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70" windowWidth="28455" windowHeight="11955"/>
  </bookViews>
  <sheets>
    <sheet name="Обл_бюджет" sheetId="1" r:id="rId1"/>
    <sheet name="Субв_Обл_бюджет" sheetId="2" state="hidden" r:id="rId2"/>
    <sheet name="Фед_бюджет" sheetId="3" state="hidden" r:id="rId3"/>
  </sheets>
  <definedNames>
    <definedName name="_xlnm.Print_Titles" localSheetId="0">Обл_бюджет!$B:$B</definedName>
  </definedNames>
  <calcPr calcId="125725"/>
</workbook>
</file>

<file path=xl/calcChain.xml><?xml version="1.0" encoding="utf-8"?>
<calcChain xmlns="http://schemas.openxmlformats.org/spreadsheetml/2006/main">
  <c r="AI9" i="1"/>
  <c r="P9" i="3"/>
  <c r="N9"/>
  <c r="L9"/>
  <c r="J9"/>
  <c r="H9"/>
  <c r="F9"/>
  <c r="N6"/>
  <c r="J6"/>
  <c r="F6"/>
  <c r="N5"/>
  <c r="J5"/>
  <c r="F5"/>
  <c r="M35" i="2"/>
  <c r="D35" s="1"/>
  <c r="D9" s="1"/>
  <c r="M34"/>
  <c r="D34"/>
  <c r="M33"/>
  <c r="D33"/>
  <c r="M32"/>
  <c r="D32"/>
  <c r="M31"/>
  <c r="D31"/>
  <c r="M30"/>
  <c r="D30"/>
  <c r="M29"/>
  <c r="D29"/>
  <c r="M28"/>
  <c r="D28"/>
  <c r="M27"/>
  <c r="D27"/>
  <c r="M26"/>
  <c r="D26"/>
  <c r="M25"/>
  <c r="D25"/>
  <c r="M24"/>
  <c r="D24"/>
  <c r="M23"/>
  <c r="D23"/>
  <c r="M22"/>
  <c r="D22"/>
  <c r="M21"/>
  <c r="D21"/>
  <c r="M20"/>
  <c r="D20"/>
  <c r="M19"/>
  <c r="D19"/>
  <c r="M18"/>
  <c r="D18"/>
  <c r="M17"/>
  <c r="D17"/>
  <c r="M16"/>
  <c r="D16"/>
  <c r="M15"/>
  <c r="D15"/>
  <c r="M14"/>
  <c r="D14"/>
  <c r="M13"/>
  <c r="D13"/>
  <c r="M12"/>
  <c r="D12"/>
  <c r="M11"/>
  <c r="D11"/>
  <c r="M10"/>
  <c r="D10"/>
  <c r="O9"/>
  <c r="M9"/>
  <c r="L9"/>
  <c r="K9"/>
  <c r="I9"/>
  <c r="N6"/>
  <c r="K6"/>
  <c r="F6"/>
  <c r="N5"/>
  <c r="K5"/>
  <c r="F5"/>
  <c r="K38" i="1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J12" s="1"/>
  <c r="AT12"/>
  <c r="AQ12"/>
  <c r="AR17" s="1"/>
  <c r="AS17" s="1"/>
  <c r="AU17" s="1"/>
  <c r="AM12"/>
  <c r="AJ12"/>
  <c r="AH12"/>
  <c r="AC12"/>
  <c r="Y12"/>
  <c r="W12"/>
  <c r="S12"/>
  <c r="Q12"/>
  <c r="L12"/>
  <c r="K12"/>
  <c r="AR16"/>
  <c r="AS16" s="1"/>
  <c r="AU16" s="1"/>
  <c r="AK13"/>
  <c r="AL13" s="1"/>
  <c r="AN13" s="1"/>
  <c r="M13"/>
  <c r="N13" s="1"/>
  <c r="I12"/>
  <c r="H12"/>
  <c r="G12"/>
  <c r="F12"/>
  <c r="AK14" s="1"/>
  <c r="AL14" s="1"/>
  <c r="AU9"/>
  <c r="AS9"/>
  <c r="AN9"/>
  <c r="AL9"/>
  <c r="R9"/>
  <c r="N9"/>
  <c r="M9"/>
  <c r="AQ8"/>
  <c r="AJ8"/>
  <c r="K8"/>
  <c r="AW16" l="1"/>
  <c r="E16"/>
  <c r="AV17"/>
  <c r="E17"/>
  <c r="AR15"/>
  <c r="AS15" s="1"/>
  <c r="AU15" s="1"/>
  <c r="AR14"/>
  <c r="AS14" s="1"/>
  <c r="AU14" s="1"/>
  <c r="E14" s="1"/>
  <c r="Z13"/>
  <c r="T13"/>
  <c r="O13"/>
  <c r="P13" s="1"/>
  <c r="AV14"/>
  <c r="AN14"/>
  <c r="AV15"/>
  <c r="AW15"/>
  <c r="E15"/>
  <c r="AO13"/>
  <c r="AP13"/>
  <c r="D13"/>
  <c r="K34" i="3"/>
  <c r="M34" s="1"/>
  <c r="D34" s="1"/>
  <c r="O33"/>
  <c r="Q33" s="1"/>
  <c r="E33" s="1"/>
  <c r="G33"/>
  <c r="I33" s="1"/>
  <c r="C33" s="1"/>
  <c r="K32"/>
  <c r="M32" s="1"/>
  <c r="D32" s="1"/>
  <c r="O31"/>
  <c r="Q31" s="1"/>
  <c r="E31" s="1"/>
  <c r="G31"/>
  <c r="I31" s="1"/>
  <c r="C31" s="1"/>
  <c r="K30"/>
  <c r="M30" s="1"/>
  <c r="D30" s="1"/>
  <c r="O29"/>
  <c r="Q29" s="1"/>
  <c r="E29" s="1"/>
  <c r="G29"/>
  <c r="I29" s="1"/>
  <c r="C29" s="1"/>
  <c r="K28"/>
  <c r="M28" s="1"/>
  <c r="D28" s="1"/>
  <c r="O27"/>
  <c r="Q27" s="1"/>
  <c r="E27" s="1"/>
  <c r="G27"/>
  <c r="I27" s="1"/>
  <c r="C27" s="1"/>
  <c r="K26"/>
  <c r="M26" s="1"/>
  <c r="D26" s="1"/>
  <c r="O25"/>
  <c r="Q25" s="1"/>
  <c r="E25" s="1"/>
  <c r="G25"/>
  <c r="I25" s="1"/>
  <c r="C25" s="1"/>
  <c r="K24"/>
  <c r="M24" s="1"/>
  <c r="D24" s="1"/>
  <c r="O23"/>
  <c r="Q23" s="1"/>
  <c r="E23" s="1"/>
  <c r="G23"/>
  <c r="I23" s="1"/>
  <c r="C23" s="1"/>
  <c r="K22"/>
  <c r="M22" s="1"/>
  <c r="D22" s="1"/>
  <c r="O21"/>
  <c r="Q21" s="1"/>
  <c r="E21" s="1"/>
  <c r="G21"/>
  <c r="I21" s="1"/>
  <c r="C21" s="1"/>
  <c r="K20"/>
  <c r="M20" s="1"/>
  <c r="D20" s="1"/>
  <c r="O19"/>
  <c r="Q19" s="1"/>
  <c r="E19" s="1"/>
  <c r="G19"/>
  <c r="I19" s="1"/>
  <c r="C19" s="1"/>
  <c r="K18"/>
  <c r="M18" s="1"/>
  <c r="D18" s="1"/>
  <c r="O17"/>
  <c r="Q17" s="1"/>
  <c r="E17" s="1"/>
  <c r="G17"/>
  <c r="I17" s="1"/>
  <c r="C17" s="1"/>
  <c r="K16"/>
  <c r="M16" s="1"/>
  <c r="D16" s="1"/>
  <c r="O15"/>
  <c r="Q15" s="1"/>
  <c r="E15" s="1"/>
  <c r="G15"/>
  <c r="I15" s="1"/>
  <c r="C15" s="1"/>
  <c r="K14"/>
  <c r="M14" s="1"/>
  <c r="D14" s="1"/>
  <c r="O13"/>
  <c r="Q13" s="1"/>
  <c r="E13" s="1"/>
  <c r="G13"/>
  <c r="I13" s="1"/>
  <c r="C13" s="1"/>
  <c r="K12"/>
  <c r="M12" s="1"/>
  <c r="D12" s="1"/>
  <c r="O11"/>
  <c r="Q11" s="1"/>
  <c r="E11" s="1"/>
  <c r="G11"/>
  <c r="I11" s="1"/>
  <c r="C11" s="1"/>
  <c r="K10"/>
  <c r="AR38" i="1"/>
  <c r="AK37"/>
  <c r="AL37" s="1"/>
  <c r="AN37" s="1"/>
  <c r="M36"/>
  <c r="N36" s="1"/>
  <c r="AR34"/>
  <c r="AS34" s="1"/>
  <c r="AU34" s="1"/>
  <c r="AK33"/>
  <c r="AL33" s="1"/>
  <c r="AN33" s="1"/>
  <c r="M32"/>
  <c r="N32" s="1"/>
  <c r="AR30"/>
  <c r="AS30" s="1"/>
  <c r="AU30" s="1"/>
  <c r="AK29"/>
  <c r="AL29" s="1"/>
  <c r="AN29" s="1"/>
  <c r="M28"/>
  <c r="N28" s="1"/>
  <c r="AR26"/>
  <c r="AS26" s="1"/>
  <c r="AU26" s="1"/>
  <c r="AK25"/>
  <c r="AL25" s="1"/>
  <c r="AN25" s="1"/>
  <c r="M24"/>
  <c r="N24" s="1"/>
  <c r="AR22"/>
  <c r="AS22" s="1"/>
  <c r="AU22" s="1"/>
  <c r="AK21"/>
  <c r="AL21" s="1"/>
  <c r="AN21" s="1"/>
  <c r="M20"/>
  <c r="N20" s="1"/>
  <c r="AR18"/>
  <c r="AS18" s="1"/>
  <c r="AU18" s="1"/>
  <c r="AK17"/>
  <c r="AL17" s="1"/>
  <c r="AN17" s="1"/>
  <c r="M16"/>
  <c r="N16" s="1"/>
  <c r="AR37"/>
  <c r="AS37" s="1"/>
  <c r="AU37" s="1"/>
  <c r="AK36"/>
  <c r="AL36" s="1"/>
  <c r="AN36" s="1"/>
  <c r="M35"/>
  <c r="N35" s="1"/>
  <c r="AR33"/>
  <c r="AS33" s="1"/>
  <c r="AU33" s="1"/>
  <c r="AK32"/>
  <c r="AL32" s="1"/>
  <c r="AN32" s="1"/>
  <c r="M31"/>
  <c r="N31" s="1"/>
  <c r="AR29"/>
  <c r="AS29" s="1"/>
  <c r="AU29" s="1"/>
  <c r="AK28"/>
  <c r="AL28" s="1"/>
  <c r="AN28" s="1"/>
  <c r="M27"/>
  <c r="N27" s="1"/>
  <c r="AR25"/>
  <c r="AS25" s="1"/>
  <c r="AU25" s="1"/>
  <c r="AK24"/>
  <c r="AL24" s="1"/>
  <c r="AN24" s="1"/>
  <c r="M23"/>
  <c r="N23" s="1"/>
  <c r="AR21"/>
  <c r="AS21" s="1"/>
  <c r="AU21" s="1"/>
  <c r="AK20"/>
  <c r="AL20" s="1"/>
  <c r="AN20" s="1"/>
  <c r="M19"/>
  <c r="N19" s="1"/>
  <c r="O34" i="3"/>
  <c r="Q34" s="1"/>
  <c r="E34" s="1"/>
  <c r="G34"/>
  <c r="I34" s="1"/>
  <c r="C34" s="1"/>
  <c r="K33"/>
  <c r="M33" s="1"/>
  <c r="D33" s="1"/>
  <c r="O32"/>
  <c r="Q32" s="1"/>
  <c r="E32" s="1"/>
  <c r="G32"/>
  <c r="I32" s="1"/>
  <c r="C32" s="1"/>
  <c r="K31"/>
  <c r="M31" s="1"/>
  <c r="D31" s="1"/>
  <c r="O30"/>
  <c r="Q30" s="1"/>
  <c r="E30" s="1"/>
  <c r="G30"/>
  <c r="I30" s="1"/>
  <c r="C30" s="1"/>
  <c r="K29"/>
  <c r="M29" s="1"/>
  <c r="D29" s="1"/>
  <c r="O28"/>
  <c r="Q28" s="1"/>
  <c r="E28" s="1"/>
  <c r="G28"/>
  <c r="I28" s="1"/>
  <c r="C28" s="1"/>
  <c r="K27"/>
  <c r="M27" s="1"/>
  <c r="D27" s="1"/>
  <c r="O26"/>
  <c r="Q26" s="1"/>
  <c r="E26" s="1"/>
  <c r="G26"/>
  <c r="I26" s="1"/>
  <c r="C26" s="1"/>
  <c r="K25"/>
  <c r="M25" s="1"/>
  <c r="D25" s="1"/>
  <c r="O24"/>
  <c r="Q24" s="1"/>
  <c r="E24" s="1"/>
  <c r="G24"/>
  <c r="I24" s="1"/>
  <c r="C24" s="1"/>
  <c r="K23"/>
  <c r="M23" s="1"/>
  <c r="D23" s="1"/>
  <c r="O22"/>
  <c r="Q22" s="1"/>
  <c r="E22" s="1"/>
  <c r="G22"/>
  <c r="I22" s="1"/>
  <c r="C22" s="1"/>
  <c r="K21"/>
  <c r="M21" s="1"/>
  <c r="D21" s="1"/>
  <c r="O20"/>
  <c r="Q20" s="1"/>
  <c r="E20" s="1"/>
  <c r="G20"/>
  <c r="I20" s="1"/>
  <c r="C20" s="1"/>
  <c r="K19"/>
  <c r="M19" s="1"/>
  <c r="D19" s="1"/>
  <c r="O18"/>
  <c r="Q18" s="1"/>
  <c r="E18" s="1"/>
  <c r="G18"/>
  <c r="I18" s="1"/>
  <c r="C18" s="1"/>
  <c r="K17"/>
  <c r="M17" s="1"/>
  <c r="D17" s="1"/>
  <c r="O16"/>
  <c r="Q16" s="1"/>
  <c r="E16" s="1"/>
  <c r="G16"/>
  <c r="I16" s="1"/>
  <c r="C16" s="1"/>
  <c r="K15"/>
  <c r="M15" s="1"/>
  <c r="D15" s="1"/>
  <c r="O14"/>
  <c r="Q14" s="1"/>
  <c r="E14" s="1"/>
  <c r="G14"/>
  <c r="I14" s="1"/>
  <c r="C14" s="1"/>
  <c r="K13"/>
  <c r="M13" s="1"/>
  <c r="D13" s="1"/>
  <c r="O12"/>
  <c r="Q12" s="1"/>
  <c r="E12" s="1"/>
  <c r="G12"/>
  <c r="I12" s="1"/>
  <c r="C12" s="1"/>
  <c r="K11"/>
  <c r="M11" s="1"/>
  <c r="D11" s="1"/>
  <c r="O10"/>
  <c r="G10"/>
  <c r="M38" i="1"/>
  <c r="N38" s="1"/>
  <c r="AR36"/>
  <c r="AS36" s="1"/>
  <c r="AU36" s="1"/>
  <c r="AK35"/>
  <c r="AL35" s="1"/>
  <c r="AN35" s="1"/>
  <c r="M34"/>
  <c r="N34" s="1"/>
  <c r="AR32"/>
  <c r="AS32" s="1"/>
  <c r="AU32" s="1"/>
  <c r="AK31"/>
  <c r="AL31" s="1"/>
  <c r="AN31" s="1"/>
  <c r="M30"/>
  <c r="N30" s="1"/>
  <c r="AR28"/>
  <c r="AS28" s="1"/>
  <c r="AU28" s="1"/>
  <c r="AK27"/>
  <c r="AL27" s="1"/>
  <c r="AN27" s="1"/>
  <c r="M26"/>
  <c r="N26" s="1"/>
  <c r="AR24"/>
  <c r="AS24" s="1"/>
  <c r="AU24" s="1"/>
  <c r="AK23"/>
  <c r="AL23" s="1"/>
  <c r="AN23" s="1"/>
  <c r="M22"/>
  <c r="N22" s="1"/>
  <c r="AR20"/>
  <c r="AS20" s="1"/>
  <c r="AU20" s="1"/>
  <c r="AK19"/>
  <c r="AL19" s="1"/>
  <c r="AN19" s="1"/>
  <c r="AK38"/>
  <c r="AL38" s="1"/>
  <c r="AN38" s="1"/>
  <c r="M37"/>
  <c r="N37" s="1"/>
  <c r="AR35"/>
  <c r="AS35" s="1"/>
  <c r="AU35" s="1"/>
  <c r="AK34"/>
  <c r="AL34" s="1"/>
  <c r="AN34" s="1"/>
  <c r="M33"/>
  <c r="N33" s="1"/>
  <c r="AR31"/>
  <c r="AS31" s="1"/>
  <c r="AU31" s="1"/>
  <c r="AK30"/>
  <c r="AL30" s="1"/>
  <c r="AN30" s="1"/>
  <c r="M29"/>
  <c r="N29" s="1"/>
  <c r="AR27"/>
  <c r="AS27" s="1"/>
  <c r="AU27" s="1"/>
  <c r="AK26"/>
  <c r="AL26" s="1"/>
  <c r="AN26" s="1"/>
  <c r="M25"/>
  <c r="N25" s="1"/>
  <c r="AR23"/>
  <c r="AS23" s="1"/>
  <c r="AU23" s="1"/>
  <c r="AK22"/>
  <c r="AL22" s="1"/>
  <c r="AN22" s="1"/>
  <c r="M21"/>
  <c r="N21" s="1"/>
  <c r="AR19"/>
  <c r="AS19" s="1"/>
  <c r="AU19" s="1"/>
  <c r="AK18"/>
  <c r="AL18" s="1"/>
  <c r="AN18" s="1"/>
  <c r="M17"/>
  <c r="N17" s="1"/>
  <c r="M14"/>
  <c r="AK15"/>
  <c r="AV16"/>
  <c r="AW17"/>
  <c r="M18"/>
  <c r="N18" s="1"/>
  <c r="AR13"/>
  <c r="M15"/>
  <c r="N15" s="1"/>
  <c r="AK16"/>
  <c r="AL16" s="1"/>
  <c r="AN16" s="1"/>
  <c r="AS38"/>
  <c r="AU38" s="1"/>
  <c r="AW14" l="1"/>
  <c r="R13"/>
  <c r="AK12"/>
  <c r="AL15"/>
  <c r="Z25"/>
  <c r="T25"/>
  <c r="O25"/>
  <c r="P25" s="1"/>
  <c r="R25" s="1"/>
  <c r="C25" s="1"/>
  <c r="AW35"/>
  <c r="AV35"/>
  <c r="E35"/>
  <c r="Z26"/>
  <c r="T26"/>
  <c r="O26"/>
  <c r="P26" s="1"/>
  <c r="R26" s="1"/>
  <c r="C26" s="1"/>
  <c r="O38"/>
  <c r="Z38"/>
  <c r="AA38" s="1"/>
  <c r="T38"/>
  <c r="U38" s="1"/>
  <c r="AS13"/>
  <c r="AR12"/>
  <c r="AP18"/>
  <c r="AO18"/>
  <c r="D18"/>
  <c r="AW23"/>
  <c r="AV23"/>
  <c r="E23"/>
  <c r="Z29"/>
  <c r="T29"/>
  <c r="O29"/>
  <c r="P29" s="1"/>
  <c r="R29" s="1"/>
  <c r="C29" s="1"/>
  <c r="AP34"/>
  <c r="AO34"/>
  <c r="D34"/>
  <c r="AO19"/>
  <c r="AP19"/>
  <c r="D19"/>
  <c r="AV24"/>
  <c r="AW24"/>
  <c r="E24"/>
  <c r="Z30"/>
  <c r="T30"/>
  <c r="O30"/>
  <c r="P30" s="1"/>
  <c r="R30" s="1"/>
  <c r="C30" s="1"/>
  <c r="AO35"/>
  <c r="AP35"/>
  <c r="D35"/>
  <c r="O9" i="3"/>
  <c r="Q10"/>
  <c r="Z23" i="1"/>
  <c r="T23"/>
  <c r="O23"/>
  <c r="P23" s="1"/>
  <c r="R23" s="1"/>
  <c r="C23" s="1"/>
  <c r="AO28"/>
  <c r="AP28"/>
  <c r="D28"/>
  <c r="AV33"/>
  <c r="AW33"/>
  <c r="E33"/>
  <c r="Z20"/>
  <c r="T20"/>
  <c r="O20"/>
  <c r="P20" s="1"/>
  <c r="R20" s="1"/>
  <c r="C20" s="1"/>
  <c r="AO25"/>
  <c r="AP25"/>
  <c r="D25"/>
  <c r="AV30"/>
  <c r="AW30"/>
  <c r="E30"/>
  <c r="Z36"/>
  <c r="T36"/>
  <c r="O36"/>
  <c r="P36" s="1"/>
  <c r="R36" s="1"/>
  <c r="C36" s="1"/>
  <c r="AW38"/>
  <c r="AV38"/>
  <c r="E38"/>
  <c r="T17"/>
  <c r="Z17"/>
  <c r="O17"/>
  <c r="P17" s="1"/>
  <c r="R17" s="1"/>
  <c r="C17" s="1"/>
  <c r="AW27"/>
  <c r="AV27"/>
  <c r="E27"/>
  <c r="AO23"/>
  <c r="AP23"/>
  <c r="D23"/>
  <c r="AV28"/>
  <c r="AW28"/>
  <c r="E28"/>
  <c r="Z34"/>
  <c r="T34"/>
  <c r="O34"/>
  <c r="P34" s="1"/>
  <c r="R34" s="1"/>
  <c r="C34" s="1"/>
  <c r="G9" i="3"/>
  <c r="I10"/>
  <c r="AV21" i="1"/>
  <c r="AW21"/>
  <c r="E21"/>
  <c r="P27"/>
  <c r="R27" s="1"/>
  <c r="C27" s="1"/>
  <c r="Z27"/>
  <c r="T27"/>
  <c r="O27"/>
  <c r="AO32"/>
  <c r="AP32"/>
  <c r="D32"/>
  <c r="AV37"/>
  <c r="AW37"/>
  <c r="E37"/>
  <c r="AV18"/>
  <c r="E18"/>
  <c r="AW18"/>
  <c r="Z24"/>
  <c r="T24"/>
  <c r="O24"/>
  <c r="P24" s="1"/>
  <c r="R24" s="1"/>
  <c r="C24" s="1"/>
  <c r="AO29"/>
  <c r="AP29"/>
  <c r="D29"/>
  <c r="AV34"/>
  <c r="AW34"/>
  <c r="E34"/>
  <c r="M10" i="3"/>
  <c r="K9"/>
  <c r="AO14" i="1"/>
  <c r="AP14"/>
  <c r="D14"/>
  <c r="AB13"/>
  <c r="AA13"/>
  <c r="Z15"/>
  <c r="T15"/>
  <c r="O15"/>
  <c r="P15" s="1"/>
  <c r="R15" s="1"/>
  <c r="C15" s="1"/>
  <c r="AP22"/>
  <c r="AO22"/>
  <c r="D22"/>
  <c r="Z33"/>
  <c r="T33"/>
  <c r="O33"/>
  <c r="P33" s="1"/>
  <c r="R33" s="1"/>
  <c r="C33" s="1"/>
  <c r="AO16"/>
  <c r="AP16"/>
  <c r="D16"/>
  <c r="Z18"/>
  <c r="T18"/>
  <c r="O18"/>
  <c r="P18" s="1"/>
  <c r="R18" s="1"/>
  <c r="C18" s="1"/>
  <c r="N14"/>
  <c r="M12"/>
  <c r="Z21"/>
  <c r="T21"/>
  <c r="O21"/>
  <c r="P21" s="1"/>
  <c r="R21" s="1"/>
  <c r="C21" s="1"/>
  <c r="AP26"/>
  <c r="AO26"/>
  <c r="D26"/>
  <c r="AW31"/>
  <c r="AV31"/>
  <c r="E31"/>
  <c r="Z37"/>
  <c r="T37"/>
  <c r="O37"/>
  <c r="P37" s="1"/>
  <c r="R37" s="1"/>
  <c r="C37" s="1"/>
  <c r="Z22"/>
  <c r="T22"/>
  <c r="O22"/>
  <c r="P22" s="1"/>
  <c r="R22" s="1"/>
  <c r="C22" s="1"/>
  <c r="AO27"/>
  <c r="AP27"/>
  <c r="D27"/>
  <c r="AV32"/>
  <c r="AW32"/>
  <c r="E32"/>
  <c r="AO20"/>
  <c r="AP20"/>
  <c r="D20"/>
  <c r="AV25"/>
  <c r="AW25"/>
  <c r="E25"/>
  <c r="P31"/>
  <c r="R31" s="1"/>
  <c r="C31" s="1"/>
  <c r="Z31"/>
  <c r="T31"/>
  <c r="O31"/>
  <c r="AO36"/>
  <c r="AP36"/>
  <c r="D36"/>
  <c r="AO17"/>
  <c r="AP17"/>
  <c r="D17"/>
  <c r="AV22"/>
  <c r="AW22"/>
  <c r="E22"/>
  <c r="Z28"/>
  <c r="T28"/>
  <c r="O28"/>
  <c r="P28" s="1"/>
  <c r="R28" s="1"/>
  <c r="C28" s="1"/>
  <c r="AO33"/>
  <c r="AP33"/>
  <c r="D33"/>
  <c r="U13"/>
  <c r="V13" s="1"/>
  <c r="AO38"/>
  <c r="AP38"/>
  <c r="D38"/>
  <c r="AW19"/>
  <c r="AV19"/>
  <c r="E19"/>
  <c r="AP30"/>
  <c r="AO30"/>
  <c r="D30"/>
  <c r="AV20"/>
  <c r="AW20"/>
  <c r="E20"/>
  <c r="AO31"/>
  <c r="AP31"/>
  <c r="D31"/>
  <c r="AV36"/>
  <c r="AW36"/>
  <c r="E36"/>
  <c r="Z19"/>
  <c r="T19"/>
  <c r="O19"/>
  <c r="P19" s="1"/>
  <c r="R19" s="1"/>
  <c r="C19" s="1"/>
  <c r="AO24"/>
  <c r="AP24"/>
  <c r="D24"/>
  <c r="AV29"/>
  <c r="AW29"/>
  <c r="E29"/>
  <c r="Z35"/>
  <c r="T35"/>
  <c r="O35"/>
  <c r="P35" s="1"/>
  <c r="R35" s="1"/>
  <c r="C35" s="1"/>
  <c r="Z16"/>
  <c r="T16"/>
  <c r="O16"/>
  <c r="P16" s="1"/>
  <c r="R16" s="1"/>
  <c r="C16" s="1"/>
  <c r="AO21"/>
  <c r="AP21"/>
  <c r="D21"/>
  <c r="AV26"/>
  <c r="AW26"/>
  <c r="E26"/>
  <c r="Z32"/>
  <c r="T32"/>
  <c r="O32"/>
  <c r="P32" s="1"/>
  <c r="R32" s="1"/>
  <c r="C32" s="1"/>
  <c r="AO37"/>
  <c r="AP37"/>
  <c r="D37"/>
  <c r="U19" l="1"/>
  <c r="V19" s="1"/>
  <c r="X19" s="1"/>
  <c r="AA22"/>
  <c r="AB22" s="1"/>
  <c r="AD22" s="1"/>
  <c r="AB16"/>
  <c r="AD16" s="1"/>
  <c r="AA16"/>
  <c r="AA35"/>
  <c r="AB35" s="1"/>
  <c r="AD35" s="1"/>
  <c r="AB31"/>
  <c r="AD31" s="1"/>
  <c r="AA31"/>
  <c r="U22"/>
  <c r="V22" s="1"/>
  <c r="X22" s="1"/>
  <c r="AA37"/>
  <c r="AB37" s="1"/>
  <c r="AD37" s="1"/>
  <c r="U18"/>
  <c r="V18" s="1"/>
  <c r="X18" s="1"/>
  <c r="M9" i="3"/>
  <c r="D10"/>
  <c r="D9" s="1"/>
  <c r="U24" i="1"/>
  <c r="V24" s="1"/>
  <c r="X24" s="1"/>
  <c r="AB34"/>
  <c r="AD34" s="1"/>
  <c r="AA34"/>
  <c r="U17"/>
  <c r="V17"/>
  <c r="X17" s="1"/>
  <c r="V20"/>
  <c r="X20" s="1"/>
  <c r="U20"/>
  <c r="U30"/>
  <c r="V30" s="1"/>
  <c r="X30" s="1"/>
  <c r="U29"/>
  <c r="V29" s="1"/>
  <c r="X29" s="1"/>
  <c r="U26"/>
  <c r="V26" s="1"/>
  <c r="X26" s="1"/>
  <c r="C13"/>
  <c r="U16"/>
  <c r="V16" s="1"/>
  <c r="X16" s="1"/>
  <c r="U35"/>
  <c r="V35" s="1"/>
  <c r="X35" s="1"/>
  <c r="AB28"/>
  <c r="AD28" s="1"/>
  <c r="AA28"/>
  <c r="U37"/>
  <c r="V37" s="1"/>
  <c r="X37" s="1"/>
  <c r="AA33"/>
  <c r="AB33" s="1"/>
  <c r="AD33" s="1"/>
  <c r="AA15"/>
  <c r="AB15" s="1"/>
  <c r="AD15" s="1"/>
  <c r="AD13"/>
  <c r="C10" i="3"/>
  <c r="C9" s="1"/>
  <c r="I9"/>
  <c r="U34" i="1"/>
  <c r="V34" s="1"/>
  <c r="X34" s="1"/>
  <c r="AA17"/>
  <c r="AB17" s="1"/>
  <c r="AD17" s="1"/>
  <c r="AA36"/>
  <c r="AB36" s="1"/>
  <c r="AD36" s="1"/>
  <c r="AA23"/>
  <c r="AB23" s="1"/>
  <c r="AD23" s="1"/>
  <c r="AA25"/>
  <c r="AB25" s="1"/>
  <c r="AD25" s="1"/>
  <c r="U31"/>
  <c r="V31" s="1"/>
  <c r="X31" s="1"/>
  <c r="AB32"/>
  <c r="AD32" s="1"/>
  <c r="AA32"/>
  <c r="AA19"/>
  <c r="AB19" s="1"/>
  <c r="AD19" s="1"/>
  <c r="U28"/>
  <c r="V28" s="1"/>
  <c r="X28" s="1"/>
  <c r="AA21"/>
  <c r="AB21" s="1"/>
  <c r="AD21" s="1"/>
  <c r="U33"/>
  <c r="V33" s="1"/>
  <c r="X33" s="1"/>
  <c r="U15"/>
  <c r="V15" s="1"/>
  <c r="X15" s="1"/>
  <c r="AB27"/>
  <c r="AD27" s="1"/>
  <c r="AA27"/>
  <c r="U36"/>
  <c r="V36" s="1"/>
  <c r="X36" s="1"/>
  <c r="V23"/>
  <c r="X23" s="1"/>
  <c r="U23"/>
  <c r="AU13"/>
  <c r="AS12"/>
  <c r="U25"/>
  <c r="V25" s="1"/>
  <c r="X25" s="1"/>
  <c r="U32"/>
  <c r="V32" s="1"/>
  <c r="X32" s="1"/>
  <c r="X13"/>
  <c r="U21"/>
  <c r="V21"/>
  <c r="X21" s="1"/>
  <c r="Z14"/>
  <c r="T14"/>
  <c r="O14"/>
  <c r="O12" s="1"/>
  <c r="P38" s="1"/>
  <c r="R38" s="1"/>
  <c r="C38" s="1"/>
  <c r="N12"/>
  <c r="AA18"/>
  <c r="AB18" s="1"/>
  <c r="AD18" s="1"/>
  <c r="AA24"/>
  <c r="AB24" s="1"/>
  <c r="AD24" s="1"/>
  <c r="U27"/>
  <c r="V27" s="1"/>
  <c r="X27" s="1"/>
  <c r="AB20"/>
  <c r="AD20" s="1"/>
  <c r="AA20"/>
  <c r="Q9" i="3"/>
  <c r="E10"/>
  <c r="E9" s="1"/>
  <c r="AB30" i="1"/>
  <c r="AD30" s="1"/>
  <c r="AA30"/>
  <c r="AA29"/>
  <c r="AB29" s="1"/>
  <c r="AD29" s="1"/>
  <c r="AB26"/>
  <c r="AD26" s="1"/>
  <c r="AA26"/>
  <c r="AN15"/>
  <c r="AL12"/>
  <c r="P14" l="1"/>
  <c r="AP15"/>
  <c r="AP12" s="1"/>
  <c r="D15"/>
  <c r="AO15"/>
  <c r="AO12" s="1"/>
  <c r="AN12"/>
  <c r="AA14"/>
  <c r="AA12" s="1"/>
  <c r="AB38" s="1"/>
  <c r="AD38" s="1"/>
  <c r="Z12"/>
  <c r="AV13"/>
  <c r="AV12" s="1"/>
  <c r="AU12"/>
  <c r="AW13"/>
  <c r="AW12" s="1"/>
  <c r="E13"/>
  <c r="U14"/>
  <c r="U12" s="1"/>
  <c r="V38" s="1"/>
  <c r="X38" s="1"/>
  <c r="V14"/>
  <c r="T12"/>
  <c r="AB14" l="1"/>
  <c r="R14"/>
  <c r="P12"/>
  <c r="X14"/>
  <c r="X12" s="1"/>
  <c r="V12"/>
  <c r="AD14"/>
  <c r="AD12" s="1"/>
  <c r="AB12"/>
  <c r="AE36"/>
  <c r="AE30"/>
  <c r="AE24"/>
  <c r="AE17"/>
  <c r="AE34"/>
  <c r="AE32"/>
  <c r="AE29"/>
  <c r="AE27"/>
  <c r="AE25"/>
  <c r="AE22"/>
  <c r="AE20"/>
  <c r="AE18"/>
  <c r="AE15"/>
  <c r="AE14"/>
  <c r="AE37"/>
  <c r="AE35"/>
  <c r="AE33"/>
  <c r="AE31"/>
  <c r="AE28"/>
  <c r="AE26"/>
  <c r="AE23"/>
  <c r="AE21"/>
  <c r="AE19"/>
  <c r="AE16"/>
  <c r="AE13"/>
  <c r="AE38"/>
  <c r="AX30"/>
  <c r="N27" i="2" s="1"/>
  <c r="P27" s="1"/>
  <c r="E27" s="1"/>
  <c r="AX18" i="1"/>
  <c r="N15" i="2" s="1"/>
  <c r="P15" s="1"/>
  <c r="E15" s="1"/>
  <c r="AX35" i="1"/>
  <c r="N32" i="2" s="1"/>
  <c r="P32" s="1"/>
  <c r="E32" s="1"/>
  <c r="AX31" i="1"/>
  <c r="N28" i="2" s="1"/>
  <c r="P28" s="1"/>
  <c r="E28" s="1"/>
  <c r="AX27" i="1"/>
  <c r="N24" i="2" s="1"/>
  <c r="P24" s="1"/>
  <c r="E24" s="1"/>
  <c r="AX23" i="1"/>
  <c r="N20" i="2" s="1"/>
  <c r="P20" s="1"/>
  <c r="E20" s="1"/>
  <c r="AX19" i="1"/>
  <c r="N16" i="2" s="1"/>
  <c r="P16" s="1"/>
  <c r="E16" s="1"/>
  <c r="AX15" i="1"/>
  <c r="N12" i="2" s="1"/>
  <c r="P12" s="1"/>
  <c r="E12" s="1"/>
  <c r="AX36" i="1"/>
  <c r="N33" i="2" s="1"/>
  <c r="P33" s="1"/>
  <c r="E33" s="1"/>
  <c r="AX32" i="1"/>
  <c r="N29" i="2" s="1"/>
  <c r="P29" s="1"/>
  <c r="E29" s="1"/>
  <c r="AX28" i="1"/>
  <c r="N25" i="2" s="1"/>
  <c r="P25" s="1"/>
  <c r="E25" s="1"/>
  <c r="AX24" i="1"/>
  <c r="N21" i="2" s="1"/>
  <c r="P21" s="1"/>
  <c r="E21" s="1"/>
  <c r="AX20" i="1"/>
  <c r="N17" i="2" s="1"/>
  <c r="P17" s="1"/>
  <c r="E17" s="1"/>
  <c r="AX16" i="1"/>
  <c r="N13" i="2" s="1"/>
  <c r="P13" s="1"/>
  <c r="E13" s="1"/>
  <c r="AX37" i="1"/>
  <c r="N34" i="2" s="1"/>
  <c r="P34" s="1"/>
  <c r="E34" s="1"/>
  <c r="AX33" i="1"/>
  <c r="N30" i="2" s="1"/>
  <c r="P30" s="1"/>
  <c r="E30" s="1"/>
  <c r="AX29" i="1"/>
  <c r="N26" i="2" s="1"/>
  <c r="P26" s="1"/>
  <c r="E26" s="1"/>
  <c r="AX25" i="1"/>
  <c r="N22" i="2" s="1"/>
  <c r="P22" s="1"/>
  <c r="E22" s="1"/>
  <c r="AX21" i="1"/>
  <c r="N18" i="2" s="1"/>
  <c r="P18" s="1"/>
  <c r="E18" s="1"/>
  <c r="AX17" i="1"/>
  <c r="N14" i="2" s="1"/>
  <c r="P14" s="1"/>
  <c r="E14" s="1"/>
  <c r="AX13" i="1"/>
  <c r="AX34"/>
  <c r="N31" i="2" s="1"/>
  <c r="P31" s="1"/>
  <c r="E31" s="1"/>
  <c r="AX26" i="1"/>
  <c r="N23" i="2" s="1"/>
  <c r="P23" s="1"/>
  <c r="E23" s="1"/>
  <c r="AX22" i="1"/>
  <c r="N19" i="2" s="1"/>
  <c r="P19" s="1"/>
  <c r="E19" s="1"/>
  <c r="AX14" i="1"/>
  <c r="N11" i="2" s="1"/>
  <c r="P11" s="1"/>
  <c r="E11" s="1"/>
  <c r="AX38" i="1"/>
  <c r="N35" i="2" s="1"/>
  <c r="P35" s="1"/>
  <c r="E35" s="1"/>
  <c r="AF38" i="1" l="1"/>
  <c r="F35" i="2"/>
  <c r="G35" s="1"/>
  <c r="F28"/>
  <c r="AG31" i="1"/>
  <c r="AI31" s="1"/>
  <c r="AF31"/>
  <c r="N10" i="2"/>
  <c r="AX12" i="1"/>
  <c r="F16" i="2"/>
  <c r="AF19" i="1"/>
  <c r="AG19" s="1"/>
  <c r="AI19" s="1"/>
  <c r="F25" i="2"/>
  <c r="AG28" i="1"/>
  <c r="AI28" s="1"/>
  <c r="AF28"/>
  <c r="F34" i="2"/>
  <c r="AF37" i="1"/>
  <c r="AG37" s="1"/>
  <c r="AI37" s="1"/>
  <c r="F17" i="2"/>
  <c r="AG20" i="1"/>
  <c r="AI20" s="1"/>
  <c r="AF20"/>
  <c r="F26" i="2"/>
  <c r="AF29" i="1"/>
  <c r="AG29" s="1"/>
  <c r="AI29" s="1"/>
  <c r="F21" i="2"/>
  <c r="AF24" i="1"/>
  <c r="AG24" s="1"/>
  <c r="AI24" s="1"/>
  <c r="C14"/>
  <c r="R12"/>
  <c r="F23" i="2"/>
  <c r="AF26" i="1"/>
  <c r="AG26" s="1"/>
  <c r="AI26" s="1"/>
  <c r="F15" i="2"/>
  <c r="AG18" i="1"/>
  <c r="AI18" s="1"/>
  <c r="AF18"/>
  <c r="F24" i="2"/>
  <c r="AF27" i="1"/>
  <c r="AG27" s="1"/>
  <c r="AI27" s="1"/>
  <c r="F14" i="2"/>
  <c r="AF17" i="1"/>
  <c r="AG17" s="1"/>
  <c r="AI17" s="1"/>
  <c r="F13" i="2"/>
  <c r="AF16" i="1"/>
  <c r="AG16" s="1"/>
  <c r="AI16" s="1"/>
  <c r="F32" i="2"/>
  <c r="AF35" i="1"/>
  <c r="AG35" s="1"/>
  <c r="AI35" s="1"/>
  <c r="F10" i="2"/>
  <c r="AE12" i="1"/>
  <c r="AF13"/>
  <c r="AG13" s="1"/>
  <c r="F20" i="2"/>
  <c r="AF23" i="1"/>
  <c r="AG23" s="1"/>
  <c r="AI23" s="1"/>
  <c r="F30" i="2"/>
  <c r="AG33" i="1"/>
  <c r="AI33" s="1"/>
  <c r="AF33"/>
  <c r="F12" i="2"/>
  <c r="AF15" i="1"/>
  <c r="AG15" s="1"/>
  <c r="AI15" s="1"/>
  <c r="F22" i="2"/>
  <c r="AG25" i="1"/>
  <c r="AI25" s="1"/>
  <c r="AF25"/>
  <c r="F31" i="2"/>
  <c r="AF34" i="1"/>
  <c r="AG34" s="1"/>
  <c r="AI34" s="1"/>
  <c r="F33" i="2"/>
  <c r="AF36" i="1"/>
  <c r="AG36" s="1"/>
  <c r="AI36" s="1"/>
  <c r="F18" i="2"/>
  <c r="AF21" i="1"/>
  <c r="AG21" s="1"/>
  <c r="AI21" s="1"/>
  <c r="F11" i="2"/>
  <c r="AF14" i="1"/>
  <c r="AG14" s="1"/>
  <c r="AI14" s="1"/>
  <c r="F19" i="2"/>
  <c r="AF22" i="1"/>
  <c r="AG22" s="1"/>
  <c r="AI22" s="1"/>
  <c r="F29" i="2"/>
  <c r="AG32" i="1"/>
  <c r="AI32" s="1"/>
  <c r="AF32"/>
  <c r="F27" i="2"/>
  <c r="AF30" i="1"/>
  <c r="AG30" s="1"/>
  <c r="AI30" s="1"/>
  <c r="G12" i="2" l="1"/>
  <c r="H12" s="1"/>
  <c r="J12" s="1"/>
  <c r="C12" s="1"/>
  <c r="AI13" i="1"/>
  <c r="G29" i="2"/>
  <c r="H29" s="1"/>
  <c r="J29" s="1"/>
  <c r="C29" s="1"/>
  <c r="G33"/>
  <c r="H33" s="1"/>
  <c r="J33" s="1"/>
  <c r="C33" s="1"/>
  <c r="G30"/>
  <c r="H30"/>
  <c r="J30" s="1"/>
  <c r="C30" s="1"/>
  <c r="G14"/>
  <c r="H14" s="1"/>
  <c r="J14" s="1"/>
  <c r="C14" s="1"/>
  <c r="G17"/>
  <c r="H17" s="1"/>
  <c r="J17" s="1"/>
  <c r="C17" s="1"/>
  <c r="AF12" i="1"/>
  <c r="AG38" s="1"/>
  <c r="AI38" s="1"/>
  <c r="G19" i="2"/>
  <c r="H19" s="1"/>
  <c r="J19" s="1"/>
  <c r="C19" s="1"/>
  <c r="G10"/>
  <c r="F9"/>
  <c r="G24"/>
  <c r="H24" s="1"/>
  <c r="J24" s="1"/>
  <c r="C24" s="1"/>
  <c r="G34"/>
  <c r="H34" s="1"/>
  <c r="J34" s="1"/>
  <c r="C34" s="1"/>
  <c r="N9"/>
  <c r="P10"/>
  <c r="G31"/>
  <c r="H31" s="1"/>
  <c r="J31" s="1"/>
  <c r="C31" s="1"/>
  <c r="G20"/>
  <c r="H20" s="1"/>
  <c r="J20" s="1"/>
  <c r="C20" s="1"/>
  <c r="G11"/>
  <c r="H11" s="1"/>
  <c r="J11" s="1"/>
  <c r="C11" s="1"/>
  <c r="G22"/>
  <c r="H22" s="1"/>
  <c r="J22" s="1"/>
  <c r="C22" s="1"/>
  <c r="G32"/>
  <c r="H32" s="1"/>
  <c r="J32" s="1"/>
  <c r="C32" s="1"/>
  <c r="G15"/>
  <c r="H15" s="1"/>
  <c r="J15" s="1"/>
  <c r="C15" s="1"/>
  <c r="G21"/>
  <c r="H21" s="1"/>
  <c r="J21" s="1"/>
  <c r="C21" s="1"/>
  <c r="G25"/>
  <c r="H25" s="1"/>
  <c r="J25" s="1"/>
  <c r="C25" s="1"/>
  <c r="G28"/>
  <c r="H28" s="1"/>
  <c r="J28" s="1"/>
  <c r="C28" s="1"/>
  <c r="G27"/>
  <c r="H27" s="1"/>
  <c r="J27" s="1"/>
  <c r="C27" s="1"/>
  <c r="G18"/>
  <c r="H18" s="1"/>
  <c r="J18" s="1"/>
  <c r="C18" s="1"/>
  <c r="G13"/>
  <c r="H13" s="1"/>
  <c r="J13" s="1"/>
  <c r="C13" s="1"/>
  <c r="G23"/>
  <c r="H23" s="1"/>
  <c r="J23" s="1"/>
  <c r="C23" s="1"/>
  <c r="G26"/>
  <c r="H26" s="1"/>
  <c r="J26" s="1"/>
  <c r="C26" s="1"/>
  <c r="G16"/>
  <c r="H16" s="1"/>
  <c r="J16" s="1"/>
  <c r="C16" s="1"/>
  <c r="G9" l="1"/>
  <c r="H35" s="1"/>
  <c r="J35" s="1"/>
  <c r="C35" s="1"/>
  <c r="P9"/>
  <c r="E10"/>
  <c r="E9" s="1"/>
  <c r="H10"/>
  <c r="AI12" i="1"/>
  <c r="AG12"/>
  <c r="J10" i="2" l="1"/>
  <c r="H9"/>
  <c r="C10" l="1"/>
  <c r="C9" s="1"/>
  <c r="J9"/>
</calcChain>
</file>

<file path=xl/sharedStrings.xml><?xml version="1.0" encoding="utf-8"?>
<sst xmlns="http://schemas.openxmlformats.org/spreadsheetml/2006/main" count="241" uniqueCount="134">
  <si>
    <t xml:space="preserve"> </t>
  </si>
  <si>
    <t>Наименование муниципального образования</t>
  </si>
  <si>
    <t>Рыночная стоимость 1 кв. м. на вторичном рынке жилья, рублей</t>
  </si>
  <si>
    <t>Социальная норма общей площади жилья на 1 чел., кв. м.</t>
  </si>
  <si>
    <t>Общая сумма субвенции</t>
  </si>
  <si>
    <t>Общая потребность средств на приобретение жилья всем лицам из числа детей-сирот и детей, оставшихся без попечения родителей, тыс. руб.</t>
  </si>
  <si>
    <t>Расчетная стоимость 1 жилого помещения исходя из рыночной стоимости 1 кв.м. на вторичном рынке жилья, тыс. рублей</t>
  </si>
  <si>
    <t>Выделенные средства из областного и федерального бюджета, тыс.руб.</t>
  </si>
  <si>
    <t>Нераспределенный остаток</t>
  </si>
  <si>
    <t>ИТОГО за минусом нераспределенного остатка</t>
  </si>
  <si>
    <t>Корректировка</t>
  </si>
  <si>
    <t>в том числе</t>
  </si>
  <si>
    <t>по договорам специализированных жилых помещений за счет средств областного бюджета</t>
  </si>
  <si>
    <t>в т.ч. нераспределенный остаток</t>
  </si>
  <si>
    <t>Выделенные средства из областного и федерального бюджета, всего,  тыс. руб</t>
  </si>
  <si>
    <t>Распределение остатка выделенных средств пропорционально численности нуждающихся в жилье лиц из числа сирот, тыс. руб.</t>
  </si>
  <si>
    <t xml:space="preserve"> в том числе</t>
  </si>
  <si>
    <t xml:space="preserve"> по договорам специализированных жилых помещений за счет средств областного бюджета</t>
  </si>
  <si>
    <t>требуемый процент софинансирования за счет средств ОБ</t>
  </si>
  <si>
    <t>Итого по договорам специализированных жилых помещений за счет средств областного бюджета</t>
  </si>
  <si>
    <t>требуемый процент софинансирования за счет средств ФБ</t>
  </si>
  <si>
    <t>по договорам специализированных жилых помещений за счет средств федерального бюджета</t>
  </si>
  <si>
    <t xml:space="preserve"> по договорам специализированных жилых помещений за счет средств областного бюджета в рамках соглашения с Минборнауки РФ</t>
  </si>
  <si>
    <t xml:space="preserve"> по договорам специализированных жилых помещений за счет средств федерального бюджета</t>
  </si>
  <si>
    <t>2</t>
  </si>
  <si>
    <t>5=(гр.2*гр.3*гр.4)/1000</t>
  </si>
  <si>
    <t>6=(гр.3*гр.4)/1000</t>
  </si>
  <si>
    <t>8=(гр.7-гр.6)/1494*гр.2</t>
  </si>
  <si>
    <t>9=гр.6+гр.8</t>
  </si>
  <si>
    <t>9.1=гр.9*0,05</t>
  </si>
  <si>
    <t>9.2=гр.9-гр.9.1</t>
  </si>
  <si>
    <t>11=гр.9.2+гр.10</t>
  </si>
  <si>
    <t>13=гр.11*гр.12</t>
  </si>
  <si>
    <t>13.1=гр.13*0.05</t>
  </si>
  <si>
    <t>13.2=гр.13-гр.13.1</t>
  </si>
  <si>
    <t>15=гр.13.2+гр.14</t>
  </si>
  <si>
    <t>16.1=гр.11*гр.16</t>
  </si>
  <si>
    <t>16.2=гр.16.1*0,05</t>
  </si>
  <si>
    <t>16.4</t>
  </si>
  <si>
    <t>16.5</t>
  </si>
  <si>
    <t>ИТОГО:</t>
  </si>
  <si>
    <t>1.01</t>
  </si>
  <si>
    <t>МО "Вельский муниципальный район"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</si>
  <si>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</si>
  <si>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</si>
  <si>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</si>
  <si>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</si>
  <si>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</si>
  <si>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</si>
  <si>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</si>
  <si>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</si>
  <si>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</si>
  <si>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</si>
  <si>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</si>
  <si>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</si>
  <si>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</si>
  <si>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</si>
  <si>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</si>
  <si>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</si>
  <si>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</si>
  <si>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</si>
  <si>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</si>
  <si>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</si>
  <si>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</si>
  <si>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</si>
  <si>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</si>
  <si>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</si>
  <si>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</si>
  <si>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</si>
  <si>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</si>
  <si>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</si>
  <si>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</si>
  <si>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</si>
  <si>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</si>
  <si>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</si>
  <si>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</si>
  <si>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</si>
  <si>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</si>
  <si>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</si>
  <si>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</si>
  <si>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</si>
  <si>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</si>
  <si>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</si>
  <si>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</si>
  <si>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</si>
  <si>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</si>
  <si>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</si>
  <si>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</si>
  <si>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</si>
  <si>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</si>
  <si>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</si>
  <si>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2.00</t>
  </si>
  <si>
    <t>Не распределено по МО АО</t>
  </si>
  <si>
    <t>Распределение субвенций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</si>
  <si>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Всего расходы из обл. бюджета на очередной год с учетом корректировки, тыс. руб.</t>
  </si>
  <si>
    <t>Всего расходы из обл. бюджета на 1-й годпланового периода, тыс. руб.</t>
  </si>
  <si>
    <t>Всего расходы из обл. бюджета на 2-й годпланового периода, тыс. руб.</t>
  </si>
  <si>
    <t>11605000</t>
  </si>
  <si>
    <t>11608000</t>
  </si>
  <si>
    <t>11611000</t>
  </si>
  <si>
    <t>11614000</t>
  </si>
  <si>
    <t>11618000</t>
  </si>
  <si>
    <t>11622000</t>
  </si>
  <si>
    <t>11627000</t>
  </si>
  <si>
    <t>11630000</t>
  </si>
  <si>
    <t>11635000</t>
  </si>
  <si>
    <t>11638000</t>
  </si>
  <si>
    <t>11642000</t>
  </si>
  <si>
    <t>11644000</t>
  </si>
  <si>
    <t>11646000</t>
  </si>
  <si>
    <t>11648000</t>
  </si>
  <si>
    <t>11650000</t>
  </si>
  <si>
    <t>11652000</t>
  </si>
  <si>
    <t>11654000</t>
  </si>
  <si>
    <t>11656000</t>
  </si>
  <si>
    <t>11658000</t>
  </si>
  <si>
    <t>11701000</t>
  </si>
  <si>
    <t>11730000</t>
  </si>
  <si>
    <t>11710000</t>
  </si>
  <si>
    <t>11715000</t>
  </si>
  <si>
    <t>11708000</t>
  </si>
  <si>
    <t>11725000</t>
  </si>
  <si>
    <t>99999999</t>
  </si>
  <si>
    <t>Распределение субвенций бюджетам муниципальных образований Архангельской области на осуществление государственных полномочий по обеспечению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федерального бюджета</t>
  </si>
  <si>
    <t>Всего расходы из фед. бюджета на очередной год, тыс. руб.</t>
  </si>
  <si>
    <t>Всего расходы из фед. бюджета на очередной год с учетом корректировки, тыс. руб.</t>
  </si>
  <si>
    <t>Всего расходы из фед. бюджета на 1-й год планового периода, тыс. руб.</t>
  </si>
  <si>
    <t>Всего расходы из  фед. бюджета на 1-й год планового периода с учетом корректировки, тыс. руб.</t>
  </si>
  <si>
    <t>Всего расходы из фед. бюджета на 2-й год планового периода, тыс. руб.</t>
  </si>
  <si>
    <t>Всего расходы из  фед. бюджета на 2-й год планового периода с учетом корректировки, тыс. руб.</t>
  </si>
  <si>
    <t>Прогнозная численность лиц из числа детей-сирот и детей, оставшихся без попечения родителей, состоящих на учете в качестве нуждающихся в жилых помещениях на 0-2 годы, чел.</t>
  </si>
  <si>
    <t xml:space="preserve">              к пояснительной записке</t>
  </si>
  <si>
    <t xml:space="preserve">              Приложение № 32</t>
  </si>
  <si>
    <t xml:space="preserve">Расчет распределения субвенций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</si>
</sst>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0E0E0"/>
      </patternFill>
    </fill>
    <fill>
      <patternFill patternType="solid">
        <fgColor rgb="FFC0C0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9"/>
  </cellStyleXfs>
  <cellXfs count="59">
    <xf numFmtId="0" fontId="0" fillId="0" borderId="0" xfId="0"/>
    <xf numFmtId="0" fontId="0" fillId="0" borderId="0" xfId="0"/>
    <xf numFmtId="3" fontId="1" fillId="0" borderId="0" xfId="0" applyNumberFormat="1" applyFont="1" applyAlignment="1" applyProtection="1">
      <alignment horizontal="left" wrapText="1"/>
      <protection locked="0"/>
    </xf>
    <xf numFmtId="1" fontId="9" fillId="4" borderId="4" xfId="0" applyNumberFormat="1" applyFont="1" applyFill="1" applyBorder="1" applyAlignment="1" applyProtection="1">
      <alignment horizontal="center" vertical="center"/>
      <protection locked="0"/>
    </xf>
    <xf numFmtId="1" fontId="9" fillId="4" borderId="2" xfId="0" applyNumberFormat="1" applyFont="1" applyFill="1" applyBorder="1" applyAlignment="1" applyProtection="1">
      <alignment horizontal="center" vertical="center"/>
      <protection locked="0"/>
    </xf>
    <xf numFmtId="164" fontId="1" fillId="5" borderId="1" xfId="0" applyNumberFormat="1" applyFont="1" applyFill="1" applyBorder="1" applyAlignment="1" applyProtection="1">
      <alignment horizontal="right" vertical="center"/>
      <protection locked="0"/>
    </xf>
    <xf numFmtId="164" fontId="1" fillId="4" borderId="2" xfId="0" applyNumberFormat="1" applyFont="1" applyFill="1" applyBorder="1" applyAlignment="1" applyProtection="1">
      <alignment vertical="center"/>
      <protection locked="0"/>
    </xf>
    <xf numFmtId="0" fontId="0" fillId="0" borderId="10" xfId="0" applyBorder="1"/>
    <xf numFmtId="3" fontId="1" fillId="0" borderId="0" xfId="0" applyNumberFormat="1" applyFont="1" applyAlignment="1" applyProtection="1">
      <alignment vertical="center" wrapText="1"/>
      <protection locked="0"/>
    </xf>
    <xf numFmtId="0" fontId="0" fillId="7" borderId="0" xfId="0" applyFill="1"/>
    <xf numFmtId="0" fontId="5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3" fillId="7" borderId="2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 vertical="center"/>
    </xf>
    <xf numFmtId="1" fontId="9" fillId="7" borderId="4" xfId="0" applyNumberFormat="1" applyFont="1" applyFill="1" applyBorder="1" applyAlignment="1" applyProtection="1">
      <alignment horizontal="center" vertical="center"/>
      <protection locked="0"/>
    </xf>
    <xf numFmtId="1" fontId="9" fillId="7" borderId="2" xfId="0" applyNumberFormat="1" applyFont="1" applyFill="1" applyBorder="1" applyAlignment="1" applyProtection="1">
      <alignment horizontal="center" vertical="center"/>
      <protection locked="0"/>
    </xf>
    <xf numFmtId="1" fontId="9" fillId="7" borderId="1" xfId="0" applyNumberFormat="1" applyFont="1" applyFill="1" applyBorder="1" applyAlignment="1" applyProtection="1">
      <alignment horizontal="center" vertical="center"/>
      <protection locked="0"/>
    </xf>
    <xf numFmtId="49" fontId="9" fillId="7" borderId="2" xfId="0" applyNumberFormat="1" applyFont="1" applyFill="1" applyBorder="1" applyAlignment="1" applyProtection="1">
      <alignment horizontal="center" vertical="center"/>
      <protection locked="0"/>
    </xf>
    <xf numFmtId="1" fontId="9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2" xfId="0" applyFont="1" applyFill="1" applyBorder="1" applyAlignment="1">
      <alignment horizontal="center" vertical="center"/>
    </xf>
    <xf numFmtId="49" fontId="9" fillId="7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7" borderId="3" xfId="0" applyNumberFormat="1" applyFont="1" applyFill="1" applyBorder="1" applyAlignment="1" applyProtection="1">
      <alignment horizontal="right" vertical="center"/>
      <protection locked="0"/>
    </xf>
    <xf numFmtId="0" fontId="0" fillId="7" borderId="9" xfId="0" applyFill="1" applyBorder="1"/>
    <xf numFmtId="3" fontId="1" fillId="7" borderId="3" xfId="0" applyNumberFormat="1" applyFont="1" applyFill="1" applyBorder="1" applyAlignment="1" applyProtection="1">
      <alignment vertical="center"/>
      <protection locked="0"/>
    </xf>
    <xf numFmtId="164" fontId="1" fillId="7" borderId="3" xfId="0" applyNumberFormat="1" applyFont="1" applyFill="1" applyBorder="1" applyAlignment="1" applyProtection="1">
      <alignment vertical="center"/>
      <protection locked="0"/>
    </xf>
    <xf numFmtId="4" fontId="1" fillId="7" borderId="3" xfId="0" applyNumberFormat="1" applyFont="1" applyFill="1" applyBorder="1" applyAlignment="1" applyProtection="1">
      <alignment vertical="center"/>
      <protection locked="0"/>
    </xf>
    <xf numFmtId="0" fontId="12" fillId="0" borderId="0" xfId="0" applyFont="1"/>
    <xf numFmtId="0" fontId="3" fillId="7" borderId="2" xfId="0" applyFont="1" applyFill="1" applyBorder="1" applyAlignment="1" applyProtection="1">
      <alignment horizontal="center" vertical="center" wrapText="1"/>
      <protection locked="0"/>
    </xf>
    <xf numFmtId="0" fontId="4" fillId="7" borderId="2" xfId="0" applyFont="1" applyFill="1" applyBorder="1" applyAlignment="1" applyProtection="1">
      <alignment horizontal="center" vertical="center" wrapText="1"/>
      <protection locked="0"/>
    </xf>
    <xf numFmtId="0" fontId="2" fillId="7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 applyProtection="1">
      <alignment horizontal="left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3" xfId="0" applyNumberFormat="1" applyFont="1" applyFill="1" applyBorder="1" applyAlignment="1">
      <alignment horizontal="center" vertical="center" wrapText="1"/>
    </xf>
    <xf numFmtId="0" fontId="5" fillId="7" borderId="4" xfId="0" applyNumberFormat="1" applyFont="1" applyFill="1" applyBorder="1" applyAlignment="1">
      <alignment horizontal="center" vertical="center" wrapText="1"/>
    </xf>
    <xf numFmtId="0" fontId="3" fillId="7" borderId="2" xfId="1" applyFont="1" applyFill="1" applyBorder="1" applyAlignment="1" applyProtection="1">
      <alignment horizontal="center" vertical="center" wrapText="1"/>
      <protection locked="0"/>
    </xf>
    <xf numFmtId="0" fontId="5" fillId="7" borderId="2" xfId="0" applyFont="1" applyFill="1" applyBorder="1" applyAlignment="1">
      <alignment horizontal="center"/>
    </xf>
    <xf numFmtId="3" fontId="1" fillId="0" borderId="0" xfId="0" applyNumberFormat="1" applyFont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vertical="center" wrapText="1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" fontId="3" fillId="6" borderId="8" xfId="0" applyNumberFormat="1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 wrapText="1"/>
      <protection locked="0"/>
    </xf>
    <xf numFmtId="1" fontId="3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6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1" fontId="4" fillId="6" borderId="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_жил 2017-2019 ут" xfId="1"/>
  </cellStyles>
  <dxfs count="103"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</dxfs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38"/>
  <sheetViews>
    <sheetView tabSelected="1" topLeftCell="B2" workbookViewId="0">
      <selection activeCell="B5" sqref="B5"/>
    </sheetView>
  </sheetViews>
  <sheetFormatPr defaultRowHeight="15"/>
  <cols>
    <col min="1" max="1" width="12.28515625" style="1" hidden="1" customWidth="1"/>
    <col min="2" max="2" width="42.85546875" style="1" customWidth="1"/>
    <col min="3" max="3" width="21" style="1" hidden="1" customWidth="1"/>
    <col min="4" max="4" width="17.5703125" style="1" hidden="1" bestFit="1" customWidth="1"/>
    <col min="5" max="5" width="17.85546875" style="1" hidden="1" customWidth="1"/>
    <col min="6" max="6" width="22" style="1" customWidth="1"/>
    <col min="7" max="7" width="15.85546875" style="1" customWidth="1"/>
    <col min="8" max="8" width="16.7109375" style="1" customWidth="1"/>
    <col min="9" max="9" width="14.85546875" style="1" customWidth="1"/>
    <col min="10" max="10" width="17.85546875" style="1" customWidth="1"/>
    <col min="11" max="11" width="16.42578125" style="1" customWidth="1"/>
    <col min="12" max="12" width="15.5703125" style="1" customWidth="1"/>
    <col min="13" max="13" width="23.140625" style="1" customWidth="1"/>
    <col min="14" max="14" width="15.5703125" style="1" customWidth="1"/>
    <col min="15" max="15" width="16.28515625" style="1" customWidth="1"/>
    <col min="16" max="17" width="15.5703125" style="1" customWidth="1"/>
    <col min="18" max="18" width="18.42578125" style="1" customWidth="1"/>
    <col min="19" max="20" width="13.7109375" style="1" customWidth="1"/>
    <col min="21" max="21" width="16.42578125" style="1" customWidth="1"/>
    <col min="22" max="22" width="16.85546875" style="1" customWidth="1"/>
    <col min="23" max="23" width="13.7109375" style="1" customWidth="1"/>
    <col min="24" max="24" width="18" style="1" customWidth="1"/>
    <col min="25" max="25" width="13.7109375" style="1" customWidth="1"/>
    <col min="26" max="26" width="18.5703125" style="1" customWidth="1"/>
    <col min="27" max="27" width="16.7109375" style="1" customWidth="1"/>
    <col min="28" max="28" width="16.42578125" style="1" customWidth="1"/>
    <col min="29" max="29" width="13.7109375" style="1" customWidth="1"/>
    <col min="30" max="30" width="19.140625" style="1" customWidth="1"/>
    <col min="31" max="31" width="18" style="1" customWidth="1"/>
    <col min="32" max="34" width="13.7109375" style="1" customWidth="1"/>
    <col min="35" max="35" width="15.7109375" style="1" customWidth="1"/>
    <col min="36" max="37" width="13.7109375" style="1" hidden="1" customWidth="1"/>
    <col min="38" max="38" width="14.5703125" style="1" hidden="1" customWidth="1"/>
    <col min="39" max="39" width="13.7109375" style="1" hidden="1" customWidth="1"/>
    <col min="40" max="40" width="15.5703125" style="1" hidden="1" customWidth="1"/>
    <col min="41" max="42" width="19" style="1" hidden="1" customWidth="1"/>
    <col min="43" max="43" width="16.85546875" style="1" hidden="1" customWidth="1"/>
    <col min="44" max="44" width="17.85546875" style="1" hidden="1" customWidth="1"/>
    <col min="45" max="45" width="16.5703125" style="1" hidden="1" customWidth="1"/>
    <col min="46" max="46" width="16.7109375" style="1" hidden="1" customWidth="1"/>
    <col min="47" max="47" width="19.85546875" style="1" hidden="1" customWidth="1"/>
    <col min="48" max="48" width="22.7109375" style="1" hidden="1" customWidth="1"/>
    <col min="49" max="49" width="16.85546875" style="1" hidden="1" customWidth="1"/>
    <col min="50" max="50" width="16.28515625" style="1" hidden="1" customWidth="1"/>
  </cols>
  <sheetData>
    <row r="1" spans="1:50" hidden="1"/>
    <row r="2" spans="1:50" s="1" customFormat="1">
      <c r="K2" s="30" t="s">
        <v>132</v>
      </c>
    </row>
    <row r="3" spans="1:50" s="1" customFormat="1">
      <c r="K3" s="30" t="s">
        <v>131</v>
      </c>
    </row>
    <row r="4" spans="1:50" s="1" customFormat="1"/>
    <row r="5" spans="1:50" ht="60.75" customHeight="1">
      <c r="A5" s="2" t="s">
        <v>0</v>
      </c>
      <c r="C5" s="8"/>
      <c r="D5" s="8"/>
      <c r="E5" s="8"/>
      <c r="F5" s="40" t="s">
        <v>133</v>
      </c>
      <c r="G5" s="40"/>
      <c r="H5" s="40"/>
      <c r="I5" s="40"/>
      <c r="J5" s="40"/>
      <c r="K5" s="40"/>
      <c r="L5" s="40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spans="1:50" ht="6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50" hidden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50" s="9" customFormat="1">
      <c r="B8" s="33" t="s">
        <v>1</v>
      </c>
      <c r="F8" s="35" t="s">
        <v>130</v>
      </c>
      <c r="G8" s="31" t="s">
        <v>2</v>
      </c>
      <c r="H8" s="31" t="s">
        <v>3</v>
      </c>
      <c r="I8" s="31" t="s">
        <v>4</v>
      </c>
      <c r="J8" s="31" t="s">
        <v>5</v>
      </c>
      <c r="K8" s="32" t="str">
        <f>CONCATENATE("2019"," год")</f>
        <v>2019 год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 t="str">
        <f>CONCATENATE("2019" + 1," год")</f>
        <v>2020 год</v>
      </c>
      <c r="AK8" s="32"/>
      <c r="AL8" s="32"/>
      <c r="AM8" s="32"/>
      <c r="AN8" s="32"/>
      <c r="AO8" s="32"/>
      <c r="AP8" s="32"/>
      <c r="AQ8" s="32" t="str">
        <f>CONCATENATE("2019" + 2," год")</f>
        <v>2021 год</v>
      </c>
      <c r="AR8" s="32"/>
      <c r="AS8" s="32"/>
      <c r="AT8" s="32"/>
      <c r="AU8" s="32"/>
      <c r="AV8" s="32"/>
      <c r="AW8" s="32"/>
      <c r="AX8" s="32"/>
    </row>
    <row r="9" spans="1:50" s="9" customFormat="1">
      <c r="B9" s="33"/>
      <c r="F9" s="31"/>
      <c r="G9" s="31"/>
      <c r="H9" s="31"/>
      <c r="I9" s="31"/>
      <c r="J9" s="31"/>
      <c r="K9" s="36" t="s">
        <v>6</v>
      </c>
      <c r="L9" s="38" t="s">
        <v>7</v>
      </c>
      <c r="M9" s="31" t="str">
        <f>CONCATENATE("Распределение остатка предусмотренных средств на ","2019"," годы в размере ",$L$12," тыс.руб. пропорционально численности нуждающихся в жилье лиц из числа сирот, тыс. руб. (",$L$12," тыс.руб. - ",$K$12," тыс.руб. )")</f>
        <v>Распределение остатка предусмотренных средств на 2019 годы в размере 102504 тыс.руб. пропорционально численности нуждающихся в жилье лиц из числа сирот, тыс. руб. (102504 тыс.руб. - 28532,2 тыс.руб. )</v>
      </c>
      <c r="N9" s="31" t="str">
        <f>CONCATENATE("Всего расходы на ","2019"," год, тыс. рублей")</f>
        <v>Всего расходы на 2019 год, тыс. рублей</v>
      </c>
      <c r="O9" s="31" t="s">
        <v>8</v>
      </c>
      <c r="P9" s="32" t="s">
        <v>9</v>
      </c>
      <c r="Q9" s="31" t="s">
        <v>10</v>
      </c>
      <c r="R9" s="32" t="str">
        <f>CONCATENATE("Всего предусмотрено за счет средств областного и федерального бюджета на ","2019"," год, тыс. рублей ")</f>
        <v xml:space="preserve">Всего предусмотрено за счет средств областного и федерального бюджета на 2019 год, тыс. рублей </v>
      </c>
      <c r="S9" s="39" t="s">
        <v>11</v>
      </c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1" t="s">
        <v>12</v>
      </c>
      <c r="AF9" s="31" t="s">
        <v>13</v>
      </c>
      <c r="AG9" s="31" t="s">
        <v>9</v>
      </c>
      <c r="AH9" s="31" t="s">
        <v>10</v>
      </c>
      <c r="AI9" s="32" t="str">
        <f>CONCATENATE("Всего предусмотрено за счет средств областного и федерального бюджета на ","2019"," год, тыс. рублей ")</f>
        <v xml:space="preserve">Всего предусмотрено за счет средств областного и федерального бюджета на 2019 год, тыс. рублей </v>
      </c>
      <c r="AJ9" s="31" t="s">
        <v>14</v>
      </c>
      <c r="AK9" s="31" t="s">
        <v>15</v>
      </c>
      <c r="AL9" s="31" t="str">
        <f>CONCATENATE("Всего расходы на ","2019" + 1," год, тыс. рублей")</f>
        <v>Всего расходы на 2020 год, тыс. рублей</v>
      </c>
      <c r="AM9" s="31" t="s">
        <v>10</v>
      </c>
      <c r="AN9" s="32" t="str">
        <f>CONCATENATE("Всего предусмотрено за счет средств областного и федерального бюджета на ","2019" + 1," год, тыс. рублей ")</f>
        <v xml:space="preserve">Всего предусмотрено за счет средств областного и федерального бюджета на 2020 год, тыс. рублей </v>
      </c>
      <c r="AO9" s="31" t="s">
        <v>11</v>
      </c>
      <c r="AP9" s="31"/>
      <c r="AQ9" s="31" t="s">
        <v>14</v>
      </c>
      <c r="AR9" s="31" t="s">
        <v>15</v>
      </c>
      <c r="AS9" s="31" t="str">
        <f>CONCATENATE("Всего расходы на ","2019" + 2," год, тыс. рублей")</f>
        <v>Всего расходы на 2021 год, тыс. рублей</v>
      </c>
      <c r="AT9" s="31" t="s">
        <v>10</v>
      </c>
      <c r="AU9" s="32" t="str">
        <f>CONCATENATE("Всего предусмотрено за счет средств областного и федерального бюджета на ","2019" + 2," год, тыс. рублей (без судебных решений)")</f>
        <v>Всего предусмотрено за счет средств областного и федерального бюджета на 2021 год, тыс. рублей (без судебных решений)</v>
      </c>
      <c r="AV9" s="31" t="s">
        <v>16</v>
      </c>
      <c r="AW9" s="31"/>
      <c r="AX9" s="31" t="s">
        <v>17</v>
      </c>
    </row>
    <row r="10" spans="1:50" s="9" customFormat="1" ht="89.25">
      <c r="B10" s="33"/>
      <c r="F10" s="31"/>
      <c r="G10" s="31"/>
      <c r="H10" s="31"/>
      <c r="I10" s="31"/>
      <c r="J10" s="31"/>
      <c r="K10" s="37"/>
      <c r="L10" s="38"/>
      <c r="M10" s="31"/>
      <c r="N10" s="31"/>
      <c r="O10" s="31"/>
      <c r="P10" s="32"/>
      <c r="Q10" s="31"/>
      <c r="R10" s="32"/>
      <c r="S10" s="10" t="s">
        <v>18</v>
      </c>
      <c r="T10" s="10" t="s">
        <v>17</v>
      </c>
      <c r="U10" s="11" t="s">
        <v>13</v>
      </c>
      <c r="V10" s="12" t="s">
        <v>9</v>
      </c>
      <c r="W10" s="13" t="s">
        <v>10</v>
      </c>
      <c r="X10" s="12" t="s">
        <v>19</v>
      </c>
      <c r="Y10" s="10" t="s">
        <v>20</v>
      </c>
      <c r="Z10" s="10" t="s">
        <v>21</v>
      </c>
      <c r="AA10" s="14" t="s">
        <v>13</v>
      </c>
      <c r="AB10" s="12" t="s">
        <v>9</v>
      </c>
      <c r="AC10" s="15" t="s">
        <v>10</v>
      </c>
      <c r="AD10" s="12" t="s">
        <v>19</v>
      </c>
      <c r="AE10" s="31"/>
      <c r="AF10" s="31"/>
      <c r="AG10" s="31"/>
      <c r="AH10" s="31"/>
      <c r="AI10" s="32"/>
      <c r="AJ10" s="31"/>
      <c r="AK10" s="31"/>
      <c r="AL10" s="31"/>
      <c r="AM10" s="31"/>
      <c r="AN10" s="32"/>
      <c r="AO10" s="16" t="s">
        <v>22</v>
      </c>
      <c r="AP10" s="16" t="s">
        <v>23</v>
      </c>
      <c r="AQ10" s="31"/>
      <c r="AR10" s="31"/>
      <c r="AS10" s="31"/>
      <c r="AT10" s="31"/>
      <c r="AU10" s="32"/>
      <c r="AV10" s="16" t="s">
        <v>22</v>
      </c>
      <c r="AW10" s="16" t="s">
        <v>23</v>
      </c>
      <c r="AX10" s="31"/>
    </row>
    <row r="11" spans="1:50" s="9" customFormat="1">
      <c r="A11" s="17"/>
      <c r="B11" s="18">
        <v>1</v>
      </c>
      <c r="C11" s="17"/>
      <c r="D11" s="17"/>
      <c r="E11" s="17"/>
      <c r="F11" s="19" t="s">
        <v>24</v>
      </c>
      <c r="G11" s="19">
        <v>3</v>
      </c>
      <c r="H11" s="20">
        <v>4</v>
      </c>
      <c r="I11" s="21">
        <v>4.0999999999999996</v>
      </c>
      <c r="J11" s="19" t="s">
        <v>25</v>
      </c>
      <c r="K11" s="19" t="s">
        <v>26</v>
      </c>
      <c r="L11" s="19">
        <v>7</v>
      </c>
      <c r="M11" s="19" t="s">
        <v>27</v>
      </c>
      <c r="N11" s="22" t="s">
        <v>28</v>
      </c>
      <c r="O11" s="19" t="s">
        <v>29</v>
      </c>
      <c r="P11" s="19" t="s">
        <v>30</v>
      </c>
      <c r="Q11" s="22">
        <v>10</v>
      </c>
      <c r="R11" s="22" t="s">
        <v>31</v>
      </c>
      <c r="S11" s="23">
        <v>12</v>
      </c>
      <c r="T11" s="23" t="s">
        <v>32</v>
      </c>
      <c r="U11" s="23" t="s">
        <v>33</v>
      </c>
      <c r="V11" s="23" t="s">
        <v>34</v>
      </c>
      <c r="W11" s="23">
        <v>14</v>
      </c>
      <c r="X11" s="23" t="s">
        <v>35</v>
      </c>
      <c r="Y11" s="19">
        <v>16</v>
      </c>
      <c r="Z11" s="19" t="s">
        <v>36</v>
      </c>
      <c r="AA11" s="22" t="s">
        <v>37</v>
      </c>
      <c r="AB11" s="24">
        <v>16.3</v>
      </c>
      <c r="AC11" s="24" t="s">
        <v>38</v>
      </c>
      <c r="AD11" s="24" t="s">
        <v>39</v>
      </c>
      <c r="AE11" s="22">
        <v>17</v>
      </c>
      <c r="AF11" s="21">
        <v>17.100000000000001</v>
      </c>
      <c r="AG11" s="19">
        <v>18</v>
      </c>
      <c r="AH11" s="22">
        <v>19</v>
      </c>
      <c r="AI11" s="22">
        <v>20</v>
      </c>
      <c r="AJ11" s="19">
        <v>21</v>
      </c>
      <c r="AK11" s="22">
        <v>22</v>
      </c>
      <c r="AL11" s="19">
        <v>23</v>
      </c>
      <c r="AM11" s="22">
        <v>24</v>
      </c>
      <c r="AN11" s="22">
        <v>25</v>
      </c>
      <c r="AO11" s="22">
        <v>26</v>
      </c>
      <c r="AP11" s="22">
        <v>27</v>
      </c>
      <c r="AQ11" s="22">
        <v>28</v>
      </c>
      <c r="AR11" s="22">
        <v>29</v>
      </c>
      <c r="AS11" s="22">
        <v>30</v>
      </c>
      <c r="AT11" s="22">
        <v>31</v>
      </c>
      <c r="AU11" s="22">
        <v>32</v>
      </c>
      <c r="AV11" s="22">
        <v>33</v>
      </c>
      <c r="AW11" s="22">
        <v>34</v>
      </c>
      <c r="AX11" s="22">
        <v>35</v>
      </c>
    </row>
    <row r="12" spans="1:50" s="9" customFormat="1" ht="15.75">
      <c r="B12" s="25" t="s">
        <v>40</v>
      </c>
      <c r="C12" s="26"/>
      <c r="D12" s="26"/>
      <c r="E12" s="26"/>
      <c r="F12" s="27">
        <f>SUM(F13:F48)</f>
        <v>1581</v>
      </c>
      <c r="G12" s="28">
        <f>SUM(G13)</f>
        <v>39850</v>
      </c>
      <c r="H12" s="28">
        <f>SUM(H13)</f>
        <v>33</v>
      </c>
      <c r="I12" s="28">
        <f>SUM(I13)</f>
        <v>331443.20000000001</v>
      </c>
      <c r="J12" s="28">
        <f>SUM(J13:J48)</f>
        <v>2542145.9</v>
      </c>
      <c r="K12" s="28">
        <f>SUM(K13:K48)</f>
        <v>28532.199999999993</v>
      </c>
      <c r="L12" s="28">
        <f>SUM(L13)</f>
        <v>102504</v>
      </c>
      <c r="M12" s="28">
        <f t="shared" ref="M12:R12" si="0">SUM(M13:M48)</f>
        <v>73971.900000000009</v>
      </c>
      <c r="N12" s="28">
        <f t="shared" si="0"/>
        <v>102504.09999999999</v>
      </c>
      <c r="O12" s="28">
        <f t="shared" si="0"/>
        <v>5125.3</v>
      </c>
      <c r="P12" s="28">
        <f t="shared" si="0"/>
        <v>102504.1</v>
      </c>
      <c r="Q12" s="28">
        <f t="shared" si="0"/>
        <v>-0.10000000000040929</v>
      </c>
      <c r="R12" s="28">
        <f t="shared" si="0"/>
        <v>102504.00000000001</v>
      </c>
      <c r="S12" s="29">
        <f>SUM(S13)</f>
        <v>10</v>
      </c>
      <c r="T12" s="28">
        <f>SUM(T13:T48)</f>
        <v>10250.700000000001</v>
      </c>
      <c r="U12" s="28">
        <f>SUM(U13:U48)</f>
        <v>512.4</v>
      </c>
      <c r="V12" s="28">
        <f>SUM(V13:V48)</f>
        <v>10250.699999999999</v>
      </c>
      <c r="W12" s="28">
        <f>SUM(W13:W48)</f>
        <v>-0.30000000000000004</v>
      </c>
      <c r="X12" s="28">
        <f>SUM(X13:X48)</f>
        <v>10250.399999999998</v>
      </c>
      <c r="Y12" s="29">
        <f>SUM(Y13)</f>
        <v>90</v>
      </c>
      <c r="Z12" s="28">
        <f t="shared" ref="Z12:AI12" si="1">SUM(Z13:Z48)</f>
        <v>92253.689999999988</v>
      </c>
      <c r="AA12" s="28">
        <f t="shared" si="1"/>
        <v>4612.7</v>
      </c>
      <c r="AB12" s="28">
        <f t="shared" si="1"/>
        <v>92253.9</v>
      </c>
      <c r="AC12" s="28">
        <f t="shared" si="1"/>
        <v>-0.2</v>
      </c>
      <c r="AD12" s="28">
        <f t="shared" si="1"/>
        <v>92253.699999999983</v>
      </c>
      <c r="AE12" s="28">
        <f t="shared" si="1"/>
        <v>228938.89999999997</v>
      </c>
      <c r="AF12" s="28">
        <f t="shared" si="1"/>
        <v>11447</v>
      </c>
      <c r="AG12" s="28">
        <f t="shared" si="1"/>
        <v>228938.9</v>
      </c>
      <c r="AH12" s="28">
        <f t="shared" si="1"/>
        <v>13535.7</v>
      </c>
      <c r="AI12" s="28">
        <f t="shared" si="1"/>
        <v>242474.59999999998</v>
      </c>
      <c r="AJ12" s="28">
        <f>SUM(AJ13)</f>
        <v>106604.1</v>
      </c>
      <c r="AK12" s="28">
        <f t="shared" ref="AK12:AP12" si="2">SUM(AK13:AK48)</f>
        <v>78072</v>
      </c>
      <c r="AL12" s="28">
        <f t="shared" si="2"/>
        <v>106604.19999999997</v>
      </c>
      <c r="AM12" s="28">
        <f t="shared" si="2"/>
        <v>-0.1</v>
      </c>
      <c r="AN12" s="28">
        <f t="shared" si="2"/>
        <v>106604.09999999996</v>
      </c>
      <c r="AO12" s="28">
        <f t="shared" si="2"/>
        <v>10660.410000000002</v>
      </c>
      <c r="AP12" s="28">
        <f t="shared" si="2"/>
        <v>95943.690000000017</v>
      </c>
      <c r="AQ12" s="28">
        <f>SUM(AQ13)</f>
        <v>106604.1</v>
      </c>
      <c r="AR12" s="28">
        <f t="shared" ref="AR12:AX12" si="3">SUM(AR13:AR48)</f>
        <v>78072</v>
      </c>
      <c r="AS12" s="28">
        <f t="shared" si="3"/>
        <v>106604.19999999997</v>
      </c>
      <c r="AT12" s="28">
        <f t="shared" si="3"/>
        <v>-0.1</v>
      </c>
      <c r="AU12" s="28">
        <f t="shared" si="3"/>
        <v>106604.09999999996</v>
      </c>
      <c r="AV12" s="28">
        <f t="shared" si="3"/>
        <v>10660.410000000002</v>
      </c>
      <c r="AW12" s="28">
        <f t="shared" si="3"/>
        <v>95943.690000000017</v>
      </c>
      <c r="AX12" s="28">
        <f t="shared" si="3"/>
        <v>74339.7</v>
      </c>
    </row>
    <row r="13" spans="1:50">
      <c r="A13" s="1" t="s">
        <v>41</v>
      </c>
      <c r="B13" s="7" t="s">
        <v>42</v>
      </c>
      <c r="C13" s="7">
        <f t="shared" ref="C13:C38" si="4">R13</f>
        <v>7338.9000000000005</v>
      </c>
      <c r="D13" s="7">
        <f t="shared" ref="D13:D38" si="5">AN13</f>
        <v>8080.1999999999989</v>
      </c>
      <c r="E13" s="7">
        <f t="shared" ref="E13:E38" si="6">AU13</f>
        <v>8080.1999999999989</v>
      </c>
      <c r="F13" s="7">
        <v>137</v>
      </c>
      <c r="G13" s="7">
        <v>39850</v>
      </c>
      <c r="H13" s="7">
        <v>33</v>
      </c>
      <c r="I13" s="7">
        <v>331443.20000000001</v>
      </c>
      <c r="J13" s="7">
        <f t="shared" ref="J13:J38" si="7">ROUND(F13 * G13 * H13 / 1000,1)</f>
        <v>180161.9</v>
      </c>
      <c r="K13" s="7">
        <f t="shared" ref="K13:K38" si="8">ROUND(G13 * H13 / 1000,1)</f>
        <v>1315.1</v>
      </c>
      <c r="L13" s="7">
        <v>102504</v>
      </c>
      <c r="M13" s="7">
        <f t="shared" ref="M13:M38" si="9">IF($F$12 = 0,0,ROUND(($L$12 - $K$12) / ($F$12) * F13,1))</f>
        <v>6410</v>
      </c>
      <c r="N13" s="7">
        <f t="shared" ref="N13:N38" si="10">K13 + M13</f>
        <v>7725.1</v>
      </c>
      <c r="O13" s="7">
        <f t="shared" ref="O13:O38" si="11">ROUND(N13 * 0.05,1)</f>
        <v>386.3</v>
      </c>
      <c r="P13" s="7">
        <f t="shared" ref="P13:P38" si="12">IF(A13 = "2.00",$O$12,ROUND((N13 - O13),1))</f>
        <v>7338.8</v>
      </c>
      <c r="Q13" s="7">
        <v>0.1</v>
      </c>
      <c r="R13" s="7">
        <f t="shared" ref="R13:R38" si="13">P13 + Q13</f>
        <v>7338.9000000000005</v>
      </c>
      <c r="S13" s="7">
        <v>10</v>
      </c>
      <c r="T13" s="7">
        <f t="shared" ref="T13:T38" si="14">ROUND(N13 * S13 / 100,1)</f>
        <v>772.5</v>
      </c>
      <c r="U13" s="7">
        <f t="shared" ref="U13:U38" si="15">ROUND(T13 * 0.05,1)</f>
        <v>38.6</v>
      </c>
      <c r="V13" s="7">
        <f t="shared" ref="V13:V38" si="16">IF(A13 = "2.00",$U$12,ROUND((T13 - U13),1))</f>
        <v>733.9</v>
      </c>
      <c r="W13" s="7"/>
      <c r="X13" s="7">
        <f t="shared" ref="X13:X38" si="17">V13 + W13</f>
        <v>733.9</v>
      </c>
      <c r="Y13" s="7">
        <v>90</v>
      </c>
      <c r="Z13" s="7">
        <f t="shared" ref="Z13:Z38" si="18">N13 * Y13 / 100</f>
        <v>6952.59</v>
      </c>
      <c r="AA13" s="7">
        <f t="shared" ref="AA13:AA38" si="19">ROUND(Z13 * 0.05,1)</f>
        <v>347.6</v>
      </c>
      <c r="AB13" s="7">
        <f t="shared" ref="AB13:AB38" si="20">IF(A13 = "2.00",$AA$12,ROUND((Z13 - AA13),1))</f>
        <v>6605</v>
      </c>
      <c r="AC13" s="7">
        <v>-0.1</v>
      </c>
      <c r="AD13" s="7">
        <f t="shared" ref="AD13:AD38" si="21">AB13 + AC13</f>
        <v>6604.9</v>
      </c>
      <c r="AE13" s="7">
        <f t="shared" ref="AE13:AE38" si="22">ROUND(($I$12 - $Z$12 - $T$12) / ($F$12) * F13,1)</f>
        <v>19838.5</v>
      </c>
      <c r="AF13" s="7">
        <f t="shared" ref="AF13:AF38" si="23">ROUND(AE13 * 0.05,1)</f>
        <v>991.9</v>
      </c>
      <c r="AG13" s="7">
        <f t="shared" ref="AG13:AG38" si="24">IF(A13 = "2.00",$AF$12,ROUND((AE13 - AF13),1))</f>
        <v>18846.599999999999</v>
      </c>
      <c r="AH13" s="7"/>
      <c r="AI13" s="7">
        <f t="shared" ref="AI13:AI38" si="25">AG13 + AH13</f>
        <v>18846.599999999999</v>
      </c>
      <c r="AJ13" s="7">
        <v>106604.1</v>
      </c>
      <c r="AK13" s="7">
        <f t="shared" ref="AK13:AK38" si="26">IF($F$12 = 0,0,ROUND(($AJ$12 - $K$12) / ($F$12) * F13,1))</f>
        <v>6765.2</v>
      </c>
      <c r="AL13" s="7">
        <f t="shared" ref="AL13:AL38" si="27">K13 + AK13</f>
        <v>8080.2999999999993</v>
      </c>
      <c r="AM13" s="7">
        <v>-0.1</v>
      </c>
      <c r="AN13" s="7">
        <f t="shared" ref="AN13:AN38" si="28">AL13 + AM13</f>
        <v>8080.1999999999989</v>
      </c>
      <c r="AO13" s="7">
        <f t="shared" ref="AO13:AO38" si="29">AN13 * 0.1</f>
        <v>808.02</v>
      </c>
      <c r="AP13" s="7">
        <f t="shared" ref="AP13:AP38" si="30">AN13 * 0.9</f>
        <v>7272.1799999999994</v>
      </c>
      <c r="AQ13" s="7">
        <v>106604.1</v>
      </c>
      <c r="AR13" s="7">
        <f t="shared" ref="AR13:AR38" si="31">IF($F$12 = 0,0,ROUND(($AQ$12 - $K$12) / ($F$12) * F13,1))</f>
        <v>6765.2</v>
      </c>
      <c r="AS13" s="7">
        <f t="shared" ref="AS13:AS38" si="32">K13 + AR13</f>
        <v>8080.2999999999993</v>
      </c>
      <c r="AT13" s="7">
        <v>-0.1</v>
      </c>
      <c r="AU13" s="7">
        <f t="shared" ref="AU13:AU38" si="33">AS13 + AT13</f>
        <v>8080.1999999999989</v>
      </c>
      <c r="AV13" s="7">
        <f t="shared" ref="AV13:AV38" si="34">AU13 * 0.1</f>
        <v>808.02</v>
      </c>
      <c r="AW13" s="7">
        <f t="shared" ref="AW13:AW38" si="35">AU13 * 0.9</f>
        <v>7272.1799999999994</v>
      </c>
      <c r="AX13" s="7">
        <f t="shared" ref="AX13:AX38" si="36">IF($F$12 = 0,0,ROUND((85000 - $AV$12) / ($F$12) * F13,1))</f>
        <v>6441.8</v>
      </c>
    </row>
    <row r="14" spans="1:50">
      <c r="A14" s="1" t="s">
        <v>43</v>
      </c>
      <c r="B14" s="7" t="s">
        <v>44</v>
      </c>
      <c r="C14" s="7">
        <f t="shared" si="4"/>
        <v>0</v>
      </c>
      <c r="D14" s="7">
        <f t="shared" si="5"/>
        <v>1531.7</v>
      </c>
      <c r="E14" s="7">
        <f t="shared" si="6"/>
        <v>1531.7</v>
      </c>
      <c r="F14" s="7">
        <v>17</v>
      </c>
      <c r="G14" s="7">
        <v>20975.9</v>
      </c>
      <c r="H14" s="7">
        <v>33</v>
      </c>
      <c r="I14" s="7">
        <v>331443.20000000001</v>
      </c>
      <c r="J14" s="7">
        <f t="shared" si="7"/>
        <v>11767.5</v>
      </c>
      <c r="K14" s="7">
        <f t="shared" si="8"/>
        <v>692.2</v>
      </c>
      <c r="L14" s="7">
        <v>102504</v>
      </c>
      <c r="M14" s="7">
        <f t="shared" si="9"/>
        <v>795.4</v>
      </c>
      <c r="N14" s="7">
        <f t="shared" si="10"/>
        <v>1487.6</v>
      </c>
      <c r="O14" s="7">
        <f t="shared" si="11"/>
        <v>74.400000000000006</v>
      </c>
      <c r="P14" s="7">
        <f t="shared" si="12"/>
        <v>1413.2</v>
      </c>
      <c r="Q14" s="7">
        <v>-1413.2</v>
      </c>
      <c r="R14" s="7">
        <f t="shared" si="13"/>
        <v>0</v>
      </c>
      <c r="S14" s="7">
        <v>10</v>
      </c>
      <c r="T14" s="7">
        <f t="shared" si="14"/>
        <v>148.80000000000001</v>
      </c>
      <c r="U14" s="7">
        <f t="shared" si="15"/>
        <v>7.4</v>
      </c>
      <c r="V14" s="7">
        <f t="shared" si="16"/>
        <v>141.4</v>
      </c>
      <c r="W14" s="7"/>
      <c r="X14" s="7">
        <f t="shared" si="17"/>
        <v>141.4</v>
      </c>
      <c r="Y14" s="7">
        <v>90</v>
      </c>
      <c r="Z14" s="7">
        <f t="shared" si="18"/>
        <v>1338.84</v>
      </c>
      <c r="AA14" s="7">
        <f t="shared" si="19"/>
        <v>66.900000000000006</v>
      </c>
      <c r="AB14" s="7">
        <f t="shared" si="20"/>
        <v>1271.9000000000001</v>
      </c>
      <c r="AC14" s="7"/>
      <c r="AD14" s="7">
        <f t="shared" si="21"/>
        <v>1271.9000000000001</v>
      </c>
      <c r="AE14" s="7">
        <f t="shared" si="22"/>
        <v>2461.6999999999998</v>
      </c>
      <c r="AF14" s="7">
        <f t="shared" si="23"/>
        <v>123.1</v>
      </c>
      <c r="AG14" s="7">
        <f t="shared" si="24"/>
        <v>2338.6</v>
      </c>
      <c r="AH14" s="7"/>
      <c r="AI14" s="7">
        <f t="shared" si="25"/>
        <v>2338.6</v>
      </c>
      <c r="AJ14" s="7">
        <v>106604.1</v>
      </c>
      <c r="AK14" s="7">
        <f t="shared" si="26"/>
        <v>839.5</v>
      </c>
      <c r="AL14" s="7">
        <f t="shared" si="27"/>
        <v>1531.7</v>
      </c>
      <c r="AM14" s="7"/>
      <c r="AN14" s="7">
        <f t="shared" si="28"/>
        <v>1531.7</v>
      </c>
      <c r="AO14" s="7">
        <f t="shared" si="29"/>
        <v>153.17000000000002</v>
      </c>
      <c r="AP14" s="7">
        <f t="shared" si="30"/>
        <v>1378.53</v>
      </c>
      <c r="AQ14" s="7">
        <v>106604.1</v>
      </c>
      <c r="AR14" s="7">
        <f t="shared" si="31"/>
        <v>839.5</v>
      </c>
      <c r="AS14" s="7">
        <f t="shared" si="32"/>
        <v>1531.7</v>
      </c>
      <c r="AT14" s="7"/>
      <c r="AU14" s="7">
        <f t="shared" si="33"/>
        <v>1531.7</v>
      </c>
      <c r="AV14" s="7">
        <f t="shared" si="34"/>
        <v>153.17000000000002</v>
      </c>
      <c r="AW14" s="7">
        <f t="shared" si="35"/>
        <v>1378.53</v>
      </c>
      <c r="AX14" s="7">
        <f t="shared" si="36"/>
        <v>799.4</v>
      </c>
    </row>
    <row r="15" spans="1:50">
      <c r="A15" s="1" t="s">
        <v>45</v>
      </c>
      <c r="B15" s="7" t="s">
        <v>46</v>
      </c>
      <c r="C15" s="7">
        <f t="shared" si="4"/>
        <v>1500</v>
      </c>
      <c r="D15" s="7">
        <f t="shared" si="5"/>
        <v>1602.3000000000002</v>
      </c>
      <c r="E15" s="7">
        <f t="shared" si="6"/>
        <v>1602.3000000000002</v>
      </c>
      <c r="F15" s="7">
        <v>9</v>
      </c>
      <c r="G15" s="7">
        <v>35088.6</v>
      </c>
      <c r="H15" s="7">
        <v>33</v>
      </c>
      <c r="I15" s="7">
        <v>331443.20000000001</v>
      </c>
      <c r="J15" s="7">
        <f t="shared" si="7"/>
        <v>10421.299999999999</v>
      </c>
      <c r="K15" s="7">
        <f t="shared" si="8"/>
        <v>1157.9000000000001</v>
      </c>
      <c r="L15" s="7">
        <v>102504</v>
      </c>
      <c r="M15" s="7">
        <f t="shared" si="9"/>
        <v>421.1</v>
      </c>
      <c r="N15" s="7">
        <f t="shared" si="10"/>
        <v>1579</v>
      </c>
      <c r="O15" s="7">
        <f t="shared" si="11"/>
        <v>79</v>
      </c>
      <c r="P15" s="7">
        <f t="shared" si="12"/>
        <v>1500</v>
      </c>
      <c r="Q15" s="7"/>
      <c r="R15" s="7">
        <f t="shared" si="13"/>
        <v>1500</v>
      </c>
      <c r="S15" s="7">
        <v>10</v>
      </c>
      <c r="T15" s="7">
        <f t="shared" si="14"/>
        <v>157.9</v>
      </c>
      <c r="U15" s="7">
        <f t="shared" si="15"/>
        <v>7.9</v>
      </c>
      <c r="V15" s="7">
        <f t="shared" si="16"/>
        <v>150</v>
      </c>
      <c r="W15" s="7"/>
      <c r="X15" s="7">
        <f t="shared" si="17"/>
        <v>150</v>
      </c>
      <c r="Y15" s="7">
        <v>90</v>
      </c>
      <c r="Z15" s="7">
        <f t="shared" si="18"/>
        <v>1421.1</v>
      </c>
      <c r="AA15" s="7">
        <f t="shared" si="19"/>
        <v>71.099999999999994</v>
      </c>
      <c r="AB15" s="7">
        <f t="shared" si="20"/>
        <v>1350</v>
      </c>
      <c r="AC15" s="7">
        <v>0</v>
      </c>
      <c r="AD15" s="7">
        <f t="shared" si="21"/>
        <v>1350</v>
      </c>
      <c r="AE15" s="7">
        <f t="shared" si="22"/>
        <v>1303.3</v>
      </c>
      <c r="AF15" s="7">
        <f t="shared" si="23"/>
        <v>65.2</v>
      </c>
      <c r="AG15" s="7">
        <f t="shared" si="24"/>
        <v>1238.0999999999999</v>
      </c>
      <c r="AH15" s="7"/>
      <c r="AI15" s="7">
        <f t="shared" si="25"/>
        <v>1238.0999999999999</v>
      </c>
      <c r="AJ15" s="7">
        <v>106604.1</v>
      </c>
      <c r="AK15" s="7">
        <f t="shared" si="26"/>
        <v>444.4</v>
      </c>
      <c r="AL15" s="7">
        <f t="shared" si="27"/>
        <v>1602.3000000000002</v>
      </c>
      <c r="AM15" s="7"/>
      <c r="AN15" s="7">
        <f t="shared" si="28"/>
        <v>1602.3000000000002</v>
      </c>
      <c r="AO15" s="7">
        <f t="shared" si="29"/>
        <v>160.23000000000002</v>
      </c>
      <c r="AP15" s="7">
        <f t="shared" si="30"/>
        <v>1442.0700000000002</v>
      </c>
      <c r="AQ15" s="7">
        <v>106604.1</v>
      </c>
      <c r="AR15" s="7">
        <f t="shared" si="31"/>
        <v>444.4</v>
      </c>
      <c r="AS15" s="7">
        <f t="shared" si="32"/>
        <v>1602.3000000000002</v>
      </c>
      <c r="AT15" s="7"/>
      <c r="AU15" s="7">
        <f t="shared" si="33"/>
        <v>1602.3000000000002</v>
      </c>
      <c r="AV15" s="7">
        <f t="shared" si="34"/>
        <v>160.23000000000002</v>
      </c>
      <c r="AW15" s="7">
        <f t="shared" si="35"/>
        <v>1442.0700000000002</v>
      </c>
      <c r="AX15" s="7">
        <f t="shared" si="36"/>
        <v>423.2</v>
      </c>
    </row>
    <row r="16" spans="1:50">
      <c r="A16" s="1" t="s">
        <v>47</v>
      </c>
      <c r="B16" s="7" t="s">
        <v>48</v>
      </c>
      <c r="C16" s="7">
        <f t="shared" si="4"/>
        <v>1982.1</v>
      </c>
      <c r="D16" s="7">
        <f t="shared" si="5"/>
        <v>2146.1</v>
      </c>
      <c r="E16" s="7">
        <f t="shared" si="6"/>
        <v>2146.1</v>
      </c>
      <c r="F16" s="7">
        <v>23</v>
      </c>
      <c r="G16" s="7">
        <v>30614.5</v>
      </c>
      <c r="H16" s="7">
        <v>33</v>
      </c>
      <c r="I16" s="7">
        <v>331443.20000000001</v>
      </c>
      <c r="J16" s="7">
        <f t="shared" si="7"/>
        <v>23236.400000000001</v>
      </c>
      <c r="K16" s="7">
        <f t="shared" si="8"/>
        <v>1010.3</v>
      </c>
      <c r="L16" s="7">
        <v>102504</v>
      </c>
      <c r="M16" s="7">
        <f t="shared" si="9"/>
        <v>1076.0999999999999</v>
      </c>
      <c r="N16" s="7">
        <f t="shared" si="10"/>
        <v>2086.3999999999996</v>
      </c>
      <c r="O16" s="7">
        <f t="shared" si="11"/>
        <v>104.3</v>
      </c>
      <c r="P16" s="7">
        <f t="shared" si="12"/>
        <v>1982.1</v>
      </c>
      <c r="Q16" s="7"/>
      <c r="R16" s="7">
        <f t="shared" si="13"/>
        <v>1982.1</v>
      </c>
      <c r="S16" s="7">
        <v>10</v>
      </c>
      <c r="T16" s="7">
        <f t="shared" si="14"/>
        <v>208.6</v>
      </c>
      <c r="U16" s="7">
        <f t="shared" si="15"/>
        <v>10.4</v>
      </c>
      <c r="V16" s="7">
        <f t="shared" si="16"/>
        <v>198.2</v>
      </c>
      <c r="W16" s="7"/>
      <c r="X16" s="7">
        <f t="shared" si="17"/>
        <v>198.2</v>
      </c>
      <c r="Y16" s="7">
        <v>90</v>
      </c>
      <c r="Z16" s="7">
        <f t="shared" si="18"/>
        <v>1877.7599999999998</v>
      </c>
      <c r="AA16" s="7">
        <f t="shared" si="19"/>
        <v>93.9</v>
      </c>
      <c r="AB16" s="7">
        <f t="shared" si="20"/>
        <v>1783.9</v>
      </c>
      <c r="AC16" s="7">
        <v>0</v>
      </c>
      <c r="AD16" s="7">
        <f t="shared" si="21"/>
        <v>1783.9</v>
      </c>
      <c r="AE16" s="7">
        <f t="shared" si="22"/>
        <v>3330.5</v>
      </c>
      <c r="AF16" s="7">
        <f t="shared" si="23"/>
        <v>166.5</v>
      </c>
      <c r="AG16" s="7">
        <f t="shared" si="24"/>
        <v>3164</v>
      </c>
      <c r="AH16" s="7">
        <v>0.1</v>
      </c>
      <c r="AI16" s="7">
        <f t="shared" si="25"/>
        <v>3164.1</v>
      </c>
      <c r="AJ16" s="7">
        <v>106604.1</v>
      </c>
      <c r="AK16" s="7">
        <f t="shared" si="26"/>
        <v>1135.8</v>
      </c>
      <c r="AL16" s="7">
        <f t="shared" si="27"/>
        <v>2146.1</v>
      </c>
      <c r="AM16" s="7"/>
      <c r="AN16" s="7">
        <f t="shared" si="28"/>
        <v>2146.1</v>
      </c>
      <c r="AO16" s="7">
        <f t="shared" si="29"/>
        <v>214.61</v>
      </c>
      <c r="AP16" s="7">
        <f t="shared" si="30"/>
        <v>1931.49</v>
      </c>
      <c r="AQ16" s="7">
        <v>106604.1</v>
      </c>
      <c r="AR16" s="7">
        <f t="shared" si="31"/>
        <v>1135.8</v>
      </c>
      <c r="AS16" s="7">
        <f t="shared" si="32"/>
        <v>2146.1</v>
      </c>
      <c r="AT16" s="7"/>
      <c r="AU16" s="7">
        <f t="shared" si="33"/>
        <v>2146.1</v>
      </c>
      <c r="AV16" s="7">
        <f t="shared" si="34"/>
        <v>214.61</v>
      </c>
      <c r="AW16" s="7">
        <f t="shared" si="35"/>
        <v>1931.49</v>
      </c>
      <c r="AX16" s="7">
        <f t="shared" si="36"/>
        <v>1081.5</v>
      </c>
    </row>
    <row r="17" spans="1:50">
      <c r="A17" s="1" t="s">
        <v>49</v>
      </c>
      <c r="B17" s="7" t="s">
        <v>50</v>
      </c>
      <c r="C17" s="7">
        <f t="shared" si="4"/>
        <v>2022.6</v>
      </c>
      <c r="D17" s="7">
        <f t="shared" si="5"/>
        <v>2201.6</v>
      </c>
      <c r="E17" s="7">
        <f t="shared" si="6"/>
        <v>2201.6</v>
      </c>
      <c r="F17" s="7">
        <v>28</v>
      </c>
      <c r="G17" s="7">
        <v>24815.3</v>
      </c>
      <c r="H17" s="7">
        <v>33</v>
      </c>
      <c r="I17" s="7">
        <v>331443.20000000001</v>
      </c>
      <c r="J17" s="7">
        <f t="shared" si="7"/>
        <v>22929.3</v>
      </c>
      <c r="K17" s="7">
        <f t="shared" si="8"/>
        <v>818.9</v>
      </c>
      <c r="L17" s="7">
        <v>102504</v>
      </c>
      <c r="M17" s="7">
        <f t="shared" si="9"/>
        <v>1310.0999999999999</v>
      </c>
      <c r="N17" s="7">
        <f t="shared" si="10"/>
        <v>2129</v>
      </c>
      <c r="O17" s="7">
        <f t="shared" si="11"/>
        <v>106.5</v>
      </c>
      <c r="P17" s="7">
        <f t="shared" si="12"/>
        <v>2022.5</v>
      </c>
      <c r="Q17" s="7">
        <v>0.1</v>
      </c>
      <c r="R17" s="7">
        <f t="shared" si="13"/>
        <v>2022.6</v>
      </c>
      <c r="S17" s="7">
        <v>10</v>
      </c>
      <c r="T17" s="7">
        <f t="shared" si="14"/>
        <v>212.9</v>
      </c>
      <c r="U17" s="7">
        <f t="shared" si="15"/>
        <v>10.6</v>
      </c>
      <c r="V17" s="7">
        <f t="shared" si="16"/>
        <v>202.3</v>
      </c>
      <c r="W17" s="7"/>
      <c r="X17" s="7">
        <f t="shared" si="17"/>
        <v>202.3</v>
      </c>
      <c r="Y17" s="7">
        <v>90</v>
      </c>
      <c r="Z17" s="7">
        <f t="shared" si="18"/>
        <v>1916.1</v>
      </c>
      <c r="AA17" s="7">
        <f t="shared" si="19"/>
        <v>95.8</v>
      </c>
      <c r="AB17" s="7">
        <f t="shared" si="20"/>
        <v>1820.3</v>
      </c>
      <c r="AC17" s="7"/>
      <c r="AD17" s="7">
        <f t="shared" si="21"/>
        <v>1820.3</v>
      </c>
      <c r="AE17" s="7">
        <f t="shared" si="22"/>
        <v>4054.6</v>
      </c>
      <c r="AF17" s="7">
        <f t="shared" si="23"/>
        <v>202.7</v>
      </c>
      <c r="AG17" s="7">
        <f t="shared" si="24"/>
        <v>3851.9</v>
      </c>
      <c r="AH17" s="7">
        <v>0</v>
      </c>
      <c r="AI17" s="7">
        <f t="shared" si="25"/>
        <v>3851.9</v>
      </c>
      <c r="AJ17" s="7">
        <v>106604.1</v>
      </c>
      <c r="AK17" s="7">
        <f t="shared" si="26"/>
        <v>1382.7</v>
      </c>
      <c r="AL17" s="7">
        <f t="shared" si="27"/>
        <v>2201.6</v>
      </c>
      <c r="AM17" s="7"/>
      <c r="AN17" s="7">
        <f t="shared" si="28"/>
        <v>2201.6</v>
      </c>
      <c r="AO17" s="7">
        <f t="shared" si="29"/>
        <v>220.16</v>
      </c>
      <c r="AP17" s="7">
        <f t="shared" si="30"/>
        <v>1981.44</v>
      </c>
      <c r="AQ17" s="7">
        <v>106604.1</v>
      </c>
      <c r="AR17" s="7">
        <f t="shared" si="31"/>
        <v>1382.7</v>
      </c>
      <c r="AS17" s="7">
        <f t="shared" si="32"/>
        <v>2201.6</v>
      </c>
      <c r="AT17" s="7"/>
      <c r="AU17" s="7">
        <f t="shared" si="33"/>
        <v>2201.6</v>
      </c>
      <c r="AV17" s="7">
        <f t="shared" si="34"/>
        <v>220.16</v>
      </c>
      <c r="AW17" s="7">
        <f t="shared" si="35"/>
        <v>1981.44</v>
      </c>
      <c r="AX17" s="7">
        <f t="shared" si="36"/>
        <v>1316.6</v>
      </c>
    </row>
    <row r="18" spans="1:50">
      <c r="A18" s="1" t="s">
        <v>51</v>
      </c>
      <c r="B18" s="7" t="s">
        <v>52</v>
      </c>
      <c r="C18" s="7">
        <f t="shared" si="4"/>
        <v>2747.3</v>
      </c>
      <c r="D18" s="7">
        <f t="shared" si="5"/>
        <v>3003.4</v>
      </c>
      <c r="E18" s="7">
        <f t="shared" si="6"/>
        <v>3003.4</v>
      </c>
      <c r="F18" s="7">
        <v>43</v>
      </c>
      <c r="G18" s="7">
        <v>26666.7</v>
      </c>
      <c r="H18" s="7">
        <v>33</v>
      </c>
      <c r="I18" s="7">
        <v>331443.20000000001</v>
      </c>
      <c r="J18" s="7">
        <f t="shared" si="7"/>
        <v>37840</v>
      </c>
      <c r="K18" s="7">
        <f t="shared" si="8"/>
        <v>880</v>
      </c>
      <c r="L18" s="7">
        <v>102504</v>
      </c>
      <c r="M18" s="7">
        <f t="shared" si="9"/>
        <v>2011.9</v>
      </c>
      <c r="N18" s="7">
        <f t="shared" si="10"/>
        <v>2891.9</v>
      </c>
      <c r="O18" s="7">
        <f t="shared" si="11"/>
        <v>144.6</v>
      </c>
      <c r="P18" s="7">
        <f t="shared" si="12"/>
        <v>2747.3</v>
      </c>
      <c r="Q18" s="7"/>
      <c r="R18" s="7">
        <f t="shared" si="13"/>
        <v>2747.3</v>
      </c>
      <c r="S18" s="7">
        <v>10</v>
      </c>
      <c r="T18" s="7">
        <f t="shared" si="14"/>
        <v>289.2</v>
      </c>
      <c r="U18" s="7">
        <f t="shared" si="15"/>
        <v>14.5</v>
      </c>
      <c r="V18" s="7">
        <f t="shared" si="16"/>
        <v>274.7</v>
      </c>
      <c r="W18" s="7"/>
      <c r="X18" s="7">
        <f t="shared" si="17"/>
        <v>274.7</v>
      </c>
      <c r="Y18" s="7">
        <v>90</v>
      </c>
      <c r="Z18" s="7">
        <f t="shared" si="18"/>
        <v>2602.71</v>
      </c>
      <c r="AA18" s="7">
        <f t="shared" si="19"/>
        <v>130.1</v>
      </c>
      <c r="AB18" s="7">
        <f t="shared" si="20"/>
        <v>2472.6</v>
      </c>
      <c r="AC18" s="7">
        <v>0</v>
      </c>
      <c r="AD18" s="7">
        <f t="shared" si="21"/>
        <v>2472.6</v>
      </c>
      <c r="AE18" s="7">
        <f t="shared" si="22"/>
        <v>6226.7</v>
      </c>
      <c r="AF18" s="7">
        <f t="shared" si="23"/>
        <v>311.3</v>
      </c>
      <c r="AG18" s="7">
        <f t="shared" si="24"/>
        <v>5915.4</v>
      </c>
      <c r="AH18" s="7">
        <v>34.9</v>
      </c>
      <c r="AI18" s="7">
        <f t="shared" si="25"/>
        <v>5950.2999999999993</v>
      </c>
      <c r="AJ18" s="7">
        <v>106604.1</v>
      </c>
      <c r="AK18" s="7">
        <f t="shared" si="26"/>
        <v>2123.4</v>
      </c>
      <c r="AL18" s="7">
        <f t="shared" si="27"/>
        <v>3003.4</v>
      </c>
      <c r="AM18" s="7"/>
      <c r="AN18" s="7">
        <f t="shared" si="28"/>
        <v>3003.4</v>
      </c>
      <c r="AO18" s="7">
        <f t="shared" si="29"/>
        <v>300.34000000000003</v>
      </c>
      <c r="AP18" s="7">
        <f t="shared" si="30"/>
        <v>2703.06</v>
      </c>
      <c r="AQ18" s="7">
        <v>106604.1</v>
      </c>
      <c r="AR18" s="7">
        <f t="shared" si="31"/>
        <v>2123.4</v>
      </c>
      <c r="AS18" s="7">
        <f t="shared" si="32"/>
        <v>3003.4</v>
      </c>
      <c r="AT18" s="7"/>
      <c r="AU18" s="7">
        <f t="shared" si="33"/>
        <v>3003.4</v>
      </c>
      <c r="AV18" s="7">
        <f t="shared" si="34"/>
        <v>300.34000000000003</v>
      </c>
      <c r="AW18" s="7">
        <f t="shared" si="35"/>
        <v>2703.06</v>
      </c>
      <c r="AX18" s="7">
        <f t="shared" si="36"/>
        <v>2021.9</v>
      </c>
    </row>
    <row r="19" spans="1:50">
      <c r="A19" s="1" t="s">
        <v>53</v>
      </c>
      <c r="B19" s="7" t="s">
        <v>54</v>
      </c>
      <c r="C19" s="7">
        <f t="shared" si="4"/>
        <v>3530.7</v>
      </c>
      <c r="D19" s="7">
        <f t="shared" si="5"/>
        <v>3866.8999999999996</v>
      </c>
      <c r="E19" s="7">
        <f t="shared" si="6"/>
        <v>3866.8999999999996</v>
      </c>
      <c r="F19" s="7">
        <v>58</v>
      </c>
      <c r="G19" s="7">
        <v>30388.3</v>
      </c>
      <c r="H19" s="7">
        <v>33</v>
      </c>
      <c r="I19" s="7">
        <v>331443.20000000001</v>
      </c>
      <c r="J19" s="7">
        <f t="shared" si="7"/>
        <v>58163.199999999997</v>
      </c>
      <c r="K19" s="7">
        <f t="shared" si="8"/>
        <v>1002.8</v>
      </c>
      <c r="L19" s="7">
        <v>102504</v>
      </c>
      <c r="M19" s="7">
        <f t="shared" si="9"/>
        <v>2713.7</v>
      </c>
      <c r="N19" s="7">
        <f t="shared" si="10"/>
        <v>3716.5</v>
      </c>
      <c r="O19" s="7">
        <f t="shared" si="11"/>
        <v>185.8</v>
      </c>
      <c r="P19" s="7">
        <f t="shared" si="12"/>
        <v>3530.7</v>
      </c>
      <c r="Q19" s="7"/>
      <c r="R19" s="7">
        <f t="shared" si="13"/>
        <v>3530.7</v>
      </c>
      <c r="S19" s="7">
        <v>10</v>
      </c>
      <c r="T19" s="7">
        <f t="shared" si="14"/>
        <v>371.7</v>
      </c>
      <c r="U19" s="7">
        <f t="shared" si="15"/>
        <v>18.600000000000001</v>
      </c>
      <c r="V19" s="7">
        <f t="shared" si="16"/>
        <v>353.1</v>
      </c>
      <c r="W19" s="7"/>
      <c r="X19" s="7">
        <f t="shared" si="17"/>
        <v>353.1</v>
      </c>
      <c r="Y19" s="7">
        <v>90</v>
      </c>
      <c r="Z19" s="7">
        <f t="shared" si="18"/>
        <v>3344.85</v>
      </c>
      <c r="AA19" s="7">
        <f t="shared" si="19"/>
        <v>167.2</v>
      </c>
      <c r="AB19" s="7">
        <f t="shared" si="20"/>
        <v>3177.7</v>
      </c>
      <c r="AC19" s="7">
        <v>0</v>
      </c>
      <c r="AD19" s="7">
        <f t="shared" si="21"/>
        <v>3177.7</v>
      </c>
      <c r="AE19" s="7">
        <f t="shared" si="22"/>
        <v>8398.7999999999993</v>
      </c>
      <c r="AF19" s="7">
        <f t="shared" si="23"/>
        <v>419.9</v>
      </c>
      <c r="AG19" s="7">
        <f t="shared" si="24"/>
        <v>7978.9</v>
      </c>
      <c r="AH19" s="7">
        <v>197.4</v>
      </c>
      <c r="AI19" s="7">
        <f t="shared" si="25"/>
        <v>8176.2999999999993</v>
      </c>
      <c r="AJ19" s="7">
        <v>106604.1</v>
      </c>
      <c r="AK19" s="7">
        <f t="shared" si="26"/>
        <v>2864.1</v>
      </c>
      <c r="AL19" s="7">
        <f t="shared" si="27"/>
        <v>3866.8999999999996</v>
      </c>
      <c r="AM19" s="7"/>
      <c r="AN19" s="7">
        <f t="shared" si="28"/>
        <v>3866.8999999999996</v>
      </c>
      <c r="AO19" s="7">
        <f t="shared" si="29"/>
        <v>386.69</v>
      </c>
      <c r="AP19" s="7">
        <f t="shared" si="30"/>
        <v>3480.2099999999996</v>
      </c>
      <c r="AQ19" s="7">
        <v>106604.1</v>
      </c>
      <c r="AR19" s="7">
        <f t="shared" si="31"/>
        <v>2864.1</v>
      </c>
      <c r="AS19" s="7">
        <f t="shared" si="32"/>
        <v>3866.8999999999996</v>
      </c>
      <c r="AT19" s="7"/>
      <c r="AU19" s="7">
        <f t="shared" si="33"/>
        <v>3866.8999999999996</v>
      </c>
      <c r="AV19" s="7">
        <f t="shared" si="34"/>
        <v>386.69</v>
      </c>
      <c r="AW19" s="7">
        <f t="shared" si="35"/>
        <v>3480.2099999999996</v>
      </c>
      <c r="AX19" s="7">
        <f t="shared" si="36"/>
        <v>2727.2</v>
      </c>
    </row>
    <row r="20" spans="1:50">
      <c r="A20" s="1" t="s">
        <v>55</v>
      </c>
      <c r="B20" s="7" t="s">
        <v>56</v>
      </c>
      <c r="C20" s="7">
        <f t="shared" si="4"/>
        <v>2247.1999999999998</v>
      </c>
      <c r="D20" s="7">
        <f t="shared" si="5"/>
        <v>2443.1999999999998</v>
      </c>
      <c r="E20" s="7">
        <f t="shared" si="6"/>
        <v>2443.1999999999998</v>
      </c>
      <c r="F20" s="7">
        <v>30</v>
      </c>
      <c r="G20" s="7">
        <v>29145.9</v>
      </c>
      <c r="H20" s="7">
        <v>33</v>
      </c>
      <c r="I20" s="7">
        <v>331443.20000000001</v>
      </c>
      <c r="J20" s="7">
        <f t="shared" si="7"/>
        <v>28854.400000000001</v>
      </c>
      <c r="K20" s="7">
        <f t="shared" si="8"/>
        <v>961.8</v>
      </c>
      <c r="L20" s="7">
        <v>102504</v>
      </c>
      <c r="M20" s="7">
        <f t="shared" si="9"/>
        <v>1403.6</v>
      </c>
      <c r="N20" s="7">
        <f t="shared" si="10"/>
        <v>2365.3999999999996</v>
      </c>
      <c r="O20" s="7">
        <f t="shared" si="11"/>
        <v>118.3</v>
      </c>
      <c r="P20" s="7">
        <f t="shared" si="12"/>
        <v>2247.1</v>
      </c>
      <c r="Q20" s="7">
        <v>0.1</v>
      </c>
      <c r="R20" s="7">
        <f t="shared" si="13"/>
        <v>2247.1999999999998</v>
      </c>
      <c r="S20" s="7">
        <v>10</v>
      </c>
      <c r="T20" s="7">
        <f t="shared" si="14"/>
        <v>236.5</v>
      </c>
      <c r="U20" s="7">
        <f t="shared" si="15"/>
        <v>11.8</v>
      </c>
      <c r="V20" s="7">
        <f t="shared" si="16"/>
        <v>224.7</v>
      </c>
      <c r="W20" s="7"/>
      <c r="X20" s="7">
        <f t="shared" si="17"/>
        <v>224.7</v>
      </c>
      <c r="Y20" s="7">
        <v>90</v>
      </c>
      <c r="Z20" s="7">
        <f t="shared" si="18"/>
        <v>2128.8599999999997</v>
      </c>
      <c r="AA20" s="7">
        <f t="shared" si="19"/>
        <v>106.4</v>
      </c>
      <c r="AB20" s="7">
        <f t="shared" si="20"/>
        <v>2022.5</v>
      </c>
      <c r="AC20" s="7"/>
      <c r="AD20" s="7">
        <f t="shared" si="21"/>
        <v>2022.5</v>
      </c>
      <c r="AE20" s="7">
        <f t="shared" si="22"/>
        <v>4344.2</v>
      </c>
      <c r="AF20" s="7">
        <f t="shared" si="23"/>
        <v>217.2</v>
      </c>
      <c r="AG20" s="7">
        <f t="shared" si="24"/>
        <v>4127</v>
      </c>
      <c r="AH20" s="7"/>
      <c r="AI20" s="7">
        <f t="shared" si="25"/>
        <v>4127</v>
      </c>
      <c r="AJ20" s="7">
        <v>106604.1</v>
      </c>
      <c r="AK20" s="7">
        <f t="shared" si="26"/>
        <v>1481.4</v>
      </c>
      <c r="AL20" s="7">
        <f t="shared" si="27"/>
        <v>2443.1999999999998</v>
      </c>
      <c r="AM20" s="7"/>
      <c r="AN20" s="7">
        <f t="shared" si="28"/>
        <v>2443.1999999999998</v>
      </c>
      <c r="AO20" s="7">
        <f t="shared" si="29"/>
        <v>244.32</v>
      </c>
      <c r="AP20" s="7">
        <f t="shared" si="30"/>
        <v>2198.88</v>
      </c>
      <c r="AQ20" s="7">
        <v>106604.1</v>
      </c>
      <c r="AR20" s="7">
        <f t="shared" si="31"/>
        <v>1481.4</v>
      </c>
      <c r="AS20" s="7">
        <f t="shared" si="32"/>
        <v>2443.1999999999998</v>
      </c>
      <c r="AT20" s="7"/>
      <c r="AU20" s="7">
        <f t="shared" si="33"/>
        <v>2443.1999999999998</v>
      </c>
      <c r="AV20" s="7">
        <f t="shared" si="34"/>
        <v>244.32</v>
      </c>
      <c r="AW20" s="7">
        <f t="shared" si="35"/>
        <v>2198.88</v>
      </c>
      <c r="AX20" s="7">
        <f t="shared" si="36"/>
        <v>1410.6</v>
      </c>
    </row>
    <row r="21" spans="1:50">
      <c r="A21" s="1" t="s">
        <v>57</v>
      </c>
      <c r="B21" s="7" t="s">
        <v>58</v>
      </c>
      <c r="C21" s="7">
        <f t="shared" si="4"/>
        <v>2430.8000000000002</v>
      </c>
      <c r="D21" s="7">
        <f t="shared" si="5"/>
        <v>2639.3</v>
      </c>
      <c r="E21" s="7">
        <f t="shared" si="6"/>
        <v>2639.3</v>
      </c>
      <c r="F21" s="7">
        <v>31</v>
      </c>
      <c r="G21" s="7">
        <v>33590.5</v>
      </c>
      <c r="H21" s="7">
        <v>33</v>
      </c>
      <c r="I21" s="7">
        <v>331443.20000000001</v>
      </c>
      <c r="J21" s="7">
        <f t="shared" si="7"/>
        <v>34363.1</v>
      </c>
      <c r="K21" s="7">
        <f t="shared" si="8"/>
        <v>1108.5</v>
      </c>
      <c r="L21" s="7">
        <v>102504</v>
      </c>
      <c r="M21" s="7">
        <f t="shared" si="9"/>
        <v>1450.4</v>
      </c>
      <c r="N21" s="7">
        <f t="shared" si="10"/>
        <v>2558.9</v>
      </c>
      <c r="O21" s="7">
        <f t="shared" si="11"/>
        <v>127.9</v>
      </c>
      <c r="P21" s="7">
        <f t="shared" si="12"/>
        <v>2431</v>
      </c>
      <c r="Q21" s="7">
        <v>-0.2</v>
      </c>
      <c r="R21" s="7">
        <f t="shared" si="13"/>
        <v>2430.8000000000002</v>
      </c>
      <c r="S21" s="7">
        <v>10</v>
      </c>
      <c r="T21" s="7">
        <f t="shared" si="14"/>
        <v>255.9</v>
      </c>
      <c r="U21" s="7">
        <f t="shared" si="15"/>
        <v>12.8</v>
      </c>
      <c r="V21" s="7">
        <f t="shared" si="16"/>
        <v>243.1</v>
      </c>
      <c r="W21" s="7">
        <v>-0.1</v>
      </c>
      <c r="X21" s="7">
        <f t="shared" si="17"/>
        <v>243</v>
      </c>
      <c r="Y21" s="7">
        <v>90</v>
      </c>
      <c r="Z21" s="7">
        <f t="shared" si="18"/>
        <v>2303.0100000000002</v>
      </c>
      <c r="AA21" s="7">
        <f t="shared" si="19"/>
        <v>115.2</v>
      </c>
      <c r="AB21" s="7">
        <f t="shared" si="20"/>
        <v>2187.8000000000002</v>
      </c>
      <c r="AC21" s="7"/>
      <c r="AD21" s="7">
        <f t="shared" si="21"/>
        <v>2187.8000000000002</v>
      </c>
      <c r="AE21" s="7">
        <f t="shared" si="22"/>
        <v>4489</v>
      </c>
      <c r="AF21" s="7">
        <f t="shared" si="23"/>
        <v>224.5</v>
      </c>
      <c r="AG21" s="7">
        <f t="shared" si="24"/>
        <v>4264.5</v>
      </c>
      <c r="AH21" s="7">
        <v>605.5</v>
      </c>
      <c r="AI21" s="7">
        <f t="shared" si="25"/>
        <v>4870</v>
      </c>
      <c r="AJ21" s="7">
        <v>106604.1</v>
      </c>
      <c r="AK21" s="7">
        <f t="shared" si="26"/>
        <v>1530.8</v>
      </c>
      <c r="AL21" s="7">
        <f t="shared" si="27"/>
        <v>2639.3</v>
      </c>
      <c r="AM21" s="7"/>
      <c r="AN21" s="7">
        <f t="shared" si="28"/>
        <v>2639.3</v>
      </c>
      <c r="AO21" s="7">
        <f t="shared" si="29"/>
        <v>263.93</v>
      </c>
      <c r="AP21" s="7">
        <f t="shared" si="30"/>
        <v>2375.3700000000003</v>
      </c>
      <c r="AQ21" s="7">
        <v>106604.1</v>
      </c>
      <c r="AR21" s="7">
        <f t="shared" si="31"/>
        <v>1530.8</v>
      </c>
      <c r="AS21" s="7">
        <f t="shared" si="32"/>
        <v>2639.3</v>
      </c>
      <c r="AT21" s="7"/>
      <c r="AU21" s="7">
        <f t="shared" si="33"/>
        <v>2639.3</v>
      </c>
      <c r="AV21" s="7">
        <f t="shared" si="34"/>
        <v>263.93</v>
      </c>
      <c r="AW21" s="7">
        <f t="shared" si="35"/>
        <v>2375.3700000000003</v>
      </c>
      <c r="AX21" s="7">
        <f t="shared" si="36"/>
        <v>1457.6</v>
      </c>
    </row>
    <row r="22" spans="1:50">
      <c r="A22" s="1" t="s">
        <v>59</v>
      </c>
      <c r="B22" s="7" t="s">
        <v>60</v>
      </c>
      <c r="C22" s="7">
        <f t="shared" si="4"/>
        <v>786.2</v>
      </c>
      <c r="D22" s="7">
        <f t="shared" si="5"/>
        <v>845.7</v>
      </c>
      <c r="E22" s="7">
        <f t="shared" si="6"/>
        <v>845.7</v>
      </c>
      <c r="F22" s="7">
        <v>7</v>
      </c>
      <c r="G22" s="7">
        <v>15152.2</v>
      </c>
      <c r="H22" s="7">
        <v>33</v>
      </c>
      <c r="I22" s="7">
        <v>331443.20000000001</v>
      </c>
      <c r="J22" s="7">
        <f t="shared" si="7"/>
        <v>3500.2</v>
      </c>
      <c r="K22" s="7">
        <f t="shared" si="8"/>
        <v>500</v>
      </c>
      <c r="L22" s="7">
        <v>102504</v>
      </c>
      <c r="M22" s="7">
        <f t="shared" si="9"/>
        <v>327.5</v>
      </c>
      <c r="N22" s="7">
        <f t="shared" si="10"/>
        <v>827.5</v>
      </c>
      <c r="O22" s="7">
        <f t="shared" si="11"/>
        <v>41.4</v>
      </c>
      <c r="P22" s="7">
        <f t="shared" si="12"/>
        <v>786.1</v>
      </c>
      <c r="Q22" s="7">
        <v>0.1</v>
      </c>
      <c r="R22" s="7">
        <f t="shared" si="13"/>
        <v>786.2</v>
      </c>
      <c r="S22" s="7">
        <v>10</v>
      </c>
      <c r="T22" s="7">
        <f t="shared" si="14"/>
        <v>82.8</v>
      </c>
      <c r="U22" s="7">
        <f t="shared" si="15"/>
        <v>4.0999999999999996</v>
      </c>
      <c r="V22" s="7">
        <f t="shared" si="16"/>
        <v>78.7</v>
      </c>
      <c r="W22" s="7"/>
      <c r="X22" s="7">
        <f t="shared" si="17"/>
        <v>78.7</v>
      </c>
      <c r="Y22" s="7">
        <v>90</v>
      </c>
      <c r="Z22" s="7">
        <f t="shared" si="18"/>
        <v>744.75</v>
      </c>
      <c r="AA22" s="7">
        <f t="shared" si="19"/>
        <v>37.200000000000003</v>
      </c>
      <c r="AB22" s="7">
        <f t="shared" si="20"/>
        <v>707.6</v>
      </c>
      <c r="AC22" s="7">
        <v>0</v>
      </c>
      <c r="AD22" s="7">
        <f t="shared" si="21"/>
        <v>707.6</v>
      </c>
      <c r="AE22" s="7">
        <f t="shared" si="22"/>
        <v>1013.6</v>
      </c>
      <c r="AF22" s="7">
        <f t="shared" si="23"/>
        <v>50.7</v>
      </c>
      <c r="AG22" s="7">
        <f t="shared" si="24"/>
        <v>962.9</v>
      </c>
      <c r="AH22" s="7"/>
      <c r="AI22" s="7">
        <f t="shared" si="25"/>
        <v>962.9</v>
      </c>
      <c r="AJ22" s="7">
        <v>106604.1</v>
      </c>
      <c r="AK22" s="7">
        <f t="shared" si="26"/>
        <v>345.7</v>
      </c>
      <c r="AL22" s="7">
        <f t="shared" si="27"/>
        <v>845.7</v>
      </c>
      <c r="AM22" s="7"/>
      <c r="AN22" s="7">
        <f t="shared" si="28"/>
        <v>845.7</v>
      </c>
      <c r="AO22" s="7">
        <f t="shared" si="29"/>
        <v>84.570000000000007</v>
      </c>
      <c r="AP22" s="7">
        <f t="shared" si="30"/>
        <v>761.13000000000011</v>
      </c>
      <c r="AQ22" s="7">
        <v>106604.1</v>
      </c>
      <c r="AR22" s="7">
        <f t="shared" si="31"/>
        <v>345.7</v>
      </c>
      <c r="AS22" s="7">
        <f t="shared" si="32"/>
        <v>845.7</v>
      </c>
      <c r="AT22" s="7"/>
      <c r="AU22" s="7">
        <f t="shared" si="33"/>
        <v>845.7</v>
      </c>
      <c r="AV22" s="7">
        <f t="shared" si="34"/>
        <v>84.570000000000007</v>
      </c>
      <c r="AW22" s="7">
        <f t="shared" si="35"/>
        <v>761.13000000000011</v>
      </c>
      <c r="AX22" s="7">
        <f t="shared" si="36"/>
        <v>329.1</v>
      </c>
    </row>
    <row r="23" spans="1:50">
      <c r="A23" s="1" t="s">
        <v>61</v>
      </c>
      <c r="B23" s="7" t="s">
        <v>62</v>
      </c>
      <c r="C23" s="7">
        <f t="shared" si="4"/>
        <v>762.09999999999991</v>
      </c>
      <c r="D23" s="7">
        <f t="shared" si="5"/>
        <v>1401.3</v>
      </c>
      <c r="E23" s="7">
        <f t="shared" si="6"/>
        <v>1401.3</v>
      </c>
      <c r="F23" s="7">
        <v>9</v>
      </c>
      <c r="G23" s="7">
        <v>28996.6</v>
      </c>
      <c r="H23" s="7">
        <v>33</v>
      </c>
      <c r="I23" s="7">
        <v>331443.20000000001</v>
      </c>
      <c r="J23" s="7">
        <f t="shared" si="7"/>
        <v>8612</v>
      </c>
      <c r="K23" s="7">
        <f t="shared" si="8"/>
        <v>956.9</v>
      </c>
      <c r="L23" s="7">
        <v>102504</v>
      </c>
      <c r="M23" s="7">
        <f t="shared" si="9"/>
        <v>421.1</v>
      </c>
      <c r="N23" s="7">
        <f t="shared" si="10"/>
        <v>1378</v>
      </c>
      <c r="O23" s="7">
        <f t="shared" si="11"/>
        <v>68.900000000000006</v>
      </c>
      <c r="P23" s="7">
        <f t="shared" si="12"/>
        <v>1309.0999999999999</v>
      </c>
      <c r="Q23" s="7">
        <v>-547</v>
      </c>
      <c r="R23" s="7">
        <f t="shared" si="13"/>
        <v>762.09999999999991</v>
      </c>
      <c r="S23" s="7">
        <v>10</v>
      </c>
      <c r="T23" s="7">
        <f t="shared" si="14"/>
        <v>137.80000000000001</v>
      </c>
      <c r="U23" s="7">
        <f t="shared" si="15"/>
        <v>6.9</v>
      </c>
      <c r="V23" s="7">
        <f t="shared" si="16"/>
        <v>130.9</v>
      </c>
      <c r="W23" s="7"/>
      <c r="X23" s="7">
        <f t="shared" si="17"/>
        <v>130.9</v>
      </c>
      <c r="Y23" s="7">
        <v>90</v>
      </c>
      <c r="Z23" s="7">
        <f t="shared" si="18"/>
        <v>1240.2</v>
      </c>
      <c r="AA23" s="7">
        <f t="shared" si="19"/>
        <v>62</v>
      </c>
      <c r="AB23" s="7">
        <f t="shared" si="20"/>
        <v>1178.2</v>
      </c>
      <c r="AC23" s="7">
        <v>0</v>
      </c>
      <c r="AD23" s="7">
        <f t="shared" si="21"/>
        <v>1178.2</v>
      </c>
      <c r="AE23" s="7">
        <f t="shared" si="22"/>
        <v>1303.3</v>
      </c>
      <c r="AF23" s="7">
        <f t="shared" si="23"/>
        <v>65.2</v>
      </c>
      <c r="AG23" s="7">
        <f t="shared" si="24"/>
        <v>1238.0999999999999</v>
      </c>
      <c r="AH23" s="7"/>
      <c r="AI23" s="7">
        <f t="shared" si="25"/>
        <v>1238.0999999999999</v>
      </c>
      <c r="AJ23" s="7">
        <v>106604.1</v>
      </c>
      <c r="AK23" s="7">
        <f t="shared" si="26"/>
        <v>444.4</v>
      </c>
      <c r="AL23" s="7">
        <f t="shared" si="27"/>
        <v>1401.3</v>
      </c>
      <c r="AM23" s="7"/>
      <c r="AN23" s="7">
        <f t="shared" si="28"/>
        <v>1401.3</v>
      </c>
      <c r="AO23" s="7">
        <f t="shared" si="29"/>
        <v>140.13</v>
      </c>
      <c r="AP23" s="7">
        <f t="shared" si="30"/>
        <v>1261.17</v>
      </c>
      <c r="AQ23" s="7">
        <v>106604.1</v>
      </c>
      <c r="AR23" s="7">
        <f t="shared" si="31"/>
        <v>444.4</v>
      </c>
      <c r="AS23" s="7">
        <f t="shared" si="32"/>
        <v>1401.3</v>
      </c>
      <c r="AT23" s="7"/>
      <c r="AU23" s="7">
        <f t="shared" si="33"/>
        <v>1401.3</v>
      </c>
      <c r="AV23" s="7">
        <f t="shared" si="34"/>
        <v>140.13</v>
      </c>
      <c r="AW23" s="7">
        <f t="shared" si="35"/>
        <v>1261.17</v>
      </c>
      <c r="AX23" s="7">
        <f t="shared" si="36"/>
        <v>423.2</v>
      </c>
    </row>
    <row r="24" spans="1:50">
      <c r="A24" s="1" t="s">
        <v>63</v>
      </c>
      <c r="B24" s="7" t="s">
        <v>64</v>
      </c>
      <c r="C24" s="7">
        <f t="shared" si="4"/>
        <v>3098.4</v>
      </c>
      <c r="D24" s="7">
        <f t="shared" si="5"/>
        <v>3378.2</v>
      </c>
      <c r="E24" s="7">
        <f t="shared" si="6"/>
        <v>3378.2</v>
      </c>
      <c r="F24" s="7">
        <v>45</v>
      </c>
      <c r="G24" s="7">
        <v>35029</v>
      </c>
      <c r="H24" s="7">
        <v>33</v>
      </c>
      <c r="I24" s="7">
        <v>331443.20000000001</v>
      </c>
      <c r="J24" s="7">
        <f t="shared" si="7"/>
        <v>52018.1</v>
      </c>
      <c r="K24" s="7">
        <f t="shared" si="8"/>
        <v>1156</v>
      </c>
      <c r="L24" s="7">
        <v>102504</v>
      </c>
      <c r="M24" s="7">
        <f t="shared" si="9"/>
        <v>2105.5</v>
      </c>
      <c r="N24" s="7">
        <f t="shared" si="10"/>
        <v>3261.5</v>
      </c>
      <c r="O24" s="7">
        <f t="shared" si="11"/>
        <v>163.1</v>
      </c>
      <c r="P24" s="7">
        <f t="shared" si="12"/>
        <v>3098.4</v>
      </c>
      <c r="Q24" s="7"/>
      <c r="R24" s="7">
        <f t="shared" si="13"/>
        <v>3098.4</v>
      </c>
      <c r="S24" s="7">
        <v>10</v>
      </c>
      <c r="T24" s="7">
        <f t="shared" si="14"/>
        <v>326.2</v>
      </c>
      <c r="U24" s="7">
        <f t="shared" si="15"/>
        <v>16.3</v>
      </c>
      <c r="V24" s="7">
        <f t="shared" si="16"/>
        <v>309.89999999999998</v>
      </c>
      <c r="W24" s="7"/>
      <c r="X24" s="7">
        <f t="shared" si="17"/>
        <v>309.89999999999998</v>
      </c>
      <c r="Y24" s="7">
        <v>90</v>
      </c>
      <c r="Z24" s="7">
        <f t="shared" si="18"/>
        <v>2935.35</v>
      </c>
      <c r="AA24" s="7">
        <f t="shared" si="19"/>
        <v>146.80000000000001</v>
      </c>
      <c r="AB24" s="7">
        <f t="shared" si="20"/>
        <v>2788.6</v>
      </c>
      <c r="AC24" s="7">
        <v>0</v>
      </c>
      <c r="AD24" s="7">
        <f t="shared" si="21"/>
        <v>2788.6</v>
      </c>
      <c r="AE24" s="7">
        <f t="shared" si="22"/>
        <v>6516.3</v>
      </c>
      <c r="AF24" s="7">
        <f t="shared" si="23"/>
        <v>325.8</v>
      </c>
      <c r="AG24" s="7">
        <f t="shared" si="24"/>
        <v>6190.5</v>
      </c>
      <c r="AH24" s="7">
        <v>1354.3</v>
      </c>
      <c r="AI24" s="7">
        <f t="shared" si="25"/>
        <v>7544.8</v>
      </c>
      <c r="AJ24" s="7">
        <v>106604.1</v>
      </c>
      <c r="AK24" s="7">
        <f t="shared" si="26"/>
        <v>2222.1999999999998</v>
      </c>
      <c r="AL24" s="7">
        <f t="shared" si="27"/>
        <v>3378.2</v>
      </c>
      <c r="AM24" s="7"/>
      <c r="AN24" s="7">
        <f t="shared" si="28"/>
        <v>3378.2</v>
      </c>
      <c r="AO24" s="7">
        <f t="shared" si="29"/>
        <v>337.82</v>
      </c>
      <c r="AP24" s="7">
        <f t="shared" si="30"/>
        <v>3040.38</v>
      </c>
      <c r="AQ24" s="7">
        <v>106604.1</v>
      </c>
      <c r="AR24" s="7">
        <f t="shared" si="31"/>
        <v>2222.1999999999998</v>
      </c>
      <c r="AS24" s="7">
        <f t="shared" si="32"/>
        <v>3378.2</v>
      </c>
      <c r="AT24" s="7"/>
      <c r="AU24" s="7">
        <f t="shared" si="33"/>
        <v>3378.2</v>
      </c>
      <c r="AV24" s="7">
        <f t="shared" si="34"/>
        <v>337.82</v>
      </c>
      <c r="AW24" s="7">
        <f t="shared" si="35"/>
        <v>3040.38</v>
      </c>
      <c r="AX24" s="7">
        <f t="shared" si="36"/>
        <v>2115.9</v>
      </c>
    </row>
    <row r="25" spans="1:50">
      <c r="A25" s="1" t="s">
        <v>65</v>
      </c>
      <c r="B25" s="7" t="s">
        <v>66</v>
      </c>
      <c r="C25" s="7">
        <f t="shared" si="4"/>
        <v>4997</v>
      </c>
      <c r="D25" s="7">
        <f t="shared" si="5"/>
        <v>5485.6</v>
      </c>
      <c r="E25" s="7">
        <f t="shared" si="6"/>
        <v>5485.6</v>
      </c>
      <c r="F25" s="7">
        <v>87</v>
      </c>
      <c r="G25" s="7">
        <v>36041</v>
      </c>
      <c r="H25" s="7">
        <v>33</v>
      </c>
      <c r="I25" s="7">
        <v>331443.20000000001</v>
      </c>
      <c r="J25" s="7">
        <f t="shared" si="7"/>
        <v>103473.7</v>
      </c>
      <c r="K25" s="7">
        <f t="shared" si="8"/>
        <v>1189.4000000000001</v>
      </c>
      <c r="L25" s="7">
        <v>102504</v>
      </c>
      <c r="M25" s="7">
        <f t="shared" si="9"/>
        <v>4070.6</v>
      </c>
      <c r="N25" s="7">
        <f t="shared" si="10"/>
        <v>5260</v>
      </c>
      <c r="O25" s="7">
        <f t="shared" si="11"/>
        <v>263</v>
      </c>
      <c r="P25" s="7">
        <f t="shared" si="12"/>
        <v>4997</v>
      </c>
      <c r="Q25" s="7">
        <v>0</v>
      </c>
      <c r="R25" s="7">
        <f t="shared" si="13"/>
        <v>4997</v>
      </c>
      <c r="S25" s="7">
        <v>10</v>
      </c>
      <c r="T25" s="7">
        <f t="shared" si="14"/>
        <v>526</v>
      </c>
      <c r="U25" s="7">
        <f t="shared" si="15"/>
        <v>26.3</v>
      </c>
      <c r="V25" s="7">
        <f t="shared" si="16"/>
        <v>499.7</v>
      </c>
      <c r="W25" s="7"/>
      <c r="X25" s="7">
        <f t="shared" si="17"/>
        <v>499.7</v>
      </c>
      <c r="Y25" s="7">
        <v>90</v>
      </c>
      <c r="Z25" s="7">
        <f t="shared" si="18"/>
        <v>4734</v>
      </c>
      <c r="AA25" s="7">
        <f t="shared" si="19"/>
        <v>236.7</v>
      </c>
      <c r="AB25" s="7">
        <f t="shared" si="20"/>
        <v>4497.3</v>
      </c>
      <c r="AC25" s="7">
        <v>0</v>
      </c>
      <c r="AD25" s="7">
        <f t="shared" si="21"/>
        <v>4497.3</v>
      </c>
      <c r="AE25" s="7">
        <f t="shared" si="22"/>
        <v>12598.2</v>
      </c>
      <c r="AF25" s="7">
        <f t="shared" si="23"/>
        <v>629.9</v>
      </c>
      <c r="AG25" s="7">
        <f t="shared" si="24"/>
        <v>11968.3</v>
      </c>
      <c r="AH25" s="7"/>
      <c r="AI25" s="7">
        <f t="shared" si="25"/>
        <v>11968.3</v>
      </c>
      <c r="AJ25" s="7">
        <v>106604.1</v>
      </c>
      <c r="AK25" s="7">
        <f t="shared" si="26"/>
        <v>4296.2</v>
      </c>
      <c r="AL25" s="7">
        <f t="shared" si="27"/>
        <v>5485.6</v>
      </c>
      <c r="AM25" s="7"/>
      <c r="AN25" s="7">
        <f t="shared" si="28"/>
        <v>5485.6</v>
      </c>
      <c r="AO25" s="7">
        <f t="shared" si="29"/>
        <v>548.56000000000006</v>
      </c>
      <c r="AP25" s="7">
        <f t="shared" si="30"/>
        <v>4937.0400000000009</v>
      </c>
      <c r="AQ25" s="7">
        <v>106604.1</v>
      </c>
      <c r="AR25" s="7">
        <f t="shared" si="31"/>
        <v>4296.2</v>
      </c>
      <c r="AS25" s="7">
        <f t="shared" si="32"/>
        <v>5485.6</v>
      </c>
      <c r="AT25" s="7"/>
      <c r="AU25" s="7">
        <f t="shared" si="33"/>
        <v>5485.6</v>
      </c>
      <c r="AV25" s="7">
        <f t="shared" si="34"/>
        <v>548.56000000000006</v>
      </c>
      <c r="AW25" s="7">
        <f t="shared" si="35"/>
        <v>4937.0400000000009</v>
      </c>
      <c r="AX25" s="7">
        <f t="shared" si="36"/>
        <v>4090.8</v>
      </c>
    </row>
    <row r="26" spans="1:50">
      <c r="A26" s="1" t="s">
        <v>67</v>
      </c>
      <c r="B26" s="7" t="s">
        <v>68</v>
      </c>
      <c r="C26" s="7">
        <f t="shared" si="4"/>
        <v>1943.4</v>
      </c>
      <c r="D26" s="7">
        <f t="shared" si="5"/>
        <v>2126.1</v>
      </c>
      <c r="E26" s="7">
        <f t="shared" si="6"/>
        <v>2126.1</v>
      </c>
      <c r="F26" s="7">
        <v>31</v>
      </c>
      <c r="G26" s="7">
        <v>18040</v>
      </c>
      <c r="H26" s="7">
        <v>33</v>
      </c>
      <c r="I26" s="7">
        <v>331443.20000000001</v>
      </c>
      <c r="J26" s="7">
        <f t="shared" si="7"/>
        <v>18454.900000000001</v>
      </c>
      <c r="K26" s="7">
        <f t="shared" si="8"/>
        <v>595.29999999999995</v>
      </c>
      <c r="L26" s="7">
        <v>102504</v>
      </c>
      <c r="M26" s="7">
        <f t="shared" si="9"/>
        <v>1450.4</v>
      </c>
      <c r="N26" s="7">
        <f t="shared" si="10"/>
        <v>2045.7</v>
      </c>
      <c r="O26" s="7">
        <f t="shared" si="11"/>
        <v>102.3</v>
      </c>
      <c r="P26" s="7">
        <f t="shared" si="12"/>
        <v>1943.4</v>
      </c>
      <c r="Q26" s="7">
        <v>0</v>
      </c>
      <c r="R26" s="7">
        <f t="shared" si="13"/>
        <v>1943.4</v>
      </c>
      <c r="S26" s="7">
        <v>10</v>
      </c>
      <c r="T26" s="7">
        <f t="shared" si="14"/>
        <v>204.6</v>
      </c>
      <c r="U26" s="7">
        <f t="shared" si="15"/>
        <v>10.199999999999999</v>
      </c>
      <c r="V26" s="7">
        <f t="shared" si="16"/>
        <v>194.4</v>
      </c>
      <c r="W26" s="7"/>
      <c r="X26" s="7">
        <f t="shared" si="17"/>
        <v>194.4</v>
      </c>
      <c r="Y26" s="7">
        <v>90</v>
      </c>
      <c r="Z26" s="7">
        <f t="shared" si="18"/>
        <v>1841.13</v>
      </c>
      <c r="AA26" s="7">
        <f t="shared" si="19"/>
        <v>92.1</v>
      </c>
      <c r="AB26" s="7">
        <f t="shared" si="20"/>
        <v>1749</v>
      </c>
      <c r="AC26" s="7">
        <v>0.1</v>
      </c>
      <c r="AD26" s="7">
        <f t="shared" si="21"/>
        <v>1749.1</v>
      </c>
      <c r="AE26" s="7">
        <f t="shared" si="22"/>
        <v>4489</v>
      </c>
      <c r="AF26" s="7">
        <f t="shared" si="23"/>
        <v>224.5</v>
      </c>
      <c r="AG26" s="7">
        <f t="shared" si="24"/>
        <v>4264.5</v>
      </c>
      <c r="AH26" s="7">
        <v>0</v>
      </c>
      <c r="AI26" s="7">
        <f t="shared" si="25"/>
        <v>4264.5</v>
      </c>
      <c r="AJ26" s="7">
        <v>106604.1</v>
      </c>
      <c r="AK26" s="7">
        <f t="shared" si="26"/>
        <v>1530.8</v>
      </c>
      <c r="AL26" s="7">
        <f t="shared" si="27"/>
        <v>2126.1</v>
      </c>
      <c r="AM26" s="7"/>
      <c r="AN26" s="7">
        <f t="shared" si="28"/>
        <v>2126.1</v>
      </c>
      <c r="AO26" s="7">
        <f t="shared" si="29"/>
        <v>212.61</v>
      </c>
      <c r="AP26" s="7">
        <f t="shared" si="30"/>
        <v>1913.49</v>
      </c>
      <c r="AQ26" s="7">
        <v>106604.1</v>
      </c>
      <c r="AR26" s="7">
        <f t="shared" si="31"/>
        <v>1530.8</v>
      </c>
      <c r="AS26" s="7">
        <f t="shared" si="32"/>
        <v>2126.1</v>
      </c>
      <c r="AT26" s="7"/>
      <c r="AU26" s="7">
        <f t="shared" si="33"/>
        <v>2126.1</v>
      </c>
      <c r="AV26" s="7">
        <f t="shared" si="34"/>
        <v>212.61</v>
      </c>
      <c r="AW26" s="7">
        <f t="shared" si="35"/>
        <v>1913.49</v>
      </c>
      <c r="AX26" s="7">
        <f t="shared" si="36"/>
        <v>1457.6</v>
      </c>
    </row>
    <row r="27" spans="1:50">
      <c r="A27" s="1" t="s">
        <v>69</v>
      </c>
      <c r="B27" s="7" t="s">
        <v>70</v>
      </c>
      <c r="C27" s="7">
        <f t="shared" si="4"/>
        <v>6064.7</v>
      </c>
      <c r="D27" s="7">
        <f t="shared" si="5"/>
        <v>6656.2</v>
      </c>
      <c r="E27" s="7">
        <f t="shared" si="6"/>
        <v>6656.2</v>
      </c>
      <c r="F27" s="7">
        <v>105</v>
      </c>
      <c r="G27" s="7">
        <v>44580.6</v>
      </c>
      <c r="H27" s="7">
        <v>33</v>
      </c>
      <c r="I27" s="7">
        <v>331443.20000000001</v>
      </c>
      <c r="J27" s="7">
        <f t="shared" si="7"/>
        <v>154471.79999999999</v>
      </c>
      <c r="K27" s="7">
        <f t="shared" si="8"/>
        <v>1471.2</v>
      </c>
      <c r="L27" s="7">
        <v>102504</v>
      </c>
      <c r="M27" s="7">
        <f t="shared" si="9"/>
        <v>4912.7</v>
      </c>
      <c r="N27" s="7">
        <f t="shared" si="10"/>
        <v>6383.9</v>
      </c>
      <c r="O27" s="7">
        <f t="shared" si="11"/>
        <v>319.2</v>
      </c>
      <c r="P27" s="7">
        <f t="shared" si="12"/>
        <v>6064.7</v>
      </c>
      <c r="Q27" s="7"/>
      <c r="R27" s="7">
        <f t="shared" si="13"/>
        <v>6064.7</v>
      </c>
      <c r="S27" s="7">
        <v>10</v>
      </c>
      <c r="T27" s="7">
        <f t="shared" si="14"/>
        <v>638.4</v>
      </c>
      <c r="U27" s="7">
        <f t="shared" si="15"/>
        <v>31.9</v>
      </c>
      <c r="V27" s="7">
        <f t="shared" si="16"/>
        <v>606.5</v>
      </c>
      <c r="W27" s="7"/>
      <c r="X27" s="7">
        <f t="shared" si="17"/>
        <v>606.5</v>
      </c>
      <c r="Y27" s="7">
        <v>90</v>
      </c>
      <c r="Z27" s="7">
        <f t="shared" si="18"/>
        <v>5745.51</v>
      </c>
      <c r="AA27" s="7">
        <f t="shared" si="19"/>
        <v>287.3</v>
      </c>
      <c r="AB27" s="7">
        <f t="shared" si="20"/>
        <v>5458.2</v>
      </c>
      <c r="AC27" s="7">
        <v>0</v>
      </c>
      <c r="AD27" s="7">
        <f t="shared" si="21"/>
        <v>5458.2</v>
      </c>
      <c r="AE27" s="7">
        <f t="shared" si="22"/>
        <v>15204.7</v>
      </c>
      <c r="AF27" s="7">
        <f t="shared" si="23"/>
        <v>760.2</v>
      </c>
      <c r="AG27" s="7">
        <f t="shared" si="24"/>
        <v>14444.5</v>
      </c>
      <c r="AH27" s="7">
        <v>2688</v>
      </c>
      <c r="AI27" s="7">
        <f t="shared" si="25"/>
        <v>17132.5</v>
      </c>
      <c r="AJ27" s="7">
        <v>106604.1</v>
      </c>
      <c r="AK27" s="7">
        <f t="shared" si="26"/>
        <v>5185</v>
      </c>
      <c r="AL27" s="7">
        <f t="shared" si="27"/>
        <v>6656.2</v>
      </c>
      <c r="AM27" s="7"/>
      <c r="AN27" s="7">
        <f t="shared" si="28"/>
        <v>6656.2</v>
      </c>
      <c r="AO27" s="7">
        <f t="shared" si="29"/>
        <v>665.62</v>
      </c>
      <c r="AP27" s="7">
        <f t="shared" si="30"/>
        <v>5990.58</v>
      </c>
      <c r="AQ27" s="7">
        <v>106604.1</v>
      </c>
      <c r="AR27" s="7">
        <f t="shared" si="31"/>
        <v>5185</v>
      </c>
      <c r="AS27" s="7">
        <f t="shared" si="32"/>
        <v>6656.2</v>
      </c>
      <c r="AT27" s="7"/>
      <c r="AU27" s="7">
        <f t="shared" si="33"/>
        <v>6656.2</v>
      </c>
      <c r="AV27" s="7">
        <f t="shared" si="34"/>
        <v>665.62</v>
      </c>
      <c r="AW27" s="7">
        <f t="shared" si="35"/>
        <v>5990.58</v>
      </c>
      <c r="AX27" s="7">
        <f t="shared" si="36"/>
        <v>4937.2</v>
      </c>
    </row>
    <row r="28" spans="1:50">
      <c r="A28" s="1" t="s">
        <v>71</v>
      </c>
      <c r="B28" s="7" t="s">
        <v>72</v>
      </c>
      <c r="C28" s="7">
        <f t="shared" si="4"/>
        <v>2183.6</v>
      </c>
      <c r="D28" s="7">
        <f t="shared" si="5"/>
        <v>2345.1999999999998</v>
      </c>
      <c r="E28" s="7">
        <f t="shared" si="6"/>
        <v>2345.1999999999998</v>
      </c>
      <c r="F28" s="7">
        <v>18</v>
      </c>
      <c r="G28" s="7">
        <v>44130.7</v>
      </c>
      <c r="H28" s="7">
        <v>33</v>
      </c>
      <c r="I28" s="7">
        <v>331443.20000000001</v>
      </c>
      <c r="J28" s="7">
        <f t="shared" si="7"/>
        <v>26213.599999999999</v>
      </c>
      <c r="K28" s="7">
        <f t="shared" si="8"/>
        <v>1456.3</v>
      </c>
      <c r="L28" s="7">
        <v>102504</v>
      </c>
      <c r="M28" s="7">
        <f t="shared" si="9"/>
        <v>842.2</v>
      </c>
      <c r="N28" s="7">
        <f t="shared" si="10"/>
        <v>2298.5</v>
      </c>
      <c r="O28" s="7">
        <f t="shared" si="11"/>
        <v>114.9</v>
      </c>
      <c r="P28" s="7">
        <f t="shared" si="12"/>
        <v>2183.6</v>
      </c>
      <c r="Q28" s="7"/>
      <c r="R28" s="7">
        <f t="shared" si="13"/>
        <v>2183.6</v>
      </c>
      <c r="S28" s="7">
        <v>10</v>
      </c>
      <c r="T28" s="7">
        <f t="shared" si="14"/>
        <v>229.9</v>
      </c>
      <c r="U28" s="7">
        <f t="shared" si="15"/>
        <v>11.5</v>
      </c>
      <c r="V28" s="7">
        <f t="shared" si="16"/>
        <v>218.4</v>
      </c>
      <c r="W28" s="7">
        <v>-0.1</v>
      </c>
      <c r="X28" s="7">
        <f t="shared" si="17"/>
        <v>218.3</v>
      </c>
      <c r="Y28" s="7">
        <v>90</v>
      </c>
      <c r="Z28" s="7">
        <f t="shared" si="18"/>
        <v>2068.65</v>
      </c>
      <c r="AA28" s="7">
        <f t="shared" si="19"/>
        <v>103.4</v>
      </c>
      <c r="AB28" s="7">
        <f t="shared" si="20"/>
        <v>1965.3</v>
      </c>
      <c r="AC28" s="7">
        <v>-0.1</v>
      </c>
      <c r="AD28" s="7">
        <f t="shared" si="21"/>
        <v>1965.2</v>
      </c>
      <c r="AE28" s="7">
        <f t="shared" si="22"/>
        <v>2606.5</v>
      </c>
      <c r="AF28" s="7">
        <f t="shared" si="23"/>
        <v>130.30000000000001</v>
      </c>
      <c r="AG28" s="7">
        <f t="shared" si="24"/>
        <v>2476.1999999999998</v>
      </c>
      <c r="AH28" s="7">
        <v>377.9</v>
      </c>
      <c r="AI28" s="7">
        <f t="shared" si="25"/>
        <v>2854.1</v>
      </c>
      <c r="AJ28" s="7">
        <v>106604.1</v>
      </c>
      <c r="AK28" s="7">
        <f t="shared" si="26"/>
        <v>888.9</v>
      </c>
      <c r="AL28" s="7">
        <f t="shared" si="27"/>
        <v>2345.1999999999998</v>
      </c>
      <c r="AM28" s="7"/>
      <c r="AN28" s="7">
        <f t="shared" si="28"/>
        <v>2345.1999999999998</v>
      </c>
      <c r="AO28" s="7">
        <f t="shared" si="29"/>
        <v>234.51999999999998</v>
      </c>
      <c r="AP28" s="7">
        <f t="shared" si="30"/>
        <v>2110.6799999999998</v>
      </c>
      <c r="AQ28" s="7">
        <v>106604.1</v>
      </c>
      <c r="AR28" s="7">
        <f t="shared" si="31"/>
        <v>888.9</v>
      </c>
      <c r="AS28" s="7">
        <f t="shared" si="32"/>
        <v>2345.1999999999998</v>
      </c>
      <c r="AT28" s="7"/>
      <c r="AU28" s="7">
        <f t="shared" si="33"/>
        <v>2345.1999999999998</v>
      </c>
      <c r="AV28" s="7">
        <f t="shared" si="34"/>
        <v>234.51999999999998</v>
      </c>
      <c r="AW28" s="7">
        <f t="shared" si="35"/>
        <v>2110.6799999999998</v>
      </c>
      <c r="AX28" s="7">
        <f t="shared" si="36"/>
        <v>846.4</v>
      </c>
    </row>
    <row r="29" spans="1:50">
      <c r="A29" s="1" t="s">
        <v>73</v>
      </c>
      <c r="B29" s="7" t="s">
        <v>74</v>
      </c>
      <c r="C29" s="7">
        <f t="shared" si="4"/>
        <v>3987.2</v>
      </c>
      <c r="D29" s="7">
        <f t="shared" si="5"/>
        <v>4368.2999999999993</v>
      </c>
      <c r="E29" s="7">
        <f t="shared" si="6"/>
        <v>4368.2999999999993</v>
      </c>
      <c r="F29" s="7">
        <v>66</v>
      </c>
      <c r="G29" s="7">
        <v>33609.699999999997</v>
      </c>
      <c r="H29" s="7">
        <v>33</v>
      </c>
      <c r="I29" s="7">
        <v>331443.20000000001</v>
      </c>
      <c r="J29" s="7">
        <f t="shared" si="7"/>
        <v>73201.899999999994</v>
      </c>
      <c r="K29" s="7">
        <f t="shared" si="8"/>
        <v>1109.0999999999999</v>
      </c>
      <c r="L29" s="7">
        <v>102504</v>
      </c>
      <c r="M29" s="7">
        <f t="shared" si="9"/>
        <v>3088</v>
      </c>
      <c r="N29" s="7">
        <f t="shared" si="10"/>
        <v>4197.1000000000004</v>
      </c>
      <c r="O29" s="7">
        <f t="shared" si="11"/>
        <v>209.9</v>
      </c>
      <c r="P29" s="7">
        <f t="shared" si="12"/>
        <v>3987.2</v>
      </c>
      <c r="Q29" s="7"/>
      <c r="R29" s="7">
        <f t="shared" si="13"/>
        <v>3987.2</v>
      </c>
      <c r="S29" s="7">
        <v>10</v>
      </c>
      <c r="T29" s="7">
        <f t="shared" si="14"/>
        <v>419.7</v>
      </c>
      <c r="U29" s="7">
        <f t="shared" si="15"/>
        <v>21</v>
      </c>
      <c r="V29" s="7">
        <f t="shared" si="16"/>
        <v>398.7</v>
      </c>
      <c r="W29" s="7"/>
      <c r="X29" s="7">
        <f t="shared" si="17"/>
        <v>398.7</v>
      </c>
      <c r="Y29" s="7">
        <v>90</v>
      </c>
      <c r="Z29" s="7">
        <f t="shared" si="18"/>
        <v>3777.3900000000008</v>
      </c>
      <c r="AA29" s="7">
        <f t="shared" si="19"/>
        <v>188.9</v>
      </c>
      <c r="AB29" s="7">
        <f t="shared" si="20"/>
        <v>3588.5</v>
      </c>
      <c r="AC29" s="7"/>
      <c r="AD29" s="7">
        <f t="shared" si="21"/>
        <v>3588.5</v>
      </c>
      <c r="AE29" s="7">
        <f t="shared" si="22"/>
        <v>9557.2000000000007</v>
      </c>
      <c r="AF29" s="7">
        <f t="shared" si="23"/>
        <v>477.9</v>
      </c>
      <c r="AG29" s="7">
        <f t="shared" si="24"/>
        <v>9079.2999999999993</v>
      </c>
      <c r="AH29" s="7"/>
      <c r="AI29" s="7">
        <f t="shared" si="25"/>
        <v>9079.2999999999993</v>
      </c>
      <c r="AJ29" s="7">
        <v>106604.1</v>
      </c>
      <c r="AK29" s="7">
        <f t="shared" si="26"/>
        <v>3259.2</v>
      </c>
      <c r="AL29" s="7">
        <f t="shared" si="27"/>
        <v>4368.2999999999993</v>
      </c>
      <c r="AM29" s="7"/>
      <c r="AN29" s="7">
        <f t="shared" si="28"/>
        <v>4368.2999999999993</v>
      </c>
      <c r="AO29" s="7">
        <f t="shared" si="29"/>
        <v>436.82999999999993</v>
      </c>
      <c r="AP29" s="7">
        <f t="shared" si="30"/>
        <v>3931.4699999999993</v>
      </c>
      <c r="AQ29" s="7">
        <v>106604.1</v>
      </c>
      <c r="AR29" s="7">
        <f t="shared" si="31"/>
        <v>3259.2</v>
      </c>
      <c r="AS29" s="7">
        <f t="shared" si="32"/>
        <v>4368.2999999999993</v>
      </c>
      <c r="AT29" s="7"/>
      <c r="AU29" s="7">
        <f t="shared" si="33"/>
        <v>4368.2999999999993</v>
      </c>
      <c r="AV29" s="7">
        <f t="shared" si="34"/>
        <v>436.82999999999993</v>
      </c>
      <c r="AW29" s="7">
        <f t="shared" si="35"/>
        <v>3931.4699999999993</v>
      </c>
      <c r="AX29" s="7">
        <f t="shared" si="36"/>
        <v>3103.4</v>
      </c>
    </row>
    <row r="30" spans="1:50">
      <c r="A30" s="1" t="s">
        <v>75</v>
      </c>
      <c r="B30" s="7" t="s">
        <v>76</v>
      </c>
      <c r="C30" s="7">
        <f t="shared" si="4"/>
        <v>2236.3000000000002</v>
      </c>
      <c r="D30" s="7">
        <f t="shared" si="5"/>
        <v>2442.1999999999998</v>
      </c>
      <c r="E30" s="7">
        <f t="shared" si="6"/>
        <v>2442.1999999999998</v>
      </c>
      <c r="F30" s="7">
        <v>34</v>
      </c>
      <c r="G30" s="7">
        <v>23126.7</v>
      </c>
      <c r="H30" s="7">
        <v>33</v>
      </c>
      <c r="I30" s="7">
        <v>331443.20000000001</v>
      </c>
      <c r="J30" s="7">
        <f t="shared" si="7"/>
        <v>25948.2</v>
      </c>
      <c r="K30" s="7">
        <f t="shared" si="8"/>
        <v>763.2</v>
      </c>
      <c r="L30" s="7">
        <v>102504</v>
      </c>
      <c r="M30" s="7">
        <f t="shared" si="9"/>
        <v>1590.8</v>
      </c>
      <c r="N30" s="7">
        <f t="shared" si="10"/>
        <v>2354</v>
      </c>
      <c r="O30" s="7">
        <f t="shared" si="11"/>
        <v>117.7</v>
      </c>
      <c r="P30" s="7">
        <f t="shared" si="12"/>
        <v>2236.3000000000002</v>
      </c>
      <c r="Q30" s="7"/>
      <c r="R30" s="7">
        <f t="shared" si="13"/>
        <v>2236.3000000000002</v>
      </c>
      <c r="S30" s="7">
        <v>10</v>
      </c>
      <c r="T30" s="7">
        <f t="shared" si="14"/>
        <v>235.4</v>
      </c>
      <c r="U30" s="7">
        <f t="shared" si="15"/>
        <v>11.8</v>
      </c>
      <c r="V30" s="7">
        <f t="shared" si="16"/>
        <v>223.6</v>
      </c>
      <c r="W30" s="7"/>
      <c r="X30" s="7">
        <f t="shared" si="17"/>
        <v>223.6</v>
      </c>
      <c r="Y30" s="7">
        <v>90</v>
      </c>
      <c r="Z30" s="7">
        <f t="shared" si="18"/>
        <v>2118.6</v>
      </c>
      <c r="AA30" s="7">
        <f t="shared" si="19"/>
        <v>105.9</v>
      </c>
      <c r="AB30" s="7">
        <f t="shared" si="20"/>
        <v>2012.7</v>
      </c>
      <c r="AC30" s="7"/>
      <c r="AD30" s="7">
        <f t="shared" si="21"/>
        <v>2012.7</v>
      </c>
      <c r="AE30" s="7">
        <f t="shared" si="22"/>
        <v>4923.3999999999996</v>
      </c>
      <c r="AF30" s="7">
        <f t="shared" si="23"/>
        <v>246.2</v>
      </c>
      <c r="AG30" s="7">
        <f t="shared" si="24"/>
        <v>4677.2</v>
      </c>
      <c r="AH30" s="7">
        <v>203.9</v>
      </c>
      <c r="AI30" s="7">
        <f t="shared" si="25"/>
        <v>4881.0999999999995</v>
      </c>
      <c r="AJ30" s="7">
        <v>106604.1</v>
      </c>
      <c r="AK30" s="7">
        <f t="shared" si="26"/>
        <v>1679</v>
      </c>
      <c r="AL30" s="7">
        <f t="shared" si="27"/>
        <v>2442.1999999999998</v>
      </c>
      <c r="AM30" s="7"/>
      <c r="AN30" s="7">
        <f t="shared" si="28"/>
        <v>2442.1999999999998</v>
      </c>
      <c r="AO30" s="7">
        <f t="shared" si="29"/>
        <v>244.22</v>
      </c>
      <c r="AP30" s="7">
        <f t="shared" si="30"/>
        <v>2197.98</v>
      </c>
      <c r="AQ30" s="7">
        <v>106604.1</v>
      </c>
      <c r="AR30" s="7">
        <f t="shared" si="31"/>
        <v>1679</v>
      </c>
      <c r="AS30" s="7">
        <f t="shared" si="32"/>
        <v>2442.1999999999998</v>
      </c>
      <c r="AT30" s="7"/>
      <c r="AU30" s="7">
        <f t="shared" si="33"/>
        <v>2442.1999999999998</v>
      </c>
      <c r="AV30" s="7">
        <f t="shared" si="34"/>
        <v>244.22</v>
      </c>
      <c r="AW30" s="7">
        <f t="shared" si="35"/>
        <v>2197.98</v>
      </c>
      <c r="AX30" s="7">
        <f t="shared" si="36"/>
        <v>1598.7</v>
      </c>
    </row>
    <row r="31" spans="1:50">
      <c r="A31" s="1" t="s">
        <v>77</v>
      </c>
      <c r="B31" s="7" t="s">
        <v>78</v>
      </c>
      <c r="C31" s="7">
        <f t="shared" si="4"/>
        <v>1814.9</v>
      </c>
      <c r="D31" s="7">
        <f t="shared" si="5"/>
        <v>1985.6999999999998</v>
      </c>
      <c r="E31" s="7">
        <f t="shared" si="6"/>
        <v>1985.6999999999998</v>
      </c>
      <c r="F31" s="7">
        <v>29</v>
      </c>
      <c r="G31" s="7">
        <v>16776</v>
      </c>
      <c r="H31" s="7">
        <v>33</v>
      </c>
      <c r="I31" s="7">
        <v>331443.20000000001</v>
      </c>
      <c r="J31" s="7">
        <f t="shared" si="7"/>
        <v>16054.6</v>
      </c>
      <c r="K31" s="7">
        <f t="shared" si="8"/>
        <v>553.6</v>
      </c>
      <c r="L31" s="7">
        <v>102504</v>
      </c>
      <c r="M31" s="7">
        <f t="shared" si="9"/>
        <v>1356.9</v>
      </c>
      <c r="N31" s="7">
        <f t="shared" si="10"/>
        <v>1910.5</v>
      </c>
      <c r="O31" s="7">
        <f t="shared" si="11"/>
        <v>95.5</v>
      </c>
      <c r="P31" s="7">
        <f t="shared" si="12"/>
        <v>1815</v>
      </c>
      <c r="Q31" s="7">
        <v>-0.1</v>
      </c>
      <c r="R31" s="7">
        <f t="shared" si="13"/>
        <v>1814.9</v>
      </c>
      <c r="S31" s="7">
        <v>10</v>
      </c>
      <c r="T31" s="7">
        <f t="shared" si="14"/>
        <v>191.1</v>
      </c>
      <c r="U31" s="7">
        <f t="shared" si="15"/>
        <v>9.6</v>
      </c>
      <c r="V31" s="7">
        <f t="shared" si="16"/>
        <v>181.5</v>
      </c>
      <c r="W31" s="7">
        <v>-0.1</v>
      </c>
      <c r="X31" s="7">
        <f t="shared" si="17"/>
        <v>181.4</v>
      </c>
      <c r="Y31" s="7">
        <v>90</v>
      </c>
      <c r="Z31" s="7">
        <f t="shared" si="18"/>
        <v>1719.45</v>
      </c>
      <c r="AA31" s="7">
        <f t="shared" si="19"/>
        <v>86</v>
      </c>
      <c r="AB31" s="7">
        <f t="shared" si="20"/>
        <v>1633.5</v>
      </c>
      <c r="AC31" s="7">
        <v>-0.1</v>
      </c>
      <c r="AD31" s="7">
        <f t="shared" si="21"/>
        <v>1633.4</v>
      </c>
      <c r="AE31" s="7">
        <f t="shared" si="22"/>
        <v>4199.3999999999996</v>
      </c>
      <c r="AF31" s="7">
        <f t="shared" si="23"/>
        <v>210</v>
      </c>
      <c r="AG31" s="7">
        <f t="shared" si="24"/>
        <v>3989.4</v>
      </c>
      <c r="AH31" s="7">
        <v>134.1</v>
      </c>
      <c r="AI31" s="7">
        <f t="shared" si="25"/>
        <v>4123.5</v>
      </c>
      <c r="AJ31" s="7">
        <v>106604.1</v>
      </c>
      <c r="AK31" s="7">
        <f t="shared" si="26"/>
        <v>1432.1</v>
      </c>
      <c r="AL31" s="7">
        <f t="shared" si="27"/>
        <v>1985.6999999999998</v>
      </c>
      <c r="AM31" s="7"/>
      <c r="AN31" s="7">
        <f t="shared" si="28"/>
        <v>1985.6999999999998</v>
      </c>
      <c r="AO31" s="7">
        <f t="shared" si="29"/>
        <v>198.57</v>
      </c>
      <c r="AP31" s="7">
        <f t="shared" si="30"/>
        <v>1787.1299999999999</v>
      </c>
      <c r="AQ31" s="7">
        <v>106604.1</v>
      </c>
      <c r="AR31" s="7">
        <f t="shared" si="31"/>
        <v>1432.1</v>
      </c>
      <c r="AS31" s="7">
        <f t="shared" si="32"/>
        <v>1985.6999999999998</v>
      </c>
      <c r="AT31" s="7"/>
      <c r="AU31" s="7">
        <f t="shared" si="33"/>
        <v>1985.6999999999998</v>
      </c>
      <c r="AV31" s="7">
        <f t="shared" si="34"/>
        <v>198.57</v>
      </c>
      <c r="AW31" s="7">
        <f t="shared" si="35"/>
        <v>1787.1299999999999</v>
      </c>
      <c r="AX31" s="7">
        <f t="shared" si="36"/>
        <v>1363.6</v>
      </c>
    </row>
    <row r="32" spans="1:50">
      <c r="A32" s="1" t="s">
        <v>79</v>
      </c>
      <c r="B32" s="7" t="s">
        <v>80</v>
      </c>
      <c r="C32" s="7">
        <f t="shared" si="4"/>
        <v>21838.799999999999</v>
      </c>
      <c r="D32" s="7">
        <f t="shared" si="5"/>
        <v>24131.9</v>
      </c>
      <c r="E32" s="7">
        <f t="shared" si="6"/>
        <v>24131.9</v>
      </c>
      <c r="F32" s="7">
        <v>441</v>
      </c>
      <c r="G32" s="7">
        <v>71354.899999999994</v>
      </c>
      <c r="H32" s="7">
        <v>33</v>
      </c>
      <c r="I32" s="7">
        <v>331443.20000000001</v>
      </c>
      <c r="J32" s="7">
        <f t="shared" si="7"/>
        <v>1038427.9</v>
      </c>
      <c r="K32" s="7">
        <f t="shared" si="8"/>
        <v>2354.6999999999998</v>
      </c>
      <c r="L32" s="7">
        <v>102504</v>
      </c>
      <c r="M32" s="7">
        <f t="shared" si="9"/>
        <v>20633.5</v>
      </c>
      <c r="N32" s="7">
        <f t="shared" si="10"/>
        <v>22988.2</v>
      </c>
      <c r="O32" s="7">
        <f t="shared" si="11"/>
        <v>1149.4000000000001</v>
      </c>
      <c r="P32" s="7">
        <f t="shared" si="12"/>
        <v>21838.799999999999</v>
      </c>
      <c r="Q32" s="7"/>
      <c r="R32" s="7">
        <f t="shared" si="13"/>
        <v>21838.799999999999</v>
      </c>
      <c r="S32" s="7">
        <v>10</v>
      </c>
      <c r="T32" s="7">
        <f t="shared" si="14"/>
        <v>2298.8000000000002</v>
      </c>
      <c r="U32" s="7">
        <f t="shared" si="15"/>
        <v>114.9</v>
      </c>
      <c r="V32" s="7">
        <f t="shared" si="16"/>
        <v>2183.9</v>
      </c>
      <c r="W32" s="7"/>
      <c r="X32" s="7">
        <f t="shared" si="17"/>
        <v>2183.9</v>
      </c>
      <c r="Y32" s="7">
        <v>90</v>
      </c>
      <c r="Z32" s="7">
        <f t="shared" si="18"/>
        <v>20689.38</v>
      </c>
      <c r="AA32" s="7">
        <f t="shared" si="19"/>
        <v>1034.5</v>
      </c>
      <c r="AB32" s="7">
        <f t="shared" si="20"/>
        <v>19654.900000000001</v>
      </c>
      <c r="AC32" s="7"/>
      <c r="AD32" s="7">
        <f t="shared" si="21"/>
        <v>19654.900000000001</v>
      </c>
      <c r="AE32" s="7">
        <f t="shared" si="22"/>
        <v>63859.6</v>
      </c>
      <c r="AF32" s="7">
        <f t="shared" si="23"/>
        <v>3193</v>
      </c>
      <c r="AG32" s="7">
        <f t="shared" si="24"/>
        <v>60666.6</v>
      </c>
      <c r="AH32" s="7">
        <v>3738.9</v>
      </c>
      <c r="AI32" s="7">
        <f t="shared" si="25"/>
        <v>64405.5</v>
      </c>
      <c r="AJ32" s="7">
        <v>106604.1</v>
      </c>
      <c r="AK32" s="7">
        <f t="shared" si="26"/>
        <v>21777.200000000001</v>
      </c>
      <c r="AL32" s="7">
        <f t="shared" si="27"/>
        <v>24131.9</v>
      </c>
      <c r="AM32" s="7"/>
      <c r="AN32" s="7">
        <f t="shared" si="28"/>
        <v>24131.9</v>
      </c>
      <c r="AO32" s="7">
        <f t="shared" si="29"/>
        <v>2413.19</v>
      </c>
      <c r="AP32" s="7">
        <f t="shared" si="30"/>
        <v>21718.710000000003</v>
      </c>
      <c r="AQ32" s="7">
        <v>106604.1</v>
      </c>
      <c r="AR32" s="7">
        <f t="shared" si="31"/>
        <v>21777.200000000001</v>
      </c>
      <c r="AS32" s="7">
        <f t="shared" si="32"/>
        <v>24131.9</v>
      </c>
      <c r="AT32" s="7"/>
      <c r="AU32" s="7">
        <f t="shared" si="33"/>
        <v>24131.9</v>
      </c>
      <c r="AV32" s="7">
        <f t="shared" si="34"/>
        <v>2413.19</v>
      </c>
      <c r="AW32" s="7">
        <f t="shared" si="35"/>
        <v>21718.710000000003</v>
      </c>
      <c r="AX32" s="7">
        <f t="shared" si="36"/>
        <v>20736.099999999999</v>
      </c>
    </row>
    <row r="33" spans="1:50">
      <c r="A33" s="1" t="s">
        <v>81</v>
      </c>
      <c r="B33" s="7" t="s">
        <v>82</v>
      </c>
      <c r="C33" s="7">
        <f t="shared" si="4"/>
        <v>10552.6</v>
      </c>
      <c r="D33" s="7">
        <f t="shared" si="5"/>
        <v>11598.2</v>
      </c>
      <c r="E33" s="7">
        <f t="shared" si="6"/>
        <v>11598.2</v>
      </c>
      <c r="F33" s="7">
        <v>189</v>
      </c>
      <c r="G33" s="7">
        <v>68640.2</v>
      </c>
      <c r="H33" s="7">
        <v>33</v>
      </c>
      <c r="I33" s="7">
        <v>331443.20000000001</v>
      </c>
      <c r="J33" s="7">
        <f t="shared" si="7"/>
        <v>428108.9</v>
      </c>
      <c r="K33" s="7">
        <f t="shared" si="8"/>
        <v>2265.1</v>
      </c>
      <c r="L33" s="7">
        <v>102504</v>
      </c>
      <c r="M33" s="7">
        <f t="shared" si="9"/>
        <v>8842.9</v>
      </c>
      <c r="N33" s="7">
        <f t="shared" si="10"/>
        <v>11108</v>
      </c>
      <c r="O33" s="7">
        <f t="shared" si="11"/>
        <v>555.4</v>
      </c>
      <c r="P33" s="7">
        <f t="shared" si="12"/>
        <v>10552.6</v>
      </c>
      <c r="Q33" s="7"/>
      <c r="R33" s="7">
        <f t="shared" si="13"/>
        <v>10552.6</v>
      </c>
      <c r="S33" s="7">
        <v>10</v>
      </c>
      <c r="T33" s="7">
        <f t="shared" si="14"/>
        <v>1110.8</v>
      </c>
      <c r="U33" s="7">
        <f t="shared" si="15"/>
        <v>55.5</v>
      </c>
      <c r="V33" s="7">
        <f t="shared" si="16"/>
        <v>1055.3</v>
      </c>
      <c r="W33" s="7"/>
      <c r="X33" s="7">
        <f t="shared" si="17"/>
        <v>1055.3</v>
      </c>
      <c r="Y33" s="7">
        <v>90</v>
      </c>
      <c r="Z33" s="7">
        <f t="shared" si="18"/>
        <v>9997.2000000000007</v>
      </c>
      <c r="AA33" s="7">
        <f t="shared" si="19"/>
        <v>499.9</v>
      </c>
      <c r="AB33" s="7">
        <f t="shared" si="20"/>
        <v>9497.2999999999993</v>
      </c>
      <c r="AC33" s="7"/>
      <c r="AD33" s="7">
        <f t="shared" si="21"/>
        <v>9497.2999999999993</v>
      </c>
      <c r="AE33" s="7">
        <f t="shared" si="22"/>
        <v>27368.400000000001</v>
      </c>
      <c r="AF33" s="7">
        <f t="shared" si="23"/>
        <v>1368.4</v>
      </c>
      <c r="AG33" s="7">
        <f t="shared" si="24"/>
        <v>26000</v>
      </c>
      <c r="AH33" s="7">
        <v>2252.1999999999998</v>
      </c>
      <c r="AI33" s="7">
        <f t="shared" si="25"/>
        <v>28252.2</v>
      </c>
      <c r="AJ33" s="7">
        <v>106604.1</v>
      </c>
      <c r="AK33" s="7">
        <f t="shared" si="26"/>
        <v>9333.1</v>
      </c>
      <c r="AL33" s="7">
        <f t="shared" si="27"/>
        <v>11598.2</v>
      </c>
      <c r="AM33" s="7"/>
      <c r="AN33" s="7">
        <f t="shared" si="28"/>
        <v>11598.2</v>
      </c>
      <c r="AO33" s="7">
        <f t="shared" si="29"/>
        <v>1159.8200000000002</v>
      </c>
      <c r="AP33" s="7">
        <f t="shared" si="30"/>
        <v>10438.380000000001</v>
      </c>
      <c r="AQ33" s="7">
        <v>106604.1</v>
      </c>
      <c r="AR33" s="7">
        <f t="shared" si="31"/>
        <v>9333.1</v>
      </c>
      <c r="AS33" s="7">
        <f t="shared" si="32"/>
        <v>11598.2</v>
      </c>
      <c r="AT33" s="7"/>
      <c r="AU33" s="7">
        <f t="shared" si="33"/>
        <v>11598.2</v>
      </c>
      <c r="AV33" s="7">
        <f t="shared" si="34"/>
        <v>1159.8200000000002</v>
      </c>
      <c r="AW33" s="7">
        <f t="shared" si="35"/>
        <v>10438.380000000001</v>
      </c>
      <c r="AX33" s="7">
        <f t="shared" si="36"/>
        <v>8886.9</v>
      </c>
    </row>
    <row r="34" spans="1:50">
      <c r="A34" s="1" t="s">
        <v>83</v>
      </c>
      <c r="B34" s="7" t="s">
        <v>84</v>
      </c>
      <c r="C34" s="7">
        <f t="shared" si="4"/>
        <v>5020.8</v>
      </c>
      <c r="D34" s="7">
        <f t="shared" si="5"/>
        <v>5505.4</v>
      </c>
      <c r="E34" s="7">
        <f t="shared" si="6"/>
        <v>5505.4</v>
      </c>
      <c r="F34" s="7">
        <v>85</v>
      </c>
      <c r="G34" s="7">
        <v>39636.199999999997</v>
      </c>
      <c r="H34" s="7">
        <v>33</v>
      </c>
      <c r="I34" s="7">
        <v>331443.20000000001</v>
      </c>
      <c r="J34" s="7">
        <f t="shared" si="7"/>
        <v>111179.5</v>
      </c>
      <c r="K34" s="7">
        <f t="shared" si="8"/>
        <v>1308</v>
      </c>
      <c r="L34" s="7">
        <v>102504</v>
      </c>
      <c r="M34" s="7">
        <f t="shared" si="9"/>
        <v>3977</v>
      </c>
      <c r="N34" s="7">
        <f t="shared" si="10"/>
        <v>5285</v>
      </c>
      <c r="O34" s="7">
        <f t="shared" si="11"/>
        <v>264.3</v>
      </c>
      <c r="P34" s="7">
        <f t="shared" si="12"/>
        <v>5020.7</v>
      </c>
      <c r="Q34" s="7">
        <v>0.1</v>
      </c>
      <c r="R34" s="7">
        <f t="shared" si="13"/>
        <v>5020.8</v>
      </c>
      <c r="S34" s="7">
        <v>10</v>
      </c>
      <c r="T34" s="7">
        <f t="shared" si="14"/>
        <v>528.5</v>
      </c>
      <c r="U34" s="7">
        <f t="shared" si="15"/>
        <v>26.4</v>
      </c>
      <c r="V34" s="7">
        <f t="shared" si="16"/>
        <v>502.1</v>
      </c>
      <c r="W34" s="7"/>
      <c r="X34" s="7">
        <f t="shared" si="17"/>
        <v>502.1</v>
      </c>
      <c r="Y34" s="7">
        <v>90</v>
      </c>
      <c r="Z34" s="7">
        <f t="shared" si="18"/>
        <v>4756.5</v>
      </c>
      <c r="AA34" s="7">
        <f t="shared" si="19"/>
        <v>237.8</v>
      </c>
      <c r="AB34" s="7">
        <f t="shared" si="20"/>
        <v>4518.7</v>
      </c>
      <c r="AC34" s="7"/>
      <c r="AD34" s="7">
        <f t="shared" si="21"/>
        <v>4518.7</v>
      </c>
      <c r="AE34" s="7">
        <f t="shared" si="22"/>
        <v>12308.5</v>
      </c>
      <c r="AF34" s="7">
        <f t="shared" si="23"/>
        <v>615.4</v>
      </c>
      <c r="AG34" s="7">
        <f t="shared" si="24"/>
        <v>11693.1</v>
      </c>
      <c r="AH34" s="7">
        <v>1837.7</v>
      </c>
      <c r="AI34" s="7">
        <f t="shared" si="25"/>
        <v>13530.800000000001</v>
      </c>
      <c r="AJ34" s="7">
        <v>106604.1</v>
      </c>
      <c r="AK34" s="7">
        <f t="shared" si="26"/>
        <v>4197.3999999999996</v>
      </c>
      <c r="AL34" s="7">
        <f t="shared" si="27"/>
        <v>5505.4</v>
      </c>
      <c r="AM34" s="7"/>
      <c r="AN34" s="7">
        <f t="shared" si="28"/>
        <v>5505.4</v>
      </c>
      <c r="AO34" s="7">
        <f t="shared" si="29"/>
        <v>550.54</v>
      </c>
      <c r="AP34" s="7">
        <f t="shared" si="30"/>
        <v>4954.8599999999997</v>
      </c>
      <c r="AQ34" s="7">
        <v>106604.1</v>
      </c>
      <c r="AR34" s="7">
        <f t="shared" si="31"/>
        <v>4197.3999999999996</v>
      </c>
      <c r="AS34" s="7">
        <f t="shared" si="32"/>
        <v>5505.4</v>
      </c>
      <c r="AT34" s="7"/>
      <c r="AU34" s="7">
        <f t="shared" si="33"/>
        <v>5505.4</v>
      </c>
      <c r="AV34" s="7">
        <f t="shared" si="34"/>
        <v>550.54</v>
      </c>
      <c r="AW34" s="7">
        <f t="shared" si="35"/>
        <v>4954.8599999999997</v>
      </c>
      <c r="AX34" s="7">
        <f t="shared" si="36"/>
        <v>3996.8</v>
      </c>
    </row>
    <row r="35" spans="1:50">
      <c r="A35" s="1" t="s">
        <v>85</v>
      </c>
      <c r="B35" s="7" t="s">
        <v>86</v>
      </c>
      <c r="C35" s="7">
        <f t="shared" si="4"/>
        <v>2732.8</v>
      </c>
      <c r="D35" s="7">
        <f t="shared" si="5"/>
        <v>2964.8</v>
      </c>
      <c r="E35" s="7">
        <f t="shared" si="6"/>
        <v>2964.8</v>
      </c>
      <c r="F35" s="7">
        <v>34</v>
      </c>
      <c r="G35" s="7">
        <v>38963</v>
      </c>
      <c r="H35" s="7">
        <v>33</v>
      </c>
      <c r="I35" s="7">
        <v>331443.20000000001</v>
      </c>
      <c r="J35" s="7">
        <f t="shared" si="7"/>
        <v>43716.5</v>
      </c>
      <c r="K35" s="7">
        <f t="shared" si="8"/>
        <v>1285.8</v>
      </c>
      <c r="L35" s="7">
        <v>102504</v>
      </c>
      <c r="M35" s="7">
        <f t="shared" si="9"/>
        <v>1590.8</v>
      </c>
      <c r="N35" s="7">
        <f t="shared" si="10"/>
        <v>2876.6</v>
      </c>
      <c r="O35" s="7">
        <f t="shared" si="11"/>
        <v>143.80000000000001</v>
      </c>
      <c r="P35" s="7">
        <f t="shared" si="12"/>
        <v>2732.8</v>
      </c>
      <c r="Q35" s="7"/>
      <c r="R35" s="7">
        <f t="shared" si="13"/>
        <v>2732.8</v>
      </c>
      <c r="S35" s="7">
        <v>10</v>
      </c>
      <c r="T35" s="7">
        <f t="shared" si="14"/>
        <v>287.7</v>
      </c>
      <c r="U35" s="7">
        <f t="shared" si="15"/>
        <v>14.4</v>
      </c>
      <c r="V35" s="7">
        <f t="shared" si="16"/>
        <v>273.3</v>
      </c>
      <c r="W35" s="7"/>
      <c r="X35" s="7">
        <f t="shared" si="17"/>
        <v>273.3</v>
      </c>
      <c r="Y35" s="7">
        <v>90</v>
      </c>
      <c r="Z35" s="7">
        <f t="shared" si="18"/>
        <v>2588.94</v>
      </c>
      <c r="AA35" s="7">
        <f t="shared" si="19"/>
        <v>129.4</v>
      </c>
      <c r="AB35" s="7">
        <f t="shared" si="20"/>
        <v>2459.5</v>
      </c>
      <c r="AC35" s="7"/>
      <c r="AD35" s="7">
        <f t="shared" si="21"/>
        <v>2459.5</v>
      </c>
      <c r="AE35" s="7">
        <f t="shared" si="22"/>
        <v>4923.3999999999996</v>
      </c>
      <c r="AF35" s="7">
        <f t="shared" si="23"/>
        <v>246.2</v>
      </c>
      <c r="AG35" s="7">
        <f t="shared" si="24"/>
        <v>4677.2</v>
      </c>
      <c r="AH35" s="7">
        <v>101.8</v>
      </c>
      <c r="AI35" s="7">
        <f t="shared" si="25"/>
        <v>4779</v>
      </c>
      <c r="AJ35" s="7">
        <v>106604.1</v>
      </c>
      <c r="AK35" s="7">
        <f t="shared" si="26"/>
        <v>1679</v>
      </c>
      <c r="AL35" s="7">
        <f t="shared" si="27"/>
        <v>2964.8</v>
      </c>
      <c r="AM35" s="7"/>
      <c r="AN35" s="7">
        <f t="shared" si="28"/>
        <v>2964.8</v>
      </c>
      <c r="AO35" s="7">
        <f t="shared" si="29"/>
        <v>296.48</v>
      </c>
      <c r="AP35" s="7">
        <f t="shared" si="30"/>
        <v>2668.32</v>
      </c>
      <c r="AQ35" s="7">
        <v>106604.1</v>
      </c>
      <c r="AR35" s="7">
        <f t="shared" si="31"/>
        <v>1679</v>
      </c>
      <c r="AS35" s="7">
        <f t="shared" si="32"/>
        <v>2964.8</v>
      </c>
      <c r="AT35" s="7"/>
      <c r="AU35" s="7">
        <f t="shared" si="33"/>
        <v>2964.8</v>
      </c>
      <c r="AV35" s="7">
        <f t="shared" si="34"/>
        <v>296.48</v>
      </c>
      <c r="AW35" s="7">
        <f t="shared" si="35"/>
        <v>2668.32</v>
      </c>
      <c r="AX35" s="7">
        <f t="shared" si="36"/>
        <v>1598.7</v>
      </c>
    </row>
    <row r="36" spans="1:50">
      <c r="A36" s="1" t="s">
        <v>87</v>
      </c>
      <c r="B36" s="7" t="s">
        <v>88</v>
      </c>
      <c r="C36" s="7">
        <f t="shared" si="4"/>
        <v>3984.6000000000004</v>
      </c>
      <c r="D36" s="7">
        <f t="shared" si="5"/>
        <v>2182.6999999999998</v>
      </c>
      <c r="E36" s="7">
        <f t="shared" si="6"/>
        <v>2182.6999999999998</v>
      </c>
      <c r="F36" s="7">
        <v>20</v>
      </c>
      <c r="G36" s="7">
        <v>36215.5</v>
      </c>
      <c r="H36" s="7">
        <v>33</v>
      </c>
      <c r="I36" s="7">
        <v>331443.20000000001</v>
      </c>
      <c r="J36" s="7">
        <f t="shared" si="7"/>
        <v>23902.2</v>
      </c>
      <c r="K36" s="7">
        <f t="shared" si="8"/>
        <v>1195.0999999999999</v>
      </c>
      <c r="L36" s="7">
        <v>102504</v>
      </c>
      <c r="M36" s="7">
        <f t="shared" si="9"/>
        <v>935.8</v>
      </c>
      <c r="N36" s="7">
        <f t="shared" si="10"/>
        <v>2130.8999999999996</v>
      </c>
      <c r="O36" s="7">
        <f t="shared" si="11"/>
        <v>106.5</v>
      </c>
      <c r="P36" s="7">
        <f t="shared" si="12"/>
        <v>2024.4</v>
      </c>
      <c r="Q36" s="7">
        <v>1960.2</v>
      </c>
      <c r="R36" s="7">
        <f t="shared" si="13"/>
        <v>3984.6000000000004</v>
      </c>
      <c r="S36" s="7">
        <v>10</v>
      </c>
      <c r="T36" s="7">
        <f t="shared" si="14"/>
        <v>213.1</v>
      </c>
      <c r="U36" s="7">
        <f t="shared" si="15"/>
        <v>10.7</v>
      </c>
      <c r="V36" s="7">
        <f t="shared" si="16"/>
        <v>202.4</v>
      </c>
      <c r="W36" s="7"/>
      <c r="X36" s="7">
        <f t="shared" si="17"/>
        <v>202.4</v>
      </c>
      <c r="Y36" s="7">
        <v>90</v>
      </c>
      <c r="Z36" s="7">
        <f t="shared" si="18"/>
        <v>1917.8099999999997</v>
      </c>
      <c r="AA36" s="7">
        <f t="shared" si="19"/>
        <v>95.9</v>
      </c>
      <c r="AB36" s="7">
        <f t="shared" si="20"/>
        <v>1821.9</v>
      </c>
      <c r="AC36" s="7"/>
      <c r="AD36" s="7">
        <f t="shared" si="21"/>
        <v>1821.9</v>
      </c>
      <c r="AE36" s="7">
        <f t="shared" si="22"/>
        <v>2896.1</v>
      </c>
      <c r="AF36" s="7">
        <f t="shared" si="23"/>
        <v>144.80000000000001</v>
      </c>
      <c r="AG36" s="7">
        <f t="shared" si="24"/>
        <v>2751.3</v>
      </c>
      <c r="AH36" s="7"/>
      <c r="AI36" s="7">
        <f t="shared" si="25"/>
        <v>2751.3</v>
      </c>
      <c r="AJ36" s="7">
        <v>106604.1</v>
      </c>
      <c r="AK36" s="7">
        <f t="shared" si="26"/>
        <v>987.6</v>
      </c>
      <c r="AL36" s="7">
        <f t="shared" si="27"/>
        <v>2182.6999999999998</v>
      </c>
      <c r="AM36" s="7"/>
      <c r="AN36" s="7">
        <f t="shared" si="28"/>
        <v>2182.6999999999998</v>
      </c>
      <c r="AO36" s="7">
        <f t="shared" si="29"/>
        <v>218.26999999999998</v>
      </c>
      <c r="AP36" s="7">
        <f t="shared" si="30"/>
        <v>1964.4299999999998</v>
      </c>
      <c r="AQ36" s="7">
        <v>106604.1</v>
      </c>
      <c r="AR36" s="7">
        <f t="shared" si="31"/>
        <v>987.6</v>
      </c>
      <c r="AS36" s="7">
        <f t="shared" si="32"/>
        <v>2182.6999999999998</v>
      </c>
      <c r="AT36" s="7"/>
      <c r="AU36" s="7">
        <f t="shared" si="33"/>
        <v>2182.6999999999998</v>
      </c>
      <c r="AV36" s="7">
        <f t="shared" si="34"/>
        <v>218.26999999999998</v>
      </c>
      <c r="AW36" s="7">
        <f t="shared" si="35"/>
        <v>1964.4299999999998</v>
      </c>
      <c r="AX36" s="7">
        <f t="shared" si="36"/>
        <v>940.4</v>
      </c>
    </row>
    <row r="37" spans="1:50">
      <c r="A37" s="1" t="s">
        <v>89</v>
      </c>
      <c r="B37" s="7" t="s">
        <v>90</v>
      </c>
      <c r="C37" s="7">
        <f t="shared" si="4"/>
        <v>1575.9</v>
      </c>
      <c r="D37" s="7">
        <f t="shared" si="5"/>
        <v>1671.9</v>
      </c>
      <c r="E37" s="7">
        <f t="shared" si="6"/>
        <v>1671.9</v>
      </c>
      <c r="F37" s="7">
        <v>5</v>
      </c>
      <c r="G37" s="7">
        <v>43180.4</v>
      </c>
      <c r="H37" s="7">
        <v>33</v>
      </c>
      <c r="I37" s="7">
        <v>331443.20000000001</v>
      </c>
      <c r="J37" s="7">
        <f t="shared" si="7"/>
        <v>7124.8</v>
      </c>
      <c r="K37" s="7">
        <f t="shared" si="8"/>
        <v>1425</v>
      </c>
      <c r="L37" s="7">
        <v>102504</v>
      </c>
      <c r="M37" s="7">
        <f t="shared" si="9"/>
        <v>233.9</v>
      </c>
      <c r="N37" s="7">
        <f t="shared" si="10"/>
        <v>1658.9</v>
      </c>
      <c r="O37" s="7">
        <f t="shared" si="11"/>
        <v>82.9</v>
      </c>
      <c r="P37" s="7">
        <f t="shared" si="12"/>
        <v>1576</v>
      </c>
      <c r="Q37" s="7">
        <v>-0.1</v>
      </c>
      <c r="R37" s="7">
        <f t="shared" si="13"/>
        <v>1575.9</v>
      </c>
      <c r="S37" s="7">
        <v>10</v>
      </c>
      <c r="T37" s="7">
        <f t="shared" si="14"/>
        <v>165.9</v>
      </c>
      <c r="U37" s="7">
        <f t="shared" si="15"/>
        <v>8.3000000000000007</v>
      </c>
      <c r="V37" s="7">
        <f t="shared" si="16"/>
        <v>157.6</v>
      </c>
      <c r="W37" s="7"/>
      <c r="X37" s="7">
        <f t="shared" si="17"/>
        <v>157.6</v>
      </c>
      <c r="Y37" s="7">
        <v>90</v>
      </c>
      <c r="Z37" s="7">
        <f t="shared" si="18"/>
        <v>1493.01</v>
      </c>
      <c r="AA37" s="7">
        <f t="shared" si="19"/>
        <v>74.7</v>
      </c>
      <c r="AB37" s="7">
        <f t="shared" si="20"/>
        <v>1418.3</v>
      </c>
      <c r="AC37" s="7">
        <v>0</v>
      </c>
      <c r="AD37" s="7">
        <f t="shared" si="21"/>
        <v>1418.3</v>
      </c>
      <c r="AE37" s="7">
        <f t="shared" si="22"/>
        <v>724</v>
      </c>
      <c r="AF37" s="7">
        <f t="shared" si="23"/>
        <v>36.200000000000003</v>
      </c>
      <c r="AG37" s="7">
        <f t="shared" si="24"/>
        <v>687.8</v>
      </c>
      <c r="AH37" s="7">
        <v>9.1</v>
      </c>
      <c r="AI37" s="7">
        <f t="shared" si="25"/>
        <v>696.9</v>
      </c>
      <c r="AJ37" s="7">
        <v>106604.1</v>
      </c>
      <c r="AK37" s="7">
        <f t="shared" si="26"/>
        <v>246.9</v>
      </c>
      <c r="AL37" s="7">
        <f t="shared" si="27"/>
        <v>1671.9</v>
      </c>
      <c r="AM37" s="7"/>
      <c r="AN37" s="7">
        <f t="shared" si="28"/>
        <v>1671.9</v>
      </c>
      <c r="AO37" s="7">
        <f t="shared" si="29"/>
        <v>167.19000000000003</v>
      </c>
      <c r="AP37" s="7">
        <f t="shared" si="30"/>
        <v>1504.71</v>
      </c>
      <c r="AQ37" s="7">
        <v>106604.1</v>
      </c>
      <c r="AR37" s="7">
        <f t="shared" si="31"/>
        <v>246.9</v>
      </c>
      <c r="AS37" s="7">
        <f t="shared" si="32"/>
        <v>1671.9</v>
      </c>
      <c r="AT37" s="7"/>
      <c r="AU37" s="7">
        <f t="shared" si="33"/>
        <v>1671.9</v>
      </c>
      <c r="AV37" s="7">
        <f t="shared" si="34"/>
        <v>167.19000000000003</v>
      </c>
      <c r="AW37" s="7">
        <f t="shared" si="35"/>
        <v>1504.71</v>
      </c>
      <c r="AX37" s="7">
        <f t="shared" si="36"/>
        <v>235.1</v>
      </c>
    </row>
    <row r="38" spans="1:50">
      <c r="A38" s="1" t="s">
        <v>91</v>
      </c>
      <c r="B38" s="7" t="s">
        <v>92</v>
      </c>
      <c r="C38" s="7">
        <f t="shared" si="4"/>
        <v>5125.1000000000004</v>
      </c>
      <c r="D38" s="7">
        <f t="shared" si="5"/>
        <v>0</v>
      </c>
      <c r="E38" s="7">
        <f t="shared" si="6"/>
        <v>0</v>
      </c>
      <c r="F38" s="7"/>
      <c r="G38" s="7"/>
      <c r="H38" s="7"/>
      <c r="I38" s="7"/>
      <c r="J38" s="7">
        <f t="shared" si="7"/>
        <v>0</v>
      </c>
      <c r="K38" s="7">
        <f t="shared" si="8"/>
        <v>0</v>
      </c>
      <c r="L38" s="7"/>
      <c r="M38" s="7">
        <f t="shared" si="9"/>
        <v>0</v>
      </c>
      <c r="N38" s="7">
        <f t="shared" si="10"/>
        <v>0</v>
      </c>
      <c r="O38" s="7">
        <f t="shared" si="11"/>
        <v>0</v>
      </c>
      <c r="P38" s="7">
        <f t="shared" si="12"/>
        <v>5125.3</v>
      </c>
      <c r="Q38" s="7">
        <v>-0.2</v>
      </c>
      <c r="R38" s="7">
        <f t="shared" si="13"/>
        <v>5125.1000000000004</v>
      </c>
      <c r="S38" s="7">
        <v>10</v>
      </c>
      <c r="T38" s="7">
        <f t="shared" si="14"/>
        <v>0</v>
      </c>
      <c r="U38" s="7">
        <f t="shared" si="15"/>
        <v>0</v>
      </c>
      <c r="V38" s="7">
        <f t="shared" si="16"/>
        <v>512.4</v>
      </c>
      <c r="W38" s="7"/>
      <c r="X38" s="7">
        <f t="shared" si="17"/>
        <v>512.4</v>
      </c>
      <c r="Y38" s="7">
        <v>90</v>
      </c>
      <c r="Z38" s="7">
        <f t="shared" si="18"/>
        <v>0</v>
      </c>
      <c r="AA38" s="7">
        <f t="shared" si="19"/>
        <v>0</v>
      </c>
      <c r="AB38" s="7">
        <f t="shared" si="20"/>
        <v>4612.7</v>
      </c>
      <c r="AC38" s="7"/>
      <c r="AD38" s="7">
        <f t="shared" si="21"/>
        <v>4612.7</v>
      </c>
      <c r="AE38" s="7">
        <f t="shared" si="22"/>
        <v>0</v>
      </c>
      <c r="AF38" s="7">
        <f t="shared" si="23"/>
        <v>0</v>
      </c>
      <c r="AG38" s="7">
        <f t="shared" si="24"/>
        <v>11447</v>
      </c>
      <c r="AH38" s="7">
        <v>-0.1</v>
      </c>
      <c r="AI38" s="7">
        <f t="shared" si="25"/>
        <v>11446.9</v>
      </c>
      <c r="AJ38" s="7"/>
      <c r="AK38" s="7">
        <f t="shared" si="26"/>
        <v>0</v>
      </c>
      <c r="AL38" s="7">
        <f t="shared" si="27"/>
        <v>0</v>
      </c>
      <c r="AM38" s="7"/>
      <c r="AN38" s="7">
        <f t="shared" si="28"/>
        <v>0</v>
      </c>
      <c r="AO38" s="7">
        <f t="shared" si="29"/>
        <v>0</v>
      </c>
      <c r="AP38" s="7">
        <f t="shared" si="30"/>
        <v>0</v>
      </c>
      <c r="AQ38" s="7"/>
      <c r="AR38" s="7">
        <f t="shared" si="31"/>
        <v>0</v>
      </c>
      <c r="AS38" s="7">
        <f t="shared" si="32"/>
        <v>0</v>
      </c>
      <c r="AT38" s="7"/>
      <c r="AU38" s="7">
        <f t="shared" si="33"/>
        <v>0</v>
      </c>
      <c r="AV38" s="7">
        <f t="shared" si="34"/>
        <v>0</v>
      </c>
      <c r="AW38" s="7">
        <f t="shared" si="35"/>
        <v>0</v>
      </c>
      <c r="AX38" s="7">
        <f t="shared" si="36"/>
        <v>0</v>
      </c>
    </row>
  </sheetData>
  <mergeCells count="38">
    <mergeCell ref="F5:L5"/>
    <mergeCell ref="M9:M10"/>
    <mergeCell ref="N9:N10"/>
    <mergeCell ref="Q9:Q10"/>
    <mergeCell ref="AV9:AW9"/>
    <mergeCell ref="AT9:AT10"/>
    <mergeCell ref="AR9:AR10"/>
    <mergeCell ref="AU9:AU10"/>
    <mergeCell ref="O9:O10"/>
    <mergeCell ref="P9:P10"/>
    <mergeCell ref="AF9:AF10"/>
    <mergeCell ref="AG9:AG10"/>
    <mergeCell ref="AH9:AH10"/>
    <mergeCell ref="AI9:AI10"/>
    <mergeCell ref="AJ9:AJ10"/>
    <mergeCell ref="AE9:AE10"/>
    <mergeCell ref="B8:B10"/>
    <mergeCell ref="A6:L7"/>
    <mergeCell ref="H8:H10"/>
    <mergeCell ref="F8:F10"/>
    <mergeCell ref="G8:G10"/>
    <mergeCell ref="J8:J10"/>
    <mergeCell ref="I8:I10"/>
    <mergeCell ref="K9:K10"/>
    <mergeCell ref="L9:L10"/>
    <mergeCell ref="K8:AI8"/>
    <mergeCell ref="S9:AD9"/>
    <mergeCell ref="R9:R10"/>
    <mergeCell ref="AX9:AX10"/>
    <mergeCell ref="AM9:AM10"/>
    <mergeCell ref="AJ8:AP8"/>
    <mergeCell ref="AK9:AK10"/>
    <mergeCell ref="AL9:AL10"/>
    <mergeCell ref="AQ8:AX8"/>
    <mergeCell ref="AQ9:AQ10"/>
    <mergeCell ref="AN9:AN10"/>
    <mergeCell ref="AO9:AP9"/>
    <mergeCell ref="AS9:AS10"/>
  </mergeCells>
  <conditionalFormatting sqref="B12 Z12:AI12 AK12:AP12 AR12:AX12 T12:X12 F12:R12">
    <cfRule type="expression" dxfId="102" priority="1">
      <formula>HasError()</formula>
    </cfRule>
    <cfRule type="expression" dxfId="101" priority="3">
      <formula>LockedByCondition()</formula>
    </cfRule>
    <cfRule type="expression" dxfId="100" priority="5">
      <formula>Locked()</formula>
    </cfRule>
  </conditionalFormatting>
  <conditionalFormatting sqref="B11 A5 C5:O5 A6:L7 F8:AP9 F10:U10 W10:AP10 F11:AP11 S12 AJ12 AQ8:AX11">
    <cfRule type="expression" dxfId="99" priority="2">
      <formula>HasError()</formula>
    </cfRule>
    <cfRule type="expression" dxfId="98" priority="4">
      <formula>LockedByCondition()</formula>
    </cfRule>
  </conditionalFormatting>
  <conditionalFormatting sqref="F9:AP9 F10:U10 W10:AP10 F11:AP11 S12 AJ12">
    <cfRule type="expression" dxfId="97" priority="10">
      <formula>Locked()</formula>
    </cfRule>
  </conditionalFormatting>
  <conditionalFormatting sqref="V10 AQ12 Y12">
    <cfRule type="expression" dxfId="96" priority="11">
      <formula>Locked()</formula>
    </cfRule>
    <cfRule type="expression" dxfId="95" priority="15">
      <formula>HasError()</formula>
    </cfRule>
    <cfRule type="expression" dxfId="94" priority="19">
      <formula>LockedByCondition()</formula>
    </cfRule>
  </conditionalFormatting>
  <dataValidations count="1">
    <dataValidation allowBlank="1" showInputMessage="1" showErrorMessage="1" sqref="B11:B12 F11:R12 P12:AX12 AK11:AP12 Z11:AC11 K9 X10:AB10 AD10:AD11 S10:V10 AF11:AK11 Y11:Y12 A6"/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P35"/>
  <sheetViews>
    <sheetView workbookViewId="0">
      <selection activeCell="F5" sqref="F5:L5"/>
    </sheetView>
  </sheetViews>
  <sheetFormatPr defaultRowHeight="15"/>
  <cols>
    <col min="1" max="1" width="43.5703125" style="1" customWidth="1"/>
    <col min="2" max="4" width="4" style="1" hidden="1" customWidth="1"/>
    <col min="5" max="5" width="17.140625" style="1" hidden="1" customWidth="1"/>
    <col min="6" max="6" width="16.140625" style="1" customWidth="1"/>
    <col min="7" max="7" width="16.7109375" style="1" customWidth="1"/>
    <col min="8" max="8" width="15.140625" style="1" customWidth="1"/>
    <col min="9" max="9" width="17.28515625" style="1" customWidth="1"/>
    <col min="10" max="11" width="15.140625" style="1" customWidth="1"/>
    <col min="12" max="12" width="16.28515625" style="1" customWidth="1"/>
    <col min="13" max="13" width="16.7109375" style="1" customWidth="1"/>
    <col min="14" max="14" width="15.140625" style="1" customWidth="1"/>
    <col min="15" max="15" width="16.140625" style="1" customWidth="1"/>
    <col min="16" max="16" width="17.140625" style="1" customWidth="1"/>
  </cols>
  <sheetData>
    <row r="2" spans="1:16" ht="15.75">
      <c r="A2" s="42" t="s">
        <v>93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5" spans="1:16">
      <c r="A5" s="41" t="s">
        <v>1</v>
      </c>
      <c r="F5" s="43" t="str">
        <f>CONCATENATE("Расчет на ","2019"," год")</f>
        <v>Расчет на 2019 год</v>
      </c>
      <c r="G5" s="44"/>
      <c r="H5" s="44"/>
      <c r="I5" s="44"/>
      <c r="J5" s="45"/>
      <c r="K5" s="43" t="str">
        <f>CONCATENATE("Расчет на ","2019" + 1," год")</f>
        <v>Расчет на 2020 год</v>
      </c>
      <c r="L5" s="44"/>
      <c r="M5" s="44"/>
      <c r="N5" s="49" t="str">
        <f>CONCATENATE("Расчет на ","2019" + 2," год")</f>
        <v>Расчет на 2021 год</v>
      </c>
      <c r="O5" s="49"/>
      <c r="P5" s="49"/>
    </row>
    <row r="6" spans="1:16">
      <c r="A6" s="41"/>
      <c r="F6" s="48" t="str">
        <f>CONCATENATE("Общая сумма для распределения из обл. бюджета на ","2019"," год, тыс. рублей")</f>
        <v>Общая сумма для распределения из обл. бюджета на 2019 год, тыс. рублей</v>
      </c>
      <c r="G6" s="48" t="s">
        <v>13</v>
      </c>
      <c r="H6" s="53" t="s">
        <v>9</v>
      </c>
      <c r="I6" s="48" t="s">
        <v>10</v>
      </c>
      <c r="J6" s="52" t="s">
        <v>94</v>
      </c>
      <c r="K6" s="48" t="str">
        <f>CONCATENATE("Общая сумма для распределения из обл. бюджета на ","2019" + 1," год, тыс. рублей")</f>
        <v>Общая сумма для распределения из обл. бюджета на 2020 год, тыс. рублей</v>
      </c>
      <c r="L6" s="48" t="s">
        <v>10</v>
      </c>
      <c r="M6" s="52" t="s">
        <v>95</v>
      </c>
      <c r="N6" s="46" t="str">
        <f>CONCATENATE("Общая сумма для распределения из обл. бюджета на ","2019" + 2," год, тыс. рублей")</f>
        <v>Общая сумма для распределения из обл. бюджета на 2021 год, тыс. рублей</v>
      </c>
      <c r="O6" s="46" t="s">
        <v>10</v>
      </c>
      <c r="P6" s="50" t="s">
        <v>96</v>
      </c>
    </row>
    <row r="7" spans="1:16">
      <c r="A7" s="41"/>
      <c r="F7" s="47"/>
      <c r="G7" s="47"/>
      <c r="H7" s="54"/>
      <c r="I7" s="47"/>
      <c r="J7" s="51"/>
      <c r="K7" s="47"/>
      <c r="L7" s="47"/>
      <c r="M7" s="51"/>
      <c r="N7" s="47"/>
      <c r="O7" s="47"/>
      <c r="P7" s="51"/>
    </row>
    <row r="8" spans="1:16">
      <c r="A8" s="3">
        <v>1</v>
      </c>
      <c r="F8" s="4" t="s">
        <v>24</v>
      </c>
      <c r="G8" s="4">
        <v>3</v>
      </c>
      <c r="H8" s="4">
        <v>4</v>
      </c>
      <c r="I8" s="4">
        <v>3</v>
      </c>
      <c r="J8" s="4">
        <v>4</v>
      </c>
      <c r="K8" s="4">
        <v>5</v>
      </c>
      <c r="L8" s="4">
        <v>6</v>
      </c>
      <c r="M8" s="4">
        <v>7</v>
      </c>
      <c r="N8" s="4">
        <v>8</v>
      </c>
      <c r="O8" s="4">
        <v>9</v>
      </c>
      <c r="P8" s="4">
        <v>10</v>
      </c>
    </row>
    <row r="9" spans="1:16" ht="15.75">
      <c r="A9" s="5" t="s">
        <v>40</v>
      </c>
      <c r="B9" s="6"/>
      <c r="C9" s="6">
        <f>SUM(C10:C45)</f>
        <v>242474.6</v>
      </c>
      <c r="D9" s="6">
        <f>SUM(D10:D45)</f>
        <v>74339.599999999991</v>
      </c>
      <c r="E9" s="6">
        <f>SUM(E10:E45)</f>
        <v>74339.599999999991</v>
      </c>
      <c r="F9" s="6">
        <f>SUM(F10:F45)</f>
        <v>228938.89999999997</v>
      </c>
      <c r="G9" s="6">
        <f>ROUND(SUM(G10:G45),1)</f>
        <v>11446.9</v>
      </c>
      <c r="H9" s="6">
        <f t="shared" ref="H9:P9" si="0">SUM(H10:H45)</f>
        <v>228938.99999999997</v>
      </c>
      <c r="I9" s="6">
        <f t="shared" si="0"/>
        <v>13535.600000000002</v>
      </c>
      <c r="J9" s="6">
        <f t="shared" si="0"/>
        <v>242474.6</v>
      </c>
      <c r="K9" s="6">
        <f t="shared" si="0"/>
        <v>74339.7</v>
      </c>
      <c r="L9" s="6">
        <f t="shared" si="0"/>
        <v>-0.1</v>
      </c>
      <c r="M9" s="6">
        <f t="shared" si="0"/>
        <v>74339.599999999991</v>
      </c>
      <c r="N9" s="6">
        <f t="shared" si="0"/>
        <v>74339.7</v>
      </c>
      <c r="O9" s="6">
        <f t="shared" si="0"/>
        <v>-0.1</v>
      </c>
      <c r="P9" s="6">
        <f t="shared" si="0"/>
        <v>74339.599999999991</v>
      </c>
    </row>
    <row r="10" spans="1:16">
      <c r="A10" s="1" t="s">
        <v>42</v>
      </c>
      <c r="B10" s="1" t="s">
        <v>97</v>
      </c>
      <c r="C10" s="1">
        <f t="shared" ref="C10:C35" si="1">J10</f>
        <v>18846.599999999999</v>
      </c>
      <c r="D10" s="1">
        <f t="shared" ref="D10:D35" si="2">M10</f>
        <v>6441.7</v>
      </c>
      <c r="E10" s="1">
        <f t="shared" ref="E10:E35" si="3">P10</f>
        <v>6441.7</v>
      </c>
      <c r="F10" s="1">
        <f>Обл_бюджет!AE13</f>
        <v>19838.5</v>
      </c>
      <c r="G10" s="1">
        <f t="shared" ref="G10:G35" si="4">F10 * 0.05</f>
        <v>991.92500000000007</v>
      </c>
      <c r="H10" s="1">
        <f t="shared" ref="H10:H35" si="5">IF(B10 = "99999999",ROUND($G$9,1),ROUND((F10 - G10),1))</f>
        <v>18846.599999999999</v>
      </c>
      <c r="J10" s="1">
        <f t="shared" ref="J10:J35" si="6">H10 + I10</f>
        <v>18846.599999999999</v>
      </c>
      <c r="K10" s="1">
        <v>6441.8</v>
      </c>
      <c r="L10" s="1">
        <v>-0.1</v>
      </c>
      <c r="M10" s="1">
        <f t="shared" ref="M10:M35" si="7">K10 + L10</f>
        <v>6441.7</v>
      </c>
      <c r="N10" s="1">
        <f>Обл_бюджет!AX13</f>
        <v>6441.8</v>
      </c>
      <c r="O10" s="1">
        <v>-0.1</v>
      </c>
      <c r="P10" s="1">
        <f t="shared" ref="P10:P35" si="8">N10 + O10</f>
        <v>6441.7</v>
      </c>
    </row>
    <row r="11" spans="1:16">
      <c r="A11" s="1" t="s">
        <v>44</v>
      </c>
      <c r="B11" s="1" t="s">
        <v>98</v>
      </c>
      <c r="C11" s="1">
        <f t="shared" si="1"/>
        <v>650</v>
      </c>
      <c r="D11" s="1">
        <f t="shared" si="2"/>
        <v>799.4</v>
      </c>
      <c r="E11" s="1">
        <f t="shared" si="3"/>
        <v>799.4</v>
      </c>
      <c r="F11" s="1">
        <f>Обл_бюджет!AE14</f>
        <v>2461.6999999999998</v>
      </c>
      <c r="G11" s="1">
        <f t="shared" si="4"/>
        <v>123.08499999999999</v>
      </c>
      <c r="H11" s="1">
        <f t="shared" si="5"/>
        <v>2338.6</v>
      </c>
      <c r="I11" s="1">
        <v>-1688.6</v>
      </c>
      <c r="J11" s="1">
        <f t="shared" si="6"/>
        <v>650</v>
      </c>
      <c r="K11" s="1">
        <v>799.4</v>
      </c>
      <c r="M11" s="1">
        <f t="shared" si="7"/>
        <v>799.4</v>
      </c>
      <c r="N11" s="1">
        <f>Обл_бюджет!AX14</f>
        <v>799.4</v>
      </c>
      <c r="P11" s="1">
        <f t="shared" si="8"/>
        <v>799.4</v>
      </c>
    </row>
    <row r="12" spans="1:16">
      <c r="A12" s="1" t="s">
        <v>46</v>
      </c>
      <c r="B12" s="1" t="s">
        <v>99</v>
      </c>
      <c r="C12" s="1">
        <f t="shared" si="1"/>
        <v>1238.0999999999999</v>
      </c>
      <c r="D12" s="1">
        <f t="shared" si="2"/>
        <v>423.2</v>
      </c>
      <c r="E12" s="1">
        <f t="shared" si="3"/>
        <v>423.2</v>
      </c>
      <c r="F12" s="1">
        <f>Обл_бюджет!AE15</f>
        <v>1303.3</v>
      </c>
      <c r="G12" s="1">
        <f t="shared" si="4"/>
        <v>65.165000000000006</v>
      </c>
      <c r="H12" s="1">
        <f t="shared" si="5"/>
        <v>1238.0999999999999</v>
      </c>
      <c r="J12" s="1">
        <f t="shared" si="6"/>
        <v>1238.0999999999999</v>
      </c>
      <c r="K12" s="1">
        <v>423.2</v>
      </c>
      <c r="M12" s="1">
        <f t="shared" si="7"/>
        <v>423.2</v>
      </c>
      <c r="N12" s="1">
        <f>Обл_бюджет!AX15</f>
        <v>423.2</v>
      </c>
      <c r="P12" s="1">
        <f t="shared" si="8"/>
        <v>423.2</v>
      </c>
    </row>
    <row r="13" spans="1:16">
      <c r="A13" s="1" t="s">
        <v>48</v>
      </c>
      <c r="B13" s="1" t="s">
        <v>100</v>
      </c>
      <c r="C13" s="1">
        <f t="shared" si="1"/>
        <v>3164.1</v>
      </c>
      <c r="D13" s="1">
        <f t="shared" si="2"/>
        <v>1081.5</v>
      </c>
      <c r="E13" s="1">
        <f t="shared" si="3"/>
        <v>1081.5</v>
      </c>
      <c r="F13" s="1">
        <f>Обл_бюджет!AE16</f>
        <v>3330.5</v>
      </c>
      <c r="G13" s="1">
        <f t="shared" si="4"/>
        <v>166.52500000000001</v>
      </c>
      <c r="H13" s="1">
        <f t="shared" si="5"/>
        <v>3164</v>
      </c>
      <c r="I13" s="1">
        <v>0.1</v>
      </c>
      <c r="J13" s="1">
        <f t="shared" si="6"/>
        <v>3164.1</v>
      </c>
      <c r="K13" s="1">
        <v>1081.5</v>
      </c>
      <c r="M13" s="1">
        <f t="shared" si="7"/>
        <v>1081.5</v>
      </c>
      <c r="N13" s="1">
        <f>Обл_бюджет!AX16</f>
        <v>1081.5</v>
      </c>
      <c r="P13" s="1">
        <f t="shared" si="8"/>
        <v>1081.5</v>
      </c>
    </row>
    <row r="14" spans="1:16">
      <c r="A14" s="1" t="s">
        <v>50</v>
      </c>
      <c r="B14" s="1" t="s">
        <v>101</v>
      </c>
      <c r="C14" s="1">
        <f t="shared" si="1"/>
        <v>3851.9</v>
      </c>
      <c r="D14" s="1">
        <f t="shared" si="2"/>
        <v>1316.6</v>
      </c>
      <c r="E14" s="1">
        <f t="shared" si="3"/>
        <v>1316.6</v>
      </c>
      <c r="F14" s="1">
        <f>Обл_бюджет!AE17</f>
        <v>4054.6</v>
      </c>
      <c r="G14" s="1">
        <f t="shared" si="4"/>
        <v>202.73000000000002</v>
      </c>
      <c r="H14" s="1">
        <f t="shared" si="5"/>
        <v>3851.9</v>
      </c>
      <c r="J14" s="1">
        <f t="shared" si="6"/>
        <v>3851.9</v>
      </c>
      <c r="K14" s="1">
        <v>1316.6</v>
      </c>
      <c r="M14" s="1">
        <f t="shared" si="7"/>
        <v>1316.6</v>
      </c>
      <c r="N14" s="1">
        <f>Обл_бюджет!AX17</f>
        <v>1316.6</v>
      </c>
      <c r="P14" s="1">
        <f t="shared" si="8"/>
        <v>1316.6</v>
      </c>
    </row>
    <row r="15" spans="1:16">
      <c r="A15" s="1" t="s">
        <v>52</v>
      </c>
      <c r="B15" s="1" t="s">
        <v>102</v>
      </c>
      <c r="C15" s="1">
        <f t="shared" si="1"/>
        <v>5950.2999999999993</v>
      </c>
      <c r="D15" s="1">
        <f t="shared" si="2"/>
        <v>2021.9</v>
      </c>
      <c r="E15" s="1">
        <f t="shared" si="3"/>
        <v>2021.9</v>
      </c>
      <c r="F15" s="1">
        <f>Обл_бюджет!AE18</f>
        <v>6226.7</v>
      </c>
      <c r="G15" s="1">
        <f t="shared" si="4"/>
        <v>311.33500000000004</v>
      </c>
      <c r="H15" s="1">
        <f t="shared" si="5"/>
        <v>5915.4</v>
      </c>
      <c r="I15" s="1">
        <v>34.9</v>
      </c>
      <c r="J15" s="1">
        <f t="shared" si="6"/>
        <v>5950.2999999999993</v>
      </c>
      <c r="K15" s="1">
        <v>2021.9</v>
      </c>
      <c r="M15" s="1">
        <f t="shared" si="7"/>
        <v>2021.9</v>
      </c>
      <c r="N15" s="1">
        <f>Обл_бюджет!AX18</f>
        <v>2021.9</v>
      </c>
      <c r="P15" s="1">
        <f t="shared" si="8"/>
        <v>2021.9</v>
      </c>
    </row>
    <row r="16" spans="1:16">
      <c r="A16" s="1" t="s">
        <v>54</v>
      </c>
      <c r="B16" s="1" t="s">
        <v>103</v>
      </c>
      <c r="C16" s="1">
        <f t="shared" si="1"/>
        <v>8176.2999999999993</v>
      </c>
      <c r="D16" s="1">
        <f t="shared" si="2"/>
        <v>2727.2</v>
      </c>
      <c r="E16" s="1">
        <f t="shared" si="3"/>
        <v>2727.2</v>
      </c>
      <c r="F16" s="1">
        <f>Обл_бюджет!AE19</f>
        <v>8398.7999999999993</v>
      </c>
      <c r="G16" s="1">
        <f t="shared" si="4"/>
        <v>419.94</v>
      </c>
      <c r="H16" s="1">
        <f t="shared" si="5"/>
        <v>7978.9</v>
      </c>
      <c r="I16" s="1">
        <v>197.4</v>
      </c>
      <c r="J16" s="1">
        <f t="shared" si="6"/>
        <v>8176.2999999999993</v>
      </c>
      <c r="K16" s="1">
        <v>2727.2</v>
      </c>
      <c r="M16" s="1">
        <f t="shared" si="7"/>
        <v>2727.2</v>
      </c>
      <c r="N16" s="1">
        <f>Обл_бюджет!AX19</f>
        <v>2727.2</v>
      </c>
      <c r="P16" s="1">
        <f t="shared" si="8"/>
        <v>2727.2</v>
      </c>
    </row>
    <row r="17" spans="1:16">
      <c r="A17" s="1" t="s">
        <v>56</v>
      </c>
      <c r="B17" s="1" t="s">
        <v>104</v>
      </c>
      <c r="C17" s="1">
        <f t="shared" si="1"/>
        <v>4127</v>
      </c>
      <c r="D17" s="1">
        <f t="shared" si="2"/>
        <v>1410.6</v>
      </c>
      <c r="E17" s="1">
        <f t="shared" si="3"/>
        <v>1410.6</v>
      </c>
      <c r="F17" s="1">
        <f>Обл_бюджет!AE20</f>
        <v>4344.2</v>
      </c>
      <c r="G17" s="1">
        <f t="shared" si="4"/>
        <v>217.21</v>
      </c>
      <c r="H17" s="1">
        <f t="shared" si="5"/>
        <v>4127</v>
      </c>
      <c r="J17" s="1">
        <f t="shared" si="6"/>
        <v>4127</v>
      </c>
      <c r="K17" s="1">
        <v>1410.6</v>
      </c>
      <c r="M17" s="1">
        <f t="shared" si="7"/>
        <v>1410.6</v>
      </c>
      <c r="N17" s="1">
        <f>Обл_бюджет!AX20</f>
        <v>1410.6</v>
      </c>
      <c r="P17" s="1">
        <f t="shared" si="8"/>
        <v>1410.6</v>
      </c>
    </row>
    <row r="18" spans="1:16">
      <c r="A18" s="1" t="s">
        <v>58</v>
      </c>
      <c r="B18" s="1" t="s">
        <v>105</v>
      </c>
      <c r="C18" s="1">
        <f t="shared" si="1"/>
        <v>4870</v>
      </c>
      <c r="D18" s="1">
        <f t="shared" si="2"/>
        <v>1457.6</v>
      </c>
      <c r="E18" s="1">
        <f t="shared" si="3"/>
        <v>1457.6</v>
      </c>
      <c r="F18" s="1">
        <f>Обл_бюджет!AE21</f>
        <v>4489</v>
      </c>
      <c r="G18" s="1">
        <f t="shared" si="4"/>
        <v>224.45000000000002</v>
      </c>
      <c r="H18" s="1">
        <f t="shared" si="5"/>
        <v>4264.6000000000004</v>
      </c>
      <c r="I18" s="1">
        <v>605.4</v>
      </c>
      <c r="J18" s="1">
        <f t="shared" si="6"/>
        <v>4870</v>
      </c>
      <c r="K18" s="1">
        <v>1457.6</v>
      </c>
      <c r="M18" s="1">
        <f t="shared" si="7"/>
        <v>1457.6</v>
      </c>
      <c r="N18" s="1">
        <f>Обл_бюджет!AX21</f>
        <v>1457.6</v>
      </c>
      <c r="P18" s="1">
        <f t="shared" si="8"/>
        <v>1457.6</v>
      </c>
    </row>
    <row r="19" spans="1:16">
      <c r="A19" s="1" t="s">
        <v>60</v>
      </c>
      <c r="B19" s="1" t="s">
        <v>106</v>
      </c>
      <c r="C19" s="1">
        <f t="shared" si="1"/>
        <v>962.9</v>
      </c>
      <c r="D19" s="1">
        <f t="shared" si="2"/>
        <v>329.1</v>
      </c>
      <c r="E19" s="1">
        <f t="shared" si="3"/>
        <v>329.1</v>
      </c>
      <c r="F19" s="1">
        <f>Обл_бюджет!AE22</f>
        <v>1013.6</v>
      </c>
      <c r="G19" s="1">
        <f t="shared" si="4"/>
        <v>50.680000000000007</v>
      </c>
      <c r="H19" s="1">
        <f t="shared" si="5"/>
        <v>962.9</v>
      </c>
      <c r="J19" s="1">
        <f t="shared" si="6"/>
        <v>962.9</v>
      </c>
      <c r="K19" s="1">
        <v>329.1</v>
      </c>
      <c r="M19" s="1">
        <f t="shared" si="7"/>
        <v>329.1</v>
      </c>
      <c r="N19" s="1">
        <f>Обл_бюджет!AX22</f>
        <v>329.1</v>
      </c>
      <c r="P19" s="1">
        <f t="shared" si="8"/>
        <v>329.1</v>
      </c>
    </row>
    <row r="20" spans="1:16">
      <c r="A20" s="1" t="s">
        <v>62</v>
      </c>
      <c r="B20" s="1" t="s">
        <v>107</v>
      </c>
      <c r="C20" s="1">
        <f t="shared" si="1"/>
        <v>1238.0999999999999</v>
      </c>
      <c r="D20" s="1">
        <f t="shared" si="2"/>
        <v>423.2</v>
      </c>
      <c r="E20" s="1">
        <f t="shared" si="3"/>
        <v>423.2</v>
      </c>
      <c r="F20" s="1">
        <f>Обл_бюджет!AE23</f>
        <v>1303.3</v>
      </c>
      <c r="G20" s="1">
        <f t="shared" si="4"/>
        <v>65.165000000000006</v>
      </c>
      <c r="H20" s="1">
        <f t="shared" si="5"/>
        <v>1238.0999999999999</v>
      </c>
      <c r="J20" s="1">
        <f t="shared" si="6"/>
        <v>1238.0999999999999</v>
      </c>
      <c r="K20" s="1">
        <v>423.2</v>
      </c>
      <c r="M20" s="1">
        <f t="shared" si="7"/>
        <v>423.2</v>
      </c>
      <c r="N20" s="1">
        <f>Обл_бюджет!AX23</f>
        <v>423.2</v>
      </c>
      <c r="P20" s="1">
        <f t="shared" si="8"/>
        <v>423.2</v>
      </c>
    </row>
    <row r="21" spans="1:16">
      <c r="A21" s="1" t="s">
        <v>64</v>
      </c>
      <c r="B21" s="1" t="s">
        <v>108</v>
      </c>
      <c r="C21" s="1">
        <f t="shared" si="1"/>
        <v>7544.8</v>
      </c>
      <c r="D21" s="1">
        <f t="shared" si="2"/>
        <v>2115.9</v>
      </c>
      <c r="E21" s="1">
        <f t="shared" si="3"/>
        <v>2115.9</v>
      </c>
      <c r="F21" s="1">
        <f>Обл_бюджет!AE24</f>
        <v>6516.3</v>
      </c>
      <c r="G21" s="1">
        <f t="shared" si="4"/>
        <v>325.81500000000005</v>
      </c>
      <c r="H21" s="1">
        <f t="shared" si="5"/>
        <v>6190.5</v>
      </c>
      <c r="I21" s="1">
        <v>1354.3</v>
      </c>
      <c r="J21" s="1">
        <f t="shared" si="6"/>
        <v>7544.8</v>
      </c>
      <c r="K21" s="1">
        <v>2115.9</v>
      </c>
      <c r="M21" s="1">
        <f t="shared" si="7"/>
        <v>2115.9</v>
      </c>
      <c r="N21" s="1">
        <f>Обл_бюджет!AX24</f>
        <v>2115.9</v>
      </c>
      <c r="P21" s="1">
        <f t="shared" si="8"/>
        <v>2115.9</v>
      </c>
    </row>
    <row r="22" spans="1:16">
      <c r="A22" s="1" t="s">
        <v>66</v>
      </c>
      <c r="B22" s="1" t="s">
        <v>109</v>
      </c>
      <c r="C22" s="1">
        <f t="shared" si="1"/>
        <v>11968.3</v>
      </c>
      <c r="D22" s="1">
        <f t="shared" si="2"/>
        <v>4090.8</v>
      </c>
      <c r="E22" s="1">
        <f t="shared" si="3"/>
        <v>4090.8</v>
      </c>
      <c r="F22" s="1">
        <f>Обл_бюджет!AE25</f>
        <v>12598.2</v>
      </c>
      <c r="G22" s="1">
        <f t="shared" si="4"/>
        <v>629.91000000000008</v>
      </c>
      <c r="H22" s="1">
        <f t="shared" si="5"/>
        <v>11968.3</v>
      </c>
      <c r="J22" s="1">
        <f t="shared" si="6"/>
        <v>11968.3</v>
      </c>
      <c r="K22" s="1">
        <v>4090.8</v>
      </c>
      <c r="M22" s="1">
        <f t="shared" si="7"/>
        <v>4090.8</v>
      </c>
      <c r="N22" s="1">
        <f>Обл_бюджет!AX25</f>
        <v>4090.8</v>
      </c>
      <c r="P22" s="1">
        <f t="shared" si="8"/>
        <v>4090.8</v>
      </c>
    </row>
    <row r="23" spans="1:16">
      <c r="A23" s="1" t="s">
        <v>68</v>
      </c>
      <c r="B23" s="1" t="s">
        <v>110</v>
      </c>
      <c r="C23" s="1">
        <f t="shared" si="1"/>
        <v>4264.5</v>
      </c>
      <c r="D23" s="1">
        <f t="shared" si="2"/>
        <v>1457.6</v>
      </c>
      <c r="E23" s="1">
        <f t="shared" si="3"/>
        <v>1457.6</v>
      </c>
      <c r="F23" s="1">
        <f>Обл_бюджет!AE26</f>
        <v>4489</v>
      </c>
      <c r="G23" s="1">
        <f t="shared" si="4"/>
        <v>224.45000000000002</v>
      </c>
      <c r="H23" s="1">
        <f t="shared" si="5"/>
        <v>4264.6000000000004</v>
      </c>
      <c r="I23" s="1">
        <v>-0.1</v>
      </c>
      <c r="J23" s="1">
        <f t="shared" si="6"/>
        <v>4264.5</v>
      </c>
      <c r="K23" s="1">
        <v>1457.6</v>
      </c>
      <c r="M23" s="1">
        <f t="shared" si="7"/>
        <v>1457.6</v>
      </c>
      <c r="N23" s="1">
        <f>Обл_бюджет!AX26</f>
        <v>1457.6</v>
      </c>
      <c r="P23" s="1">
        <f t="shared" si="8"/>
        <v>1457.6</v>
      </c>
    </row>
    <row r="24" spans="1:16">
      <c r="A24" s="1" t="s">
        <v>70</v>
      </c>
      <c r="B24" s="1" t="s">
        <v>111</v>
      </c>
      <c r="C24" s="1">
        <f t="shared" si="1"/>
        <v>17132.5</v>
      </c>
      <c r="D24" s="1">
        <f t="shared" si="2"/>
        <v>4937.2</v>
      </c>
      <c r="E24" s="1">
        <f t="shared" si="3"/>
        <v>4937.2</v>
      </c>
      <c r="F24" s="1">
        <f>Обл_бюджет!AE27</f>
        <v>15204.7</v>
      </c>
      <c r="G24" s="1">
        <f t="shared" si="4"/>
        <v>760.23500000000013</v>
      </c>
      <c r="H24" s="1">
        <f t="shared" si="5"/>
        <v>14444.5</v>
      </c>
      <c r="I24" s="1">
        <v>2688</v>
      </c>
      <c r="J24" s="1">
        <f t="shared" si="6"/>
        <v>17132.5</v>
      </c>
      <c r="K24" s="1">
        <v>4937.2</v>
      </c>
      <c r="M24" s="1">
        <f t="shared" si="7"/>
        <v>4937.2</v>
      </c>
      <c r="N24" s="1">
        <f>Обл_бюджет!AX27</f>
        <v>4937.2</v>
      </c>
      <c r="P24" s="1">
        <f t="shared" si="8"/>
        <v>4937.2</v>
      </c>
    </row>
    <row r="25" spans="1:16">
      <c r="A25" s="1" t="s">
        <v>72</v>
      </c>
      <c r="B25" s="1" t="s">
        <v>112</v>
      </c>
      <c r="C25" s="1">
        <f t="shared" si="1"/>
        <v>2854.1</v>
      </c>
      <c r="D25" s="1">
        <f t="shared" si="2"/>
        <v>846.4</v>
      </c>
      <c r="E25" s="1">
        <f t="shared" si="3"/>
        <v>846.4</v>
      </c>
      <c r="F25" s="1">
        <f>Обл_бюджет!AE28</f>
        <v>2606.5</v>
      </c>
      <c r="G25" s="1">
        <f t="shared" si="4"/>
        <v>130.32500000000002</v>
      </c>
      <c r="H25" s="1">
        <f t="shared" si="5"/>
        <v>2476.1999999999998</v>
      </c>
      <c r="I25" s="1">
        <v>377.9</v>
      </c>
      <c r="J25" s="1">
        <f t="shared" si="6"/>
        <v>2854.1</v>
      </c>
      <c r="K25" s="1">
        <v>846.4</v>
      </c>
      <c r="M25" s="1">
        <f t="shared" si="7"/>
        <v>846.4</v>
      </c>
      <c r="N25" s="1">
        <f>Обл_бюджет!AX28</f>
        <v>846.4</v>
      </c>
      <c r="P25" s="1">
        <f t="shared" si="8"/>
        <v>846.4</v>
      </c>
    </row>
    <row r="26" spans="1:16">
      <c r="A26" s="1" t="s">
        <v>74</v>
      </c>
      <c r="B26" s="1" t="s">
        <v>113</v>
      </c>
      <c r="C26" s="1">
        <f t="shared" si="1"/>
        <v>9079.2999999999993</v>
      </c>
      <c r="D26" s="1">
        <f t="shared" si="2"/>
        <v>3103.4</v>
      </c>
      <c r="E26" s="1">
        <f t="shared" si="3"/>
        <v>3103.4</v>
      </c>
      <c r="F26" s="1">
        <f>Обл_бюджет!AE29</f>
        <v>9557.2000000000007</v>
      </c>
      <c r="G26" s="1">
        <f t="shared" si="4"/>
        <v>477.86000000000007</v>
      </c>
      <c r="H26" s="1">
        <f t="shared" si="5"/>
        <v>9079.2999999999993</v>
      </c>
      <c r="J26" s="1">
        <f t="shared" si="6"/>
        <v>9079.2999999999993</v>
      </c>
      <c r="K26" s="1">
        <v>3103.4</v>
      </c>
      <c r="M26" s="1">
        <f t="shared" si="7"/>
        <v>3103.4</v>
      </c>
      <c r="N26" s="1">
        <f>Обл_бюджет!AX29</f>
        <v>3103.4</v>
      </c>
      <c r="P26" s="1">
        <f t="shared" si="8"/>
        <v>3103.4</v>
      </c>
    </row>
    <row r="27" spans="1:16">
      <c r="A27" s="1" t="s">
        <v>76</v>
      </c>
      <c r="B27" s="1" t="s">
        <v>114</v>
      </c>
      <c r="C27" s="1">
        <f t="shared" si="1"/>
        <v>4881.0999999999995</v>
      </c>
      <c r="D27" s="1">
        <f t="shared" si="2"/>
        <v>1598.7</v>
      </c>
      <c r="E27" s="1">
        <f t="shared" si="3"/>
        <v>1598.7</v>
      </c>
      <c r="F27" s="1">
        <f>Обл_бюджет!AE30</f>
        <v>4923.3999999999996</v>
      </c>
      <c r="G27" s="1">
        <f t="shared" si="4"/>
        <v>246.17</v>
      </c>
      <c r="H27" s="1">
        <f t="shared" si="5"/>
        <v>4677.2</v>
      </c>
      <c r="I27" s="1">
        <v>203.9</v>
      </c>
      <c r="J27" s="1">
        <f t="shared" si="6"/>
        <v>4881.0999999999995</v>
      </c>
      <c r="K27" s="1">
        <v>1598.7</v>
      </c>
      <c r="M27" s="1">
        <f t="shared" si="7"/>
        <v>1598.7</v>
      </c>
      <c r="N27" s="1">
        <f>Обл_бюджет!AX30</f>
        <v>1598.7</v>
      </c>
      <c r="P27" s="1">
        <f t="shared" si="8"/>
        <v>1598.7</v>
      </c>
    </row>
    <row r="28" spans="1:16">
      <c r="A28" s="1" t="s">
        <v>78</v>
      </c>
      <c r="B28" s="1" t="s">
        <v>115</v>
      </c>
      <c r="C28" s="1">
        <f t="shared" si="1"/>
        <v>4123.5</v>
      </c>
      <c r="D28" s="1">
        <f t="shared" si="2"/>
        <v>1363.6</v>
      </c>
      <c r="E28" s="1">
        <f t="shared" si="3"/>
        <v>1363.6</v>
      </c>
      <c r="F28" s="1">
        <f>Обл_бюджет!AE31</f>
        <v>4199.3999999999996</v>
      </c>
      <c r="G28" s="1">
        <f t="shared" si="4"/>
        <v>209.97</v>
      </c>
      <c r="H28" s="1">
        <f t="shared" si="5"/>
        <v>3989.4</v>
      </c>
      <c r="I28" s="1">
        <v>134.1</v>
      </c>
      <c r="J28" s="1">
        <f t="shared" si="6"/>
        <v>4123.5</v>
      </c>
      <c r="K28" s="1">
        <v>1363.6</v>
      </c>
      <c r="M28" s="1">
        <f t="shared" si="7"/>
        <v>1363.6</v>
      </c>
      <c r="N28" s="1">
        <f>Обл_бюджет!AX31</f>
        <v>1363.6</v>
      </c>
      <c r="P28" s="1">
        <f t="shared" si="8"/>
        <v>1363.6</v>
      </c>
    </row>
    <row r="29" spans="1:16">
      <c r="A29" s="1" t="s">
        <v>80</v>
      </c>
      <c r="B29" s="1" t="s">
        <v>116</v>
      </c>
      <c r="C29" s="1">
        <f t="shared" si="1"/>
        <v>64405.5</v>
      </c>
      <c r="D29" s="1">
        <f t="shared" si="2"/>
        <v>20736.099999999999</v>
      </c>
      <c r="E29" s="1">
        <f t="shared" si="3"/>
        <v>20736.099999999999</v>
      </c>
      <c r="F29" s="1">
        <f>Обл_бюджет!AE32</f>
        <v>63859.6</v>
      </c>
      <c r="G29" s="1">
        <f t="shared" si="4"/>
        <v>3192.98</v>
      </c>
      <c r="H29" s="1">
        <f t="shared" si="5"/>
        <v>60666.6</v>
      </c>
      <c r="I29" s="1">
        <v>3738.9</v>
      </c>
      <c r="J29" s="1">
        <f t="shared" si="6"/>
        <v>64405.5</v>
      </c>
      <c r="K29" s="1">
        <v>20736.099999999999</v>
      </c>
      <c r="L29" s="1">
        <v>0</v>
      </c>
      <c r="M29" s="1">
        <f t="shared" si="7"/>
        <v>20736.099999999999</v>
      </c>
      <c r="N29" s="1">
        <f>Обл_бюджет!AX32</f>
        <v>20736.099999999999</v>
      </c>
      <c r="O29" s="1">
        <v>0</v>
      </c>
      <c r="P29" s="1">
        <f t="shared" si="8"/>
        <v>20736.099999999999</v>
      </c>
    </row>
    <row r="30" spans="1:16">
      <c r="A30" s="1" t="s">
        <v>82</v>
      </c>
      <c r="B30" s="1" t="s">
        <v>117</v>
      </c>
      <c r="C30" s="1">
        <f t="shared" si="1"/>
        <v>28252.2</v>
      </c>
      <c r="D30" s="1">
        <f t="shared" si="2"/>
        <v>8886.9</v>
      </c>
      <c r="E30" s="1">
        <f t="shared" si="3"/>
        <v>8886.9</v>
      </c>
      <c r="F30" s="1">
        <f>Обл_бюджет!AE33</f>
        <v>27368.400000000001</v>
      </c>
      <c r="G30" s="1">
        <f t="shared" si="4"/>
        <v>1368.42</v>
      </c>
      <c r="H30" s="1">
        <f t="shared" si="5"/>
        <v>26000</v>
      </c>
      <c r="I30" s="1">
        <v>2252.1999999999998</v>
      </c>
      <c r="J30" s="1">
        <f t="shared" si="6"/>
        <v>28252.2</v>
      </c>
      <c r="K30" s="1">
        <v>8886.9</v>
      </c>
      <c r="M30" s="1">
        <f t="shared" si="7"/>
        <v>8886.9</v>
      </c>
      <c r="N30" s="1">
        <f>Обл_бюджет!AX33</f>
        <v>8886.9</v>
      </c>
      <c r="P30" s="1">
        <f t="shared" si="8"/>
        <v>8886.9</v>
      </c>
    </row>
    <row r="31" spans="1:16">
      <c r="A31" s="1" t="s">
        <v>84</v>
      </c>
      <c r="B31" s="1" t="s">
        <v>118</v>
      </c>
      <c r="C31" s="1">
        <f t="shared" si="1"/>
        <v>13530.800000000001</v>
      </c>
      <c r="D31" s="1">
        <f t="shared" si="2"/>
        <v>3996.8</v>
      </c>
      <c r="E31" s="1">
        <f t="shared" si="3"/>
        <v>3996.8</v>
      </c>
      <c r="F31" s="1">
        <f>Обл_бюджет!AE34</f>
        <v>12308.5</v>
      </c>
      <c r="G31" s="1">
        <f t="shared" si="4"/>
        <v>615.42500000000007</v>
      </c>
      <c r="H31" s="1">
        <f t="shared" si="5"/>
        <v>11693.1</v>
      </c>
      <c r="I31" s="1">
        <v>1837.7</v>
      </c>
      <c r="J31" s="1">
        <f t="shared" si="6"/>
        <v>13530.800000000001</v>
      </c>
      <c r="K31" s="1">
        <v>3996.8</v>
      </c>
      <c r="M31" s="1">
        <f t="shared" si="7"/>
        <v>3996.8</v>
      </c>
      <c r="N31" s="1">
        <f>Обл_бюджет!AX34</f>
        <v>3996.8</v>
      </c>
      <c r="P31" s="1">
        <f t="shared" si="8"/>
        <v>3996.8</v>
      </c>
    </row>
    <row r="32" spans="1:16">
      <c r="A32" s="1" t="s">
        <v>86</v>
      </c>
      <c r="B32" s="1" t="s">
        <v>119</v>
      </c>
      <c r="C32" s="1">
        <f t="shared" si="1"/>
        <v>4779</v>
      </c>
      <c r="D32" s="1">
        <f t="shared" si="2"/>
        <v>1598.7</v>
      </c>
      <c r="E32" s="1">
        <f t="shared" si="3"/>
        <v>1598.7</v>
      </c>
      <c r="F32" s="1">
        <f>Обл_бюджет!AE35</f>
        <v>4923.3999999999996</v>
      </c>
      <c r="G32" s="1">
        <f t="shared" si="4"/>
        <v>246.17</v>
      </c>
      <c r="H32" s="1">
        <f t="shared" si="5"/>
        <v>4677.2</v>
      </c>
      <c r="I32" s="1">
        <v>101.8</v>
      </c>
      <c r="J32" s="1">
        <f t="shared" si="6"/>
        <v>4779</v>
      </c>
      <c r="K32" s="1">
        <v>1598.7</v>
      </c>
      <c r="M32" s="1">
        <f t="shared" si="7"/>
        <v>1598.7</v>
      </c>
      <c r="N32" s="1">
        <f>Обл_бюджет!AX35</f>
        <v>1598.7</v>
      </c>
      <c r="P32" s="1">
        <f t="shared" si="8"/>
        <v>1598.7</v>
      </c>
    </row>
    <row r="33" spans="1:16">
      <c r="A33" s="1" t="s">
        <v>88</v>
      </c>
      <c r="B33" s="1" t="s">
        <v>120</v>
      </c>
      <c r="C33" s="1">
        <f t="shared" si="1"/>
        <v>4439.8999999999996</v>
      </c>
      <c r="D33" s="1">
        <f t="shared" si="2"/>
        <v>940.4</v>
      </c>
      <c r="E33" s="1">
        <f t="shared" si="3"/>
        <v>940.4</v>
      </c>
      <c r="F33" s="1">
        <f>Обл_бюджет!AE36</f>
        <v>2896.1</v>
      </c>
      <c r="G33" s="1">
        <f t="shared" si="4"/>
        <v>144.80500000000001</v>
      </c>
      <c r="H33" s="1">
        <f t="shared" si="5"/>
        <v>2751.3</v>
      </c>
      <c r="I33" s="1">
        <v>1688.6</v>
      </c>
      <c r="J33" s="1">
        <f t="shared" si="6"/>
        <v>4439.8999999999996</v>
      </c>
      <c r="K33" s="1">
        <v>940.4</v>
      </c>
      <c r="M33" s="1">
        <f t="shared" si="7"/>
        <v>940.4</v>
      </c>
      <c r="N33" s="1">
        <f>Обл_бюджет!AX36</f>
        <v>940.4</v>
      </c>
      <c r="P33" s="1">
        <f t="shared" si="8"/>
        <v>940.4</v>
      </c>
    </row>
    <row r="34" spans="1:16">
      <c r="A34" s="1" t="s">
        <v>90</v>
      </c>
      <c r="B34" s="1" t="s">
        <v>121</v>
      </c>
      <c r="C34" s="1">
        <f t="shared" si="1"/>
        <v>696.9</v>
      </c>
      <c r="D34" s="1">
        <f t="shared" si="2"/>
        <v>235.1</v>
      </c>
      <c r="E34" s="1">
        <f t="shared" si="3"/>
        <v>235.1</v>
      </c>
      <c r="F34" s="1">
        <f>Обл_бюджет!AE37</f>
        <v>724</v>
      </c>
      <c r="G34" s="1">
        <f t="shared" si="4"/>
        <v>36.200000000000003</v>
      </c>
      <c r="H34" s="1">
        <f t="shared" si="5"/>
        <v>687.8</v>
      </c>
      <c r="I34" s="1">
        <v>9.1</v>
      </c>
      <c r="J34" s="1">
        <f t="shared" si="6"/>
        <v>696.9</v>
      </c>
      <c r="K34" s="1">
        <v>235.1</v>
      </c>
      <c r="M34" s="1">
        <f t="shared" si="7"/>
        <v>235.1</v>
      </c>
      <c r="N34" s="1">
        <f>Обл_бюджет!AX37</f>
        <v>235.1</v>
      </c>
      <c r="P34" s="1">
        <f t="shared" si="8"/>
        <v>235.1</v>
      </c>
    </row>
    <row r="35" spans="1:16">
      <c r="A35" s="1" t="s">
        <v>92</v>
      </c>
      <c r="B35" s="1" t="s">
        <v>122</v>
      </c>
      <c r="C35" s="1">
        <f t="shared" si="1"/>
        <v>11446.9</v>
      </c>
      <c r="D35" s="1">
        <f t="shared" si="2"/>
        <v>0</v>
      </c>
      <c r="E35" s="1">
        <f t="shared" si="3"/>
        <v>0</v>
      </c>
      <c r="F35" s="1">
        <f>Обл_бюджет!AE38</f>
        <v>0</v>
      </c>
      <c r="G35" s="1">
        <f t="shared" si="4"/>
        <v>0</v>
      </c>
      <c r="H35" s="1">
        <f t="shared" si="5"/>
        <v>11446.9</v>
      </c>
      <c r="J35" s="1">
        <f t="shared" si="6"/>
        <v>11446.9</v>
      </c>
      <c r="M35" s="1">
        <f t="shared" si="7"/>
        <v>0</v>
      </c>
      <c r="N35" s="1">
        <f>Обл_бюджет!AX38</f>
        <v>0</v>
      </c>
      <c r="P35" s="1">
        <f t="shared" si="8"/>
        <v>0</v>
      </c>
    </row>
  </sheetData>
  <mergeCells count="16">
    <mergeCell ref="A5:A7"/>
    <mergeCell ref="A2:O2"/>
    <mergeCell ref="K5:M5"/>
    <mergeCell ref="F5:J5"/>
    <mergeCell ref="N6:N7"/>
    <mergeCell ref="K6:K7"/>
    <mergeCell ref="F6:F7"/>
    <mergeCell ref="G6:G7"/>
    <mergeCell ref="N5:P5"/>
    <mergeCell ref="P6:P7"/>
    <mergeCell ref="O6:O7"/>
    <mergeCell ref="L6:L7"/>
    <mergeCell ref="M6:M7"/>
    <mergeCell ref="H6:H7"/>
    <mergeCell ref="I6:I7"/>
    <mergeCell ref="J6:J7"/>
  </mergeCells>
  <conditionalFormatting sqref="A9">
    <cfRule type="expression" dxfId="93" priority="1">
      <formula>HasError()</formula>
    </cfRule>
    <cfRule type="expression" dxfId="92" priority="3">
      <formula>LockedByCondition()</formula>
    </cfRule>
    <cfRule type="expression" dxfId="91" priority="5">
      <formula>Locked()</formula>
    </cfRule>
  </conditionalFormatting>
  <conditionalFormatting sqref="A8">
    <cfRule type="expression" dxfId="90" priority="2">
      <formula>HasError()</formula>
    </cfRule>
    <cfRule type="expression" dxfId="89" priority="4">
      <formula>LockedByCondition()</formula>
    </cfRule>
  </conditionalFormatting>
  <conditionalFormatting sqref="J6">
    <cfRule type="expression" dxfId="88" priority="6">
      <formula>HasError()</formula>
    </cfRule>
    <cfRule type="expression" dxfId="87" priority="9">
      <formula>LockedByCondition()</formula>
    </cfRule>
    <cfRule type="expression" dxfId="86" priority="12">
      <formula>Locked()</formula>
    </cfRule>
  </conditionalFormatting>
  <conditionalFormatting sqref="M6">
    <cfRule type="expression" dxfId="85" priority="7">
      <formula>HasError()</formula>
    </cfRule>
    <cfRule type="expression" dxfId="84" priority="10">
      <formula>LockedByCondition()</formula>
    </cfRule>
    <cfRule type="expression" dxfId="83" priority="13">
      <formula>Locked()</formula>
    </cfRule>
  </conditionalFormatting>
  <conditionalFormatting sqref="P6">
    <cfRule type="expression" dxfId="82" priority="8">
      <formula>HasError()</formula>
    </cfRule>
    <cfRule type="expression" dxfId="81" priority="11">
      <formula>LockedByCondition()</formula>
    </cfRule>
    <cfRule type="expression" dxfId="80" priority="14">
      <formula>Locked()</formula>
    </cfRule>
  </conditionalFormatting>
  <conditionalFormatting sqref="F8:P9 F6:I7">
    <cfRule type="expression" dxfId="79" priority="15">
      <formula>HasError()</formula>
    </cfRule>
    <cfRule type="expression" dxfId="78" priority="21">
      <formula>LockedByCondition()</formula>
    </cfRule>
  </conditionalFormatting>
  <conditionalFormatting sqref="B9:E9">
    <cfRule type="expression" dxfId="77" priority="16">
      <formula>HasError()</formula>
    </cfRule>
    <cfRule type="expression" dxfId="76" priority="25">
      <formula>LockedByCondition()</formula>
    </cfRule>
    <cfRule type="expression" dxfId="75" priority="34">
      <formula>Locked()</formula>
    </cfRule>
  </conditionalFormatting>
  <conditionalFormatting sqref="K6:K7">
    <cfRule type="expression" dxfId="74" priority="17">
      <formula>HasError()</formula>
    </cfRule>
    <cfRule type="expression" dxfId="73" priority="26">
      <formula>LockedByCondition()</formula>
    </cfRule>
    <cfRule type="expression" dxfId="72" priority="35">
      <formula>Locked()</formula>
    </cfRule>
  </conditionalFormatting>
  <conditionalFormatting sqref="N6:N7">
    <cfRule type="expression" dxfId="71" priority="18">
      <formula>HasError()</formula>
    </cfRule>
    <cfRule type="expression" dxfId="70" priority="27">
      <formula>LockedByCondition()</formula>
    </cfRule>
    <cfRule type="expression" dxfId="69" priority="39">
      <formula>Locked()</formula>
    </cfRule>
  </conditionalFormatting>
  <conditionalFormatting sqref="O6:O7">
    <cfRule type="expression" dxfId="68" priority="19">
      <formula>HasError()</formula>
    </cfRule>
    <cfRule type="expression" dxfId="67" priority="28">
      <formula>LockedByCondition()</formula>
    </cfRule>
    <cfRule type="expression" dxfId="66" priority="40">
      <formula>Locked()</formula>
    </cfRule>
  </conditionalFormatting>
  <conditionalFormatting sqref="L6:L7">
    <cfRule type="expression" dxfId="65" priority="20">
      <formula>HasError()</formula>
    </cfRule>
    <cfRule type="expression" dxfId="64" priority="32">
      <formula>LockedByCondition()</formula>
    </cfRule>
  </conditionalFormatting>
  <conditionalFormatting sqref="F5:J5">
    <cfRule type="expression" dxfId="63" priority="22">
      <formula>HasError()</formula>
    </cfRule>
    <cfRule type="expression" dxfId="62" priority="29">
      <formula>LockedByCondition()</formula>
    </cfRule>
    <cfRule type="expression" dxfId="61" priority="36">
      <formula>Locked()</formula>
    </cfRule>
  </conditionalFormatting>
  <conditionalFormatting sqref="K5:M5">
    <cfRule type="expression" dxfId="60" priority="23">
      <formula>HasError()</formula>
    </cfRule>
    <cfRule type="expression" dxfId="59" priority="30">
      <formula>LockedByCondition()</formula>
    </cfRule>
    <cfRule type="expression" dxfId="58" priority="37">
      <formula>Locked()</formula>
    </cfRule>
  </conditionalFormatting>
  <conditionalFormatting sqref="N5:P5">
    <cfRule type="expression" dxfId="57" priority="24">
      <formula>HasError()</formula>
    </cfRule>
    <cfRule type="expression" dxfId="56" priority="31">
      <formula>LockedByCondition()</formula>
    </cfRule>
    <cfRule type="expression" dxfId="55" priority="38">
      <formula>Locked()</formula>
    </cfRule>
  </conditionalFormatting>
  <conditionalFormatting sqref="F8:P9 F6:J7">
    <cfRule type="expression" dxfId="54" priority="33">
      <formula>Locked()</formula>
    </cfRule>
  </conditionalFormatting>
  <conditionalFormatting sqref="L6:M7">
    <cfRule type="expression" dxfId="53" priority="41">
      <formula>Locked()</formula>
    </cfRule>
  </conditionalFormatting>
  <dataValidations count="1">
    <dataValidation allowBlank="1" showInputMessage="1" showErrorMessage="1" sqref="A8:A9 B9:E9 F8:P9 J6 M6 P6 F5 K5 N5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Q34"/>
  <sheetViews>
    <sheetView workbookViewId="0">
      <selection activeCell="F5" sqref="F5:L5"/>
    </sheetView>
  </sheetViews>
  <sheetFormatPr defaultRowHeight="15"/>
  <cols>
    <col min="1" max="1" width="43.5703125" style="1" customWidth="1"/>
    <col min="2" max="4" width="4" style="1" hidden="1" customWidth="1"/>
    <col min="5" max="5" width="11.85546875" style="1" hidden="1" customWidth="1"/>
    <col min="6" max="6" width="16.140625" style="1" customWidth="1"/>
    <col min="7" max="7" width="16.7109375" style="1" customWidth="1"/>
    <col min="8" max="8" width="15.140625" style="1" customWidth="1"/>
    <col min="9" max="9" width="15.85546875" style="1" customWidth="1"/>
    <col min="10" max="10" width="16.7109375" style="1" customWidth="1"/>
    <col min="11" max="11" width="15.140625" style="1" customWidth="1"/>
    <col min="12" max="12" width="16.28515625" style="1" customWidth="1"/>
    <col min="13" max="13" width="18.85546875" style="1" customWidth="1"/>
    <col min="14" max="14" width="15.140625" style="1" customWidth="1"/>
    <col min="15" max="15" width="17" style="1" customWidth="1"/>
    <col min="16" max="16" width="17.140625" style="1" customWidth="1"/>
    <col min="17" max="17" width="15.85546875" style="1" customWidth="1"/>
  </cols>
  <sheetData>
    <row r="2" spans="1:17" ht="15.75">
      <c r="A2" s="42" t="s">
        <v>123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5" spans="1:17">
      <c r="A5" s="41" t="s">
        <v>1</v>
      </c>
      <c r="F5" s="43" t="str">
        <f>CONCATENATE("Расчет на ","2019"," год")</f>
        <v>Расчет на 2019 год</v>
      </c>
      <c r="G5" s="44"/>
      <c r="H5" s="44"/>
      <c r="I5" s="44"/>
      <c r="J5" s="43" t="str">
        <f>CONCATENATE("Расчет на ","2019" + 1," год")</f>
        <v>Расчет на 2020 год</v>
      </c>
      <c r="K5" s="44"/>
      <c r="L5" s="44"/>
      <c r="M5" s="44"/>
      <c r="N5" s="49" t="str">
        <f>CONCATENATE("Расчет на ","2019" + 2," год")</f>
        <v>Расчет на 2021 год</v>
      </c>
      <c r="O5" s="49"/>
      <c r="P5" s="49"/>
      <c r="Q5" s="49"/>
    </row>
    <row r="6" spans="1:17">
      <c r="A6" s="41"/>
      <c r="F6" s="48" t="str">
        <f>CONCATENATE("Общая сумма для распределения из фед. бюджета на ","2019"," год, тыс. рублей")</f>
        <v>Общая сумма для распределения из фед. бюджета на 2019 год, тыс. рублей</v>
      </c>
      <c r="G6" s="53" t="s">
        <v>124</v>
      </c>
      <c r="H6" s="48" t="s">
        <v>10</v>
      </c>
      <c r="I6" s="58" t="s">
        <v>125</v>
      </c>
      <c r="J6" s="48" t="str">
        <f>CONCATENATE("Общая сумма для распределения из фед. бюджета на ","2019" + 1," год, тыс. рублей")</f>
        <v>Общая сумма для распределения из фед. бюджета на 2020 год, тыс. рублей</v>
      </c>
      <c r="K6" s="53" t="s">
        <v>126</v>
      </c>
      <c r="L6" s="48" t="s">
        <v>10</v>
      </c>
      <c r="M6" s="58" t="s">
        <v>127</v>
      </c>
      <c r="N6" s="46" t="str">
        <f>CONCATENATE("Общая сумма для распределения из фед. бюджета на ","2019" + 2," год, тыс. рублей")</f>
        <v>Общая сумма для распределения из фед. бюджета на 2021 год, тыс. рублей</v>
      </c>
      <c r="O6" s="57" t="s">
        <v>128</v>
      </c>
      <c r="P6" s="46" t="s">
        <v>10</v>
      </c>
      <c r="Q6" s="55" t="s">
        <v>129</v>
      </c>
    </row>
    <row r="7" spans="1:17">
      <c r="A7" s="41"/>
      <c r="F7" s="47"/>
      <c r="G7" s="54"/>
      <c r="H7" s="47"/>
      <c r="I7" s="56"/>
      <c r="J7" s="47"/>
      <c r="K7" s="54"/>
      <c r="L7" s="47"/>
      <c r="M7" s="56"/>
      <c r="N7" s="47"/>
      <c r="O7" s="54"/>
      <c r="P7" s="47"/>
      <c r="Q7" s="56"/>
    </row>
    <row r="8" spans="1:17">
      <c r="A8" s="3">
        <v>1</v>
      </c>
      <c r="F8" s="4" t="s">
        <v>24</v>
      </c>
      <c r="G8" s="4">
        <v>3</v>
      </c>
      <c r="H8" s="4">
        <v>4</v>
      </c>
      <c r="I8" s="4">
        <v>3</v>
      </c>
      <c r="J8" s="4">
        <v>4</v>
      </c>
      <c r="K8" s="4">
        <v>5</v>
      </c>
      <c r="L8" s="4">
        <v>6</v>
      </c>
      <c r="M8" s="4">
        <v>7</v>
      </c>
      <c r="N8" s="4">
        <v>8</v>
      </c>
      <c r="O8" s="4">
        <v>9</v>
      </c>
      <c r="P8" s="4">
        <v>10</v>
      </c>
      <c r="Q8" s="4">
        <v>11</v>
      </c>
    </row>
    <row r="9" spans="1:17" ht="15.75">
      <c r="A9" s="5" t="s">
        <v>40</v>
      </c>
      <c r="B9" s="6"/>
      <c r="C9" s="6">
        <f>SUM(C10:C45)</f>
        <v>92253.599999999991</v>
      </c>
      <c r="D9" s="6">
        <f>SUM(D10:D45)</f>
        <v>95943.7</v>
      </c>
      <c r="E9" s="6">
        <f>SUM(E10:E45)</f>
        <v>95943.7</v>
      </c>
      <c r="F9" s="6">
        <f>SUM(F10)</f>
        <v>92253.6</v>
      </c>
      <c r="G9" s="6">
        <f>SUM(G10:G45)</f>
        <v>92253.599999999991</v>
      </c>
      <c r="H9" s="6">
        <f>SUM(H10:H45)</f>
        <v>0</v>
      </c>
      <c r="I9" s="6">
        <f>SUM(I10:I45)</f>
        <v>92253.599999999991</v>
      </c>
      <c r="J9" s="6">
        <f>SUM(J10)</f>
        <v>95943.7</v>
      </c>
      <c r="K9" s="6">
        <f>SUM(K10:K45)</f>
        <v>95943.8</v>
      </c>
      <c r="L9" s="6">
        <f>SUM(L10:L45)</f>
        <v>-0.1</v>
      </c>
      <c r="M9" s="6">
        <f>SUM(M10:M45)</f>
        <v>95943.7</v>
      </c>
      <c r="N9" s="6">
        <f>SUM(N10)</f>
        <v>95943.7</v>
      </c>
      <c r="O9" s="6">
        <f>SUM(O10:O45)</f>
        <v>95943.8</v>
      </c>
      <c r="P9" s="6">
        <f>SUM(P10:P45)</f>
        <v>-0.1</v>
      </c>
      <c r="Q9" s="6">
        <f>SUM(Q10:Q45)</f>
        <v>95943.7</v>
      </c>
    </row>
    <row r="10" spans="1:17">
      <c r="A10" s="1" t="s">
        <v>42</v>
      </c>
      <c r="B10" s="1" t="s">
        <v>97</v>
      </c>
      <c r="C10" s="1">
        <f t="shared" ref="C10:C34" si="0">I10</f>
        <v>7994.1</v>
      </c>
      <c r="D10" s="1">
        <f t="shared" ref="D10:D34" si="1">M10</f>
        <v>8313.7999999999993</v>
      </c>
      <c r="E10" s="1">
        <f t="shared" ref="E10:E34" si="2">Q10</f>
        <v>8313.7999999999993</v>
      </c>
      <c r="F10" s="1">
        <v>92253.6</v>
      </c>
      <c r="G10" s="1">
        <f>ROUND(F10 / Обл_бюджет!F12 * Обл_бюджет!F13,1)</f>
        <v>7994.1</v>
      </c>
      <c r="I10" s="1">
        <f t="shared" ref="I10:I34" si="3">G10 + H10</f>
        <v>7994.1</v>
      </c>
      <c r="J10" s="1">
        <v>95943.7</v>
      </c>
      <c r="K10" s="1">
        <f>ROUND(J10 / Обл_бюджет!F12 * Обл_бюджет!F13,1)</f>
        <v>8313.9</v>
      </c>
      <c r="L10" s="1">
        <v>-0.1</v>
      </c>
      <c r="M10" s="1">
        <f t="shared" ref="M10:M34" si="4">K10 + L10</f>
        <v>8313.7999999999993</v>
      </c>
      <c r="N10" s="1">
        <v>95943.7</v>
      </c>
      <c r="O10" s="1">
        <f>ROUND(N10 / Обл_бюджет!F12 * Обл_бюджет!F13,1)</f>
        <v>8313.9</v>
      </c>
      <c r="P10" s="1">
        <v>-0.1</v>
      </c>
      <c r="Q10" s="1">
        <f t="shared" ref="Q10:Q34" si="5">O10 + P10</f>
        <v>8313.7999999999993</v>
      </c>
    </row>
    <row r="11" spans="1:17">
      <c r="A11" s="1" t="s">
        <v>44</v>
      </c>
      <c r="B11" s="1" t="s">
        <v>98</v>
      </c>
      <c r="C11" s="1">
        <f t="shared" si="0"/>
        <v>-280</v>
      </c>
      <c r="D11" s="1">
        <f t="shared" si="1"/>
        <v>1031.7</v>
      </c>
      <c r="E11" s="1">
        <f t="shared" si="2"/>
        <v>1031.7</v>
      </c>
      <c r="F11" s="1">
        <v>92253.6</v>
      </c>
      <c r="G11" s="1">
        <f>ROUND(F11 / Обл_бюджет!F12 * Обл_бюджет!F14,1)</f>
        <v>992</v>
      </c>
      <c r="H11" s="1">
        <v>-1272</v>
      </c>
      <c r="I11" s="1">
        <f t="shared" si="3"/>
        <v>-280</v>
      </c>
      <c r="J11" s="1">
        <v>95943.7</v>
      </c>
      <c r="K11" s="1">
        <f>ROUND(J11 / Обл_бюджет!F12 * Обл_бюджет!F14,1)</f>
        <v>1031.7</v>
      </c>
      <c r="M11" s="1">
        <f t="shared" si="4"/>
        <v>1031.7</v>
      </c>
      <c r="N11" s="1">
        <v>95943.7</v>
      </c>
      <c r="O11" s="1">
        <f>ROUND(N11 / Обл_бюджет!F12 * Обл_бюджет!F14,1)</f>
        <v>1031.7</v>
      </c>
      <c r="Q11" s="1">
        <f t="shared" si="5"/>
        <v>1031.7</v>
      </c>
    </row>
    <row r="12" spans="1:17">
      <c r="A12" s="1" t="s">
        <v>46</v>
      </c>
      <c r="B12" s="1" t="s">
        <v>99</v>
      </c>
      <c r="C12" s="1">
        <f t="shared" si="0"/>
        <v>525.20000000000005</v>
      </c>
      <c r="D12" s="1">
        <f t="shared" si="1"/>
        <v>546.20000000000005</v>
      </c>
      <c r="E12" s="1">
        <f t="shared" si="2"/>
        <v>546.20000000000005</v>
      </c>
      <c r="F12" s="1">
        <v>92253.6</v>
      </c>
      <c r="G12" s="1">
        <f>ROUND(F12 / Обл_бюджет!F12 * Обл_бюджет!F15,1)</f>
        <v>525.20000000000005</v>
      </c>
      <c r="I12" s="1">
        <f t="shared" si="3"/>
        <v>525.20000000000005</v>
      </c>
      <c r="J12" s="1">
        <v>95943.7</v>
      </c>
      <c r="K12" s="1">
        <f>ROUND(J12 / Обл_бюджет!F12 * Обл_бюджет!F15,1)</f>
        <v>546.20000000000005</v>
      </c>
      <c r="M12" s="1">
        <f t="shared" si="4"/>
        <v>546.20000000000005</v>
      </c>
      <c r="N12" s="1">
        <v>95943.7</v>
      </c>
      <c r="O12" s="1">
        <f>ROUND(N12 / Обл_бюджет!F12 * Обл_бюджет!F15,1)</f>
        <v>546.20000000000005</v>
      </c>
      <c r="Q12" s="1">
        <f t="shared" si="5"/>
        <v>546.20000000000005</v>
      </c>
    </row>
    <row r="13" spans="1:17">
      <c r="A13" s="1" t="s">
        <v>48</v>
      </c>
      <c r="B13" s="1" t="s">
        <v>100</v>
      </c>
      <c r="C13" s="1">
        <f t="shared" si="0"/>
        <v>1342.1</v>
      </c>
      <c r="D13" s="1">
        <f t="shared" si="1"/>
        <v>1395.8</v>
      </c>
      <c r="E13" s="1">
        <f t="shared" si="2"/>
        <v>1395.8</v>
      </c>
      <c r="F13" s="1">
        <v>92253.6</v>
      </c>
      <c r="G13" s="1">
        <f>ROUND(F13 / Обл_бюджет!F12 * Обл_бюджет!F16,1)</f>
        <v>1342.1</v>
      </c>
      <c r="I13" s="1">
        <f t="shared" si="3"/>
        <v>1342.1</v>
      </c>
      <c r="J13" s="1">
        <v>95943.7</v>
      </c>
      <c r="K13" s="1">
        <f>ROUND(J13 / Обл_бюджет!F12 * Обл_бюджет!F16,1)</f>
        <v>1395.8</v>
      </c>
      <c r="M13" s="1">
        <f t="shared" si="4"/>
        <v>1395.8</v>
      </c>
      <c r="N13" s="1">
        <v>95943.7</v>
      </c>
      <c r="O13" s="1">
        <f>ROUND(N13 / Обл_бюджет!F12 * Обл_бюджет!F16,1)</f>
        <v>1395.8</v>
      </c>
      <c r="Q13" s="1">
        <f t="shared" si="5"/>
        <v>1395.8</v>
      </c>
    </row>
    <row r="14" spans="1:17">
      <c r="A14" s="1" t="s">
        <v>50</v>
      </c>
      <c r="B14" s="1" t="s">
        <v>101</v>
      </c>
      <c r="C14" s="1">
        <f t="shared" si="0"/>
        <v>1633.8</v>
      </c>
      <c r="D14" s="1">
        <f t="shared" si="1"/>
        <v>1699.2</v>
      </c>
      <c r="E14" s="1">
        <f t="shared" si="2"/>
        <v>1699.2</v>
      </c>
      <c r="F14" s="1">
        <v>92253.6</v>
      </c>
      <c r="G14" s="1">
        <f>ROUND(F14 / Обл_бюджет!F12 * Обл_бюджет!F17,1)</f>
        <v>1633.8</v>
      </c>
      <c r="I14" s="1">
        <f t="shared" si="3"/>
        <v>1633.8</v>
      </c>
      <c r="J14" s="1">
        <v>95943.7</v>
      </c>
      <c r="K14" s="1">
        <f>ROUND(J14 / Обл_бюджет!F12 * Обл_бюджет!F17,1)</f>
        <v>1699.2</v>
      </c>
      <c r="M14" s="1">
        <f t="shared" si="4"/>
        <v>1699.2</v>
      </c>
      <c r="N14" s="1">
        <v>95943.7</v>
      </c>
      <c r="O14" s="1">
        <f>ROUND(N14 / Обл_бюджет!F12 * Обл_бюджет!F17,1)</f>
        <v>1699.2</v>
      </c>
      <c r="Q14" s="1">
        <f t="shared" si="5"/>
        <v>1699.2</v>
      </c>
    </row>
    <row r="15" spans="1:17">
      <c r="A15" s="1" t="s">
        <v>52</v>
      </c>
      <c r="B15" s="1" t="s">
        <v>102</v>
      </c>
      <c r="C15" s="1">
        <f t="shared" si="0"/>
        <v>2509.1</v>
      </c>
      <c r="D15" s="1">
        <f t="shared" si="1"/>
        <v>2609.5</v>
      </c>
      <c r="E15" s="1">
        <f t="shared" si="2"/>
        <v>2609.5</v>
      </c>
      <c r="F15" s="1">
        <v>92253.6</v>
      </c>
      <c r="G15" s="1">
        <f>ROUND(F15 / Обл_бюджет!F12 * Обл_бюджет!F18,1)</f>
        <v>2509.1</v>
      </c>
      <c r="I15" s="1">
        <f t="shared" si="3"/>
        <v>2509.1</v>
      </c>
      <c r="J15" s="1">
        <v>95943.7</v>
      </c>
      <c r="K15" s="1">
        <f>ROUND(J15 / Обл_бюджет!F12 * Обл_бюджет!F18,1)</f>
        <v>2609.5</v>
      </c>
      <c r="M15" s="1">
        <f t="shared" si="4"/>
        <v>2609.5</v>
      </c>
      <c r="N15" s="1">
        <v>95943.7</v>
      </c>
      <c r="O15" s="1">
        <f>ROUND(N15 / Обл_бюджет!F12 * Обл_бюджет!F18,1)</f>
        <v>2609.5</v>
      </c>
      <c r="Q15" s="1">
        <f t="shared" si="5"/>
        <v>2609.5</v>
      </c>
    </row>
    <row r="16" spans="1:17">
      <c r="A16" s="1" t="s">
        <v>54</v>
      </c>
      <c r="B16" s="1" t="s">
        <v>103</v>
      </c>
      <c r="C16" s="1">
        <f t="shared" si="0"/>
        <v>3384.4</v>
      </c>
      <c r="D16" s="1">
        <f t="shared" si="1"/>
        <v>3519.8</v>
      </c>
      <c r="E16" s="1">
        <f t="shared" si="2"/>
        <v>3519.8</v>
      </c>
      <c r="F16" s="1">
        <v>92253.6</v>
      </c>
      <c r="G16" s="1">
        <f>ROUND(F16 / Обл_бюджет!F12 * Обл_бюджет!F19,1)</f>
        <v>3384.4</v>
      </c>
      <c r="I16" s="1">
        <f t="shared" si="3"/>
        <v>3384.4</v>
      </c>
      <c r="J16" s="1">
        <v>95943.7</v>
      </c>
      <c r="K16" s="1">
        <f>ROUND(J16 / Обл_бюджет!F12 * Обл_бюджет!F19,1)</f>
        <v>3519.8</v>
      </c>
      <c r="M16" s="1">
        <f t="shared" si="4"/>
        <v>3519.8</v>
      </c>
      <c r="N16" s="1">
        <v>95943.7</v>
      </c>
      <c r="O16" s="1">
        <f>ROUND(N16 / Обл_бюджет!F12 * Обл_бюджет!F19,1)</f>
        <v>3519.8</v>
      </c>
      <c r="Q16" s="1">
        <f t="shared" si="5"/>
        <v>3519.8</v>
      </c>
    </row>
    <row r="17" spans="1:17">
      <c r="A17" s="1" t="s">
        <v>56</v>
      </c>
      <c r="B17" s="1" t="s">
        <v>104</v>
      </c>
      <c r="C17" s="1">
        <f t="shared" si="0"/>
        <v>1750.5</v>
      </c>
      <c r="D17" s="1">
        <f t="shared" si="1"/>
        <v>1820.6</v>
      </c>
      <c r="E17" s="1">
        <f t="shared" si="2"/>
        <v>1820.6</v>
      </c>
      <c r="F17" s="1">
        <v>92253.6</v>
      </c>
      <c r="G17" s="1">
        <f>ROUND(F17 / Обл_бюджет!F12 * Обл_бюджет!F20,1)</f>
        <v>1750.5</v>
      </c>
      <c r="I17" s="1">
        <f t="shared" si="3"/>
        <v>1750.5</v>
      </c>
      <c r="J17" s="1">
        <v>95943.7</v>
      </c>
      <c r="K17" s="1">
        <f>ROUND(J17 / Обл_бюджет!F12 * Обл_бюджет!F20,1)</f>
        <v>1820.6</v>
      </c>
      <c r="M17" s="1">
        <f t="shared" si="4"/>
        <v>1820.6</v>
      </c>
      <c r="N17" s="1">
        <v>95943.7</v>
      </c>
      <c r="O17" s="1">
        <f>ROUND(N17 / Обл_бюджет!F12 * Обл_бюджет!F20,1)</f>
        <v>1820.6</v>
      </c>
      <c r="Q17" s="1">
        <f t="shared" si="5"/>
        <v>1820.6</v>
      </c>
    </row>
    <row r="18" spans="1:17">
      <c r="A18" s="1" t="s">
        <v>58</v>
      </c>
      <c r="B18" s="1" t="s">
        <v>105</v>
      </c>
      <c r="C18" s="1">
        <f t="shared" si="0"/>
        <v>1808.9</v>
      </c>
      <c r="D18" s="1">
        <f t="shared" si="1"/>
        <v>1881.2</v>
      </c>
      <c r="E18" s="1">
        <f t="shared" si="2"/>
        <v>1881.2</v>
      </c>
      <c r="F18" s="1">
        <v>92253.6</v>
      </c>
      <c r="G18" s="1">
        <f>ROUND(F18 / Обл_бюджет!F12 * Обл_бюджет!F21,1)</f>
        <v>1808.9</v>
      </c>
      <c r="I18" s="1">
        <f t="shared" si="3"/>
        <v>1808.9</v>
      </c>
      <c r="J18" s="1">
        <v>95943.7</v>
      </c>
      <c r="K18" s="1">
        <f>ROUND(J18 / Обл_бюджет!F12 * Обл_бюджет!F21,1)</f>
        <v>1881.2</v>
      </c>
      <c r="M18" s="1">
        <f t="shared" si="4"/>
        <v>1881.2</v>
      </c>
      <c r="N18" s="1">
        <v>95943.7</v>
      </c>
      <c r="O18" s="1">
        <f>ROUND(N18 / Обл_бюджет!F12 * Обл_бюджет!F21,1)</f>
        <v>1881.2</v>
      </c>
      <c r="Q18" s="1">
        <f t="shared" si="5"/>
        <v>1881.2</v>
      </c>
    </row>
    <row r="19" spans="1:17">
      <c r="A19" s="1" t="s">
        <v>60</v>
      </c>
      <c r="B19" s="1" t="s">
        <v>106</v>
      </c>
      <c r="C19" s="1">
        <f t="shared" si="0"/>
        <v>408.5</v>
      </c>
      <c r="D19" s="1">
        <f t="shared" si="1"/>
        <v>424.8</v>
      </c>
      <c r="E19" s="1">
        <f t="shared" si="2"/>
        <v>424.8</v>
      </c>
      <c r="F19" s="1">
        <v>92253.6</v>
      </c>
      <c r="G19" s="1">
        <f>ROUND(F19 / Обл_бюджет!F12 * Обл_бюджет!F22,1)</f>
        <v>408.5</v>
      </c>
      <c r="I19" s="1">
        <f t="shared" si="3"/>
        <v>408.5</v>
      </c>
      <c r="J19" s="1">
        <v>95943.7</v>
      </c>
      <c r="K19" s="1">
        <f>ROUND(J19 / Обл_бюджет!F12 * Обл_бюджет!F22,1)</f>
        <v>424.8</v>
      </c>
      <c r="M19" s="1">
        <f t="shared" si="4"/>
        <v>424.8</v>
      </c>
      <c r="N19" s="1">
        <v>95943.7</v>
      </c>
      <c r="O19" s="1">
        <f>ROUND(N19 / Обл_бюджет!F12 * Обл_бюджет!F22,1)</f>
        <v>424.8</v>
      </c>
      <c r="Q19" s="1">
        <f t="shared" si="5"/>
        <v>424.8</v>
      </c>
    </row>
    <row r="20" spans="1:17">
      <c r="A20" s="1" t="s">
        <v>62</v>
      </c>
      <c r="B20" s="1" t="s">
        <v>107</v>
      </c>
      <c r="C20" s="1">
        <f t="shared" si="0"/>
        <v>32.900000000000034</v>
      </c>
      <c r="D20" s="1">
        <f t="shared" si="1"/>
        <v>546.20000000000005</v>
      </c>
      <c r="E20" s="1">
        <f t="shared" si="2"/>
        <v>546.20000000000005</v>
      </c>
      <c r="F20" s="1">
        <v>92253.6</v>
      </c>
      <c r="G20" s="1">
        <f>ROUND(F20 / Обл_бюджет!F12 * Обл_бюджет!F23,1)</f>
        <v>525.20000000000005</v>
      </c>
      <c r="H20" s="1">
        <v>-492.3</v>
      </c>
      <c r="I20" s="1">
        <f t="shared" si="3"/>
        <v>32.900000000000034</v>
      </c>
      <c r="J20" s="1">
        <v>95943.7</v>
      </c>
      <c r="K20" s="1">
        <f>ROUND(J20 / Обл_бюджет!F12 * Обл_бюджет!F23,1)</f>
        <v>546.20000000000005</v>
      </c>
      <c r="M20" s="1">
        <f t="shared" si="4"/>
        <v>546.20000000000005</v>
      </c>
      <c r="N20" s="1">
        <v>95943.7</v>
      </c>
      <c r="O20" s="1">
        <f>ROUND(N20 / Обл_бюджет!F12 * Обл_бюджет!F23,1)</f>
        <v>546.20000000000005</v>
      </c>
      <c r="Q20" s="1">
        <f t="shared" si="5"/>
        <v>546.20000000000005</v>
      </c>
    </row>
    <row r="21" spans="1:17">
      <c r="A21" s="1" t="s">
        <v>64</v>
      </c>
      <c r="B21" s="1" t="s">
        <v>108</v>
      </c>
      <c r="C21" s="1">
        <f t="shared" si="0"/>
        <v>2625.8</v>
      </c>
      <c r="D21" s="1">
        <f t="shared" si="1"/>
        <v>2730.8</v>
      </c>
      <c r="E21" s="1">
        <f t="shared" si="2"/>
        <v>2730.8</v>
      </c>
      <c r="F21" s="1">
        <v>92253.6</v>
      </c>
      <c r="G21" s="1">
        <f>ROUND(F21 / Обл_бюджет!F12 * Обл_бюджет!F24,1)</f>
        <v>2625.8</v>
      </c>
      <c r="I21" s="1">
        <f t="shared" si="3"/>
        <v>2625.8</v>
      </c>
      <c r="J21" s="1">
        <v>95943.7</v>
      </c>
      <c r="K21" s="1">
        <f>ROUND(J21 / Обл_бюджет!F12 * Обл_бюджет!F24,1)</f>
        <v>2730.8</v>
      </c>
      <c r="M21" s="1">
        <f t="shared" si="4"/>
        <v>2730.8</v>
      </c>
      <c r="N21" s="1">
        <v>95943.7</v>
      </c>
      <c r="O21" s="1">
        <f>ROUND(N21 / Обл_бюджет!F12 * Обл_бюджет!F24,1)</f>
        <v>2730.8</v>
      </c>
      <c r="Q21" s="1">
        <f t="shared" si="5"/>
        <v>2730.8</v>
      </c>
    </row>
    <row r="22" spans="1:17">
      <c r="A22" s="1" t="s">
        <v>66</v>
      </c>
      <c r="B22" s="1" t="s">
        <v>109</v>
      </c>
      <c r="C22" s="1">
        <f t="shared" si="0"/>
        <v>5076.6000000000004</v>
      </c>
      <c r="D22" s="1">
        <f t="shared" si="1"/>
        <v>5279.6</v>
      </c>
      <c r="E22" s="1">
        <f t="shared" si="2"/>
        <v>5279.6</v>
      </c>
      <c r="F22" s="1">
        <v>92253.6</v>
      </c>
      <c r="G22" s="1">
        <f>ROUND(F22 / Обл_бюджет!F12 * Обл_бюджет!F25,1)</f>
        <v>5076.6000000000004</v>
      </c>
      <c r="I22" s="1">
        <f t="shared" si="3"/>
        <v>5076.6000000000004</v>
      </c>
      <c r="J22" s="1">
        <v>95943.7</v>
      </c>
      <c r="K22" s="1">
        <f>ROUND(J22 / Обл_бюджет!F12 * Обл_бюджет!F25,1)</f>
        <v>5279.6</v>
      </c>
      <c r="M22" s="1">
        <f t="shared" si="4"/>
        <v>5279.6</v>
      </c>
      <c r="N22" s="1">
        <v>95943.7</v>
      </c>
      <c r="O22" s="1">
        <f>ROUND(N22 / Обл_бюджет!F12 * Обл_бюджет!F25,1)</f>
        <v>5279.6</v>
      </c>
      <c r="Q22" s="1">
        <f t="shared" si="5"/>
        <v>5279.6</v>
      </c>
    </row>
    <row r="23" spans="1:17">
      <c r="A23" s="1" t="s">
        <v>68</v>
      </c>
      <c r="B23" s="1" t="s">
        <v>110</v>
      </c>
      <c r="C23" s="1">
        <f t="shared" si="0"/>
        <v>1808.9</v>
      </c>
      <c r="D23" s="1">
        <f t="shared" si="1"/>
        <v>1881.2</v>
      </c>
      <c r="E23" s="1">
        <f t="shared" si="2"/>
        <v>1881.2</v>
      </c>
      <c r="F23" s="1">
        <v>92253.6</v>
      </c>
      <c r="G23" s="1">
        <f>ROUND(F23 / Обл_бюджет!F12 * Обл_бюджет!F26,1)</f>
        <v>1808.9</v>
      </c>
      <c r="I23" s="1">
        <f t="shared" si="3"/>
        <v>1808.9</v>
      </c>
      <c r="J23" s="1">
        <v>95943.7</v>
      </c>
      <c r="K23" s="1">
        <f>ROUND(J23 / Обл_бюджет!F12 * Обл_бюджет!F26,1)</f>
        <v>1881.2</v>
      </c>
      <c r="M23" s="1">
        <f t="shared" si="4"/>
        <v>1881.2</v>
      </c>
      <c r="N23" s="1">
        <v>95943.7</v>
      </c>
      <c r="O23" s="1">
        <f>ROUND(N23 / Обл_бюджет!F12 * Обл_бюджет!F26,1)</f>
        <v>1881.2</v>
      </c>
      <c r="Q23" s="1">
        <f t="shared" si="5"/>
        <v>1881.2</v>
      </c>
    </row>
    <row r="24" spans="1:17">
      <c r="A24" s="1" t="s">
        <v>70</v>
      </c>
      <c r="B24" s="1" t="s">
        <v>111</v>
      </c>
      <c r="C24" s="1">
        <f t="shared" si="0"/>
        <v>6126.9</v>
      </c>
      <c r="D24" s="1">
        <f t="shared" si="1"/>
        <v>6372</v>
      </c>
      <c r="E24" s="1">
        <f t="shared" si="2"/>
        <v>6372</v>
      </c>
      <c r="F24" s="1">
        <v>92253.6</v>
      </c>
      <c r="G24" s="1">
        <f>ROUND(F24 / Обл_бюджет!F12 * Обл_бюджет!F27,1)</f>
        <v>6126.9</v>
      </c>
      <c r="I24" s="1">
        <f t="shared" si="3"/>
        <v>6126.9</v>
      </c>
      <c r="J24" s="1">
        <v>95943.7</v>
      </c>
      <c r="K24" s="1">
        <f>ROUND(J24 / Обл_бюджет!F12 * Обл_бюджет!F27,1)</f>
        <v>6372</v>
      </c>
      <c r="M24" s="1">
        <f t="shared" si="4"/>
        <v>6372</v>
      </c>
      <c r="N24" s="1">
        <v>95943.7</v>
      </c>
      <c r="O24" s="1">
        <f>ROUND(N24 / Обл_бюджет!F12 * Обл_бюджет!F27,1)</f>
        <v>6372</v>
      </c>
      <c r="Q24" s="1">
        <f t="shared" si="5"/>
        <v>6372</v>
      </c>
    </row>
    <row r="25" spans="1:17">
      <c r="A25" s="1" t="s">
        <v>72</v>
      </c>
      <c r="B25" s="1" t="s">
        <v>112</v>
      </c>
      <c r="C25" s="1">
        <f t="shared" si="0"/>
        <v>1050.3</v>
      </c>
      <c r="D25" s="1">
        <f t="shared" si="1"/>
        <v>1092.3</v>
      </c>
      <c r="E25" s="1">
        <f t="shared" si="2"/>
        <v>1092.3</v>
      </c>
      <c r="F25" s="1">
        <v>92253.6</v>
      </c>
      <c r="G25" s="1">
        <f>ROUND(F25 / Обл_бюджет!F12 * Обл_бюджет!F28,1)</f>
        <v>1050.3</v>
      </c>
      <c r="I25" s="1">
        <f t="shared" si="3"/>
        <v>1050.3</v>
      </c>
      <c r="J25" s="1">
        <v>95943.7</v>
      </c>
      <c r="K25" s="1">
        <f>ROUND(J25 / Обл_бюджет!F12 * Обл_бюджет!F28,1)</f>
        <v>1092.3</v>
      </c>
      <c r="M25" s="1">
        <f t="shared" si="4"/>
        <v>1092.3</v>
      </c>
      <c r="N25" s="1">
        <v>95943.7</v>
      </c>
      <c r="O25" s="1">
        <f>ROUND(N25 / Обл_бюджет!F12 * Обл_бюджет!F28,1)</f>
        <v>1092.3</v>
      </c>
      <c r="Q25" s="1">
        <f t="shared" si="5"/>
        <v>1092.3</v>
      </c>
    </row>
    <row r="26" spans="1:17">
      <c r="A26" s="1" t="s">
        <v>74</v>
      </c>
      <c r="B26" s="1" t="s">
        <v>113</v>
      </c>
      <c r="C26" s="1">
        <f t="shared" si="0"/>
        <v>3851.2</v>
      </c>
      <c r="D26" s="1">
        <f t="shared" si="1"/>
        <v>4005.2</v>
      </c>
      <c r="E26" s="1">
        <f t="shared" si="2"/>
        <v>4005.2</v>
      </c>
      <c r="F26" s="1">
        <v>92253.6</v>
      </c>
      <c r="G26" s="1">
        <f>ROUND(F26 / Обл_бюджет!F12 * Обл_бюджет!F29,1)</f>
        <v>3851.2</v>
      </c>
      <c r="I26" s="1">
        <f t="shared" si="3"/>
        <v>3851.2</v>
      </c>
      <c r="J26" s="1">
        <v>95943.7</v>
      </c>
      <c r="K26" s="1">
        <f>ROUND(J26 / Обл_бюджет!F12 * Обл_бюджет!F29,1)</f>
        <v>4005.2</v>
      </c>
      <c r="M26" s="1">
        <f t="shared" si="4"/>
        <v>4005.2</v>
      </c>
      <c r="N26" s="1">
        <v>95943.7</v>
      </c>
      <c r="O26" s="1">
        <f>ROUND(N26 / Обл_бюджет!F12 * Обл_бюджет!F29,1)</f>
        <v>4005.2</v>
      </c>
      <c r="Q26" s="1">
        <f t="shared" si="5"/>
        <v>4005.2</v>
      </c>
    </row>
    <row r="27" spans="1:17">
      <c r="A27" s="1" t="s">
        <v>76</v>
      </c>
      <c r="B27" s="1" t="s">
        <v>114</v>
      </c>
      <c r="C27" s="1">
        <f t="shared" si="0"/>
        <v>1983.9</v>
      </c>
      <c r="D27" s="1">
        <f t="shared" si="1"/>
        <v>2063.3000000000002</v>
      </c>
      <c r="E27" s="1">
        <f t="shared" si="2"/>
        <v>2063.3000000000002</v>
      </c>
      <c r="F27" s="1">
        <v>92253.6</v>
      </c>
      <c r="G27" s="1">
        <f>ROUND(F27 / Обл_бюджет!F12 * Обл_бюджет!F30,1)</f>
        <v>1983.9</v>
      </c>
      <c r="I27" s="1">
        <f t="shared" si="3"/>
        <v>1983.9</v>
      </c>
      <c r="J27" s="1">
        <v>95943.7</v>
      </c>
      <c r="K27" s="1">
        <f>ROUND(J27 / Обл_бюджет!F12 * Обл_бюджет!F30,1)</f>
        <v>2063.3000000000002</v>
      </c>
      <c r="M27" s="1">
        <f t="shared" si="4"/>
        <v>2063.3000000000002</v>
      </c>
      <c r="N27" s="1">
        <v>95943.7</v>
      </c>
      <c r="O27" s="1">
        <f>ROUND(N27 / Обл_бюджет!F12 * Обл_бюджет!F30,1)</f>
        <v>2063.3000000000002</v>
      </c>
      <c r="Q27" s="1">
        <f t="shared" si="5"/>
        <v>2063.3000000000002</v>
      </c>
    </row>
    <row r="28" spans="1:17">
      <c r="A28" s="1" t="s">
        <v>78</v>
      </c>
      <c r="B28" s="1" t="s">
        <v>115</v>
      </c>
      <c r="C28" s="1">
        <f t="shared" si="0"/>
        <v>1692.2</v>
      </c>
      <c r="D28" s="1">
        <f t="shared" si="1"/>
        <v>1759.9</v>
      </c>
      <c r="E28" s="1">
        <f t="shared" si="2"/>
        <v>1759.9</v>
      </c>
      <c r="F28" s="1">
        <v>92253.6</v>
      </c>
      <c r="G28" s="1">
        <f>ROUND(F28 / Обл_бюджет!F12 * Обл_бюджет!F31,1)</f>
        <v>1692.2</v>
      </c>
      <c r="I28" s="1">
        <f t="shared" si="3"/>
        <v>1692.2</v>
      </c>
      <c r="J28" s="1">
        <v>95943.7</v>
      </c>
      <c r="K28" s="1">
        <f>ROUND(J28 / Обл_бюджет!F12 * Обл_бюджет!F31,1)</f>
        <v>1759.9</v>
      </c>
      <c r="M28" s="1">
        <f t="shared" si="4"/>
        <v>1759.9</v>
      </c>
      <c r="N28" s="1">
        <v>95943.7</v>
      </c>
      <c r="O28" s="1">
        <f>ROUND(N28 / Обл_бюджет!F12 * Обл_бюджет!F31,1)</f>
        <v>1759.9</v>
      </c>
      <c r="Q28" s="1">
        <f t="shared" si="5"/>
        <v>1759.9</v>
      </c>
    </row>
    <row r="29" spans="1:17">
      <c r="A29" s="1" t="s">
        <v>80</v>
      </c>
      <c r="B29" s="1" t="s">
        <v>116</v>
      </c>
      <c r="C29" s="1">
        <f t="shared" si="0"/>
        <v>25733</v>
      </c>
      <c r="D29" s="1">
        <f t="shared" si="1"/>
        <v>26762.3</v>
      </c>
      <c r="E29" s="1">
        <f t="shared" si="2"/>
        <v>26762.3</v>
      </c>
      <c r="F29" s="1">
        <v>92253.6</v>
      </c>
      <c r="G29" s="1">
        <f>ROUND(F29 / Обл_бюджет!F12 * Обл_бюджет!F32,1)</f>
        <v>25733</v>
      </c>
      <c r="I29" s="1">
        <f t="shared" si="3"/>
        <v>25733</v>
      </c>
      <c r="J29" s="1">
        <v>95943.7</v>
      </c>
      <c r="K29" s="1">
        <f>ROUND(J29 / Обл_бюджет!F12 * Обл_бюджет!F32,1)</f>
        <v>26762.3</v>
      </c>
      <c r="M29" s="1">
        <f t="shared" si="4"/>
        <v>26762.3</v>
      </c>
      <c r="N29" s="1">
        <v>95943.7</v>
      </c>
      <c r="O29" s="1">
        <f>ROUND(N29 / Обл_бюджет!F12 * Обл_бюджет!F32,1)</f>
        <v>26762.3</v>
      </c>
      <c r="Q29" s="1">
        <f t="shared" si="5"/>
        <v>26762.3</v>
      </c>
    </row>
    <row r="30" spans="1:17">
      <c r="A30" s="1" t="s">
        <v>82</v>
      </c>
      <c r="B30" s="1" t="s">
        <v>117</v>
      </c>
      <c r="C30" s="1">
        <f t="shared" si="0"/>
        <v>11028.4</v>
      </c>
      <c r="D30" s="1">
        <f t="shared" si="1"/>
        <v>11469.6</v>
      </c>
      <c r="E30" s="1">
        <f t="shared" si="2"/>
        <v>11469.6</v>
      </c>
      <c r="F30" s="1">
        <v>92253.6</v>
      </c>
      <c r="G30" s="1">
        <f>ROUND(F30 / Обл_бюджет!F12 * Обл_бюджет!F33,1)</f>
        <v>11028.4</v>
      </c>
      <c r="I30" s="1">
        <f t="shared" si="3"/>
        <v>11028.4</v>
      </c>
      <c r="J30" s="1">
        <v>95943.7</v>
      </c>
      <c r="K30" s="1">
        <f>ROUND(J30 / Обл_бюджет!F12 * Обл_бюджет!F33,1)</f>
        <v>11469.6</v>
      </c>
      <c r="M30" s="1">
        <f t="shared" si="4"/>
        <v>11469.6</v>
      </c>
      <c r="N30" s="1">
        <v>95943.7</v>
      </c>
      <c r="O30" s="1">
        <f>ROUND(N30 / Обл_бюджет!F12 * Обл_бюджет!F33,1)</f>
        <v>11469.6</v>
      </c>
      <c r="Q30" s="1">
        <f t="shared" si="5"/>
        <v>11469.6</v>
      </c>
    </row>
    <row r="31" spans="1:17">
      <c r="A31" s="1" t="s">
        <v>84</v>
      </c>
      <c r="B31" s="1" t="s">
        <v>118</v>
      </c>
      <c r="C31" s="1">
        <f t="shared" si="0"/>
        <v>4959.8999999999996</v>
      </c>
      <c r="D31" s="1">
        <f t="shared" si="1"/>
        <v>5158.3</v>
      </c>
      <c r="E31" s="1">
        <f t="shared" si="2"/>
        <v>5158.3</v>
      </c>
      <c r="F31" s="1">
        <v>92253.6</v>
      </c>
      <c r="G31" s="1">
        <f>ROUND(F31 / Обл_бюджет!F12 * Обл_бюджет!F34,1)</f>
        <v>4959.8999999999996</v>
      </c>
      <c r="I31" s="1">
        <f t="shared" si="3"/>
        <v>4959.8999999999996</v>
      </c>
      <c r="J31" s="1">
        <v>95943.7</v>
      </c>
      <c r="K31" s="1">
        <f>ROUND(J31 / Обл_бюджет!F12 * Обл_бюджет!F34,1)</f>
        <v>5158.3</v>
      </c>
      <c r="M31" s="1">
        <f t="shared" si="4"/>
        <v>5158.3</v>
      </c>
      <c r="N31" s="1">
        <v>95943.7</v>
      </c>
      <c r="O31" s="1">
        <f>ROUND(N31 / Обл_бюджет!F12 * Обл_бюджет!F34,1)</f>
        <v>5158.3</v>
      </c>
      <c r="Q31" s="1">
        <f t="shared" si="5"/>
        <v>5158.3</v>
      </c>
    </row>
    <row r="32" spans="1:17">
      <c r="A32" s="1" t="s">
        <v>86</v>
      </c>
      <c r="B32" s="1" t="s">
        <v>119</v>
      </c>
      <c r="C32" s="1">
        <f t="shared" si="0"/>
        <v>1983.9</v>
      </c>
      <c r="D32" s="1">
        <f t="shared" si="1"/>
        <v>2063.3000000000002</v>
      </c>
      <c r="E32" s="1">
        <f t="shared" si="2"/>
        <v>2063.3000000000002</v>
      </c>
      <c r="F32" s="1">
        <v>92253.6</v>
      </c>
      <c r="G32" s="1">
        <f>ROUND(F32 / Обл_бюджет!F12 * Обл_бюджет!F35,1)</f>
        <v>1983.9</v>
      </c>
      <c r="I32" s="1">
        <f t="shared" si="3"/>
        <v>1983.9</v>
      </c>
      <c r="J32" s="1">
        <v>95943.7</v>
      </c>
      <c r="K32" s="1">
        <f>ROUND(J32 / Обл_бюджет!F12 * Обл_бюджет!F35,1)</f>
        <v>2063.3000000000002</v>
      </c>
      <c r="M32" s="1">
        <f t="shared" si="4"/>
        <v>2063.3000000000002</v>
      </c>
      <c r="N32" s="1">
        <v>95943.7</v>
      </c>
      <c r="O32" s="1">
        <f>ROUND(N32 / Обл_бюджет!F12 * Обл_бюджет!F35,1)</f>
        <v>2063.3000000000002</v>
      </c>
      <c r="Q32" s="1">
        <f t="shared" si="5"/>
        <v>2063.3000000000002</v>
      </c>
    </row>
    <row r="33" spans="1:17">
      <c r="A33" s="1" t="s">
        <v>88</v>
      </c>
      <c r="B33" s="1" t="s">
        <v>120</v>
      </c>
      <c r="C33" s="1">
        <f t="shared" si="0"/>
        <v>2931.3</v>
      </c>
      <c r="D33" s="1">
        <f t="shared" si="1"/>
        <v>1213.7</v>
      </c>
      <c r="E33" s="1">
        <f t="shared" si="2"/>
        <v>1213.7</v>
      </c>
      <c r="F33" s="1">
        <v>92253.6</v>
      </c>
      <c r="G33" s="1">
        <f>ROUND(F33 / Обл_бюджет!F12 * Обл_бюджет!F36,1)</f>
        <v>1167</v>
      </c>
      <c r="H33" s="1">
        <v>1764.3</v>
      </c>
      <c r="I33" s="1">
        <f t="shared" si="3"/>
        <v>2931.3</v>
      </c>
      <c r="J33" s="1">
        <v>95943.7</v>
      </c>
      <c r="K33" s="1">
        <f>ROUND(J33 / Обл_бюджет!F12 * Обл_бюджет!F36,1)</f>
        <v>1213.7</v>
      </c>
      <c r="M33" s="1">
        <f t="shared" si="4"/>
        <v>1213.7</v>
      </c>
      <c r="N33" s="1">
        <v>95943.7</v>
      </c>
      <c r="O33" s="1">
        <f>ROUND(N33 / Обл_бюджет!F12 * Обл_бюджет!F36,1)</f>
        <v>1213.7</v>
      </c>
      <c r="Q33" s="1">
        <f t="shared" si="5"/>
        <v>1213.7</v>
      </c>
    </row>
    <row r="34" spans="1:17">
      <c r="A34" s="1" t="s">
        <v>90</v>
      </c>
      <c r="B34" s="1" t="s">
        <v>121</v>
      </c>
      <c r="C34" s="1">
        <f t="shared" si="0"/>
        <v>291.8</v>
      </c>
      <c r="D34" s="1">
        <f t="shared" si="1"/>
        <v>303.39999999999998</v>
      </c>
      <c r="E34" s="1">
        <f t="shared" si="2"/>
        <v>303.39999999999998</v>
      </c>
      <c r="F34" s="1">
        <v>92253.6</v>
      </c>
      <c r="G34" s="1">
        <f>ROUND(F34 / Обл_бюджет!F12 * Обл_бюджет!F37,1)</f>
        <v>291.8</v>
      </c>
      <c r="I34" s="1">
        <f t="shared" si="3"/>
        <v>291.8</v>
      </c>
      <c r="J34" s="1">
        <v>95943.7</v>
      </c>
      <c r="K34" s="1">
        <f>ROUND(J34 / Обл_бюджет!F12 * Обл_бюджет!F37,1)</f>
        <v>303.39999999999998</v>
      </c>
      <c r="M34" s="1">
        <f t="shared" si="4"/>
        <v>303.39999999999998</v>
      </c>
      <c r="N34" s="1">
        <v>95943.7</v>
      </c>
      <c r="O34" s="1">
        <f>ROUND(N34 / Обл_бюджет!F12 * Обл_бюджет!F37,1)</f>
        <v>303.39999999999998</v>
      </c>
      <c r="Q34" s="1">
        <f t="shared" si="5"/>
        <v>303.39999999999998</v>
      </c>
    </row>
  </sheetData>
  <mergeCells count="17">
    <mergeCell ref="A5:A7"/>
    <mergeCell ref="A2:O2"/>
    <mergeCell ref="F6:F7"/>
    <mergeCell ref="G6:G7"/>
    <mergeCell ref="I6:I7"/>
    <mergeCell ref="H6:H7"/>
    <mergeCell ref="J6:J7"/>
    <mergeCell ref="M6:M7"/>
    <mergeCell ref="L6:L7"/>
    <mergeCell ref="K6:K7"/>
    <mergeCell ref="F5:I5"/>
    <mergeCell ref="J5:M5"/>
    <mergeCell ref="Q6:Q7"/>
    <mergeCell ref="P6:P7"/>
    <mergeCell ref="N5:Q5"/>
    <mergeCell ref="N6:N7"/>
    <mergeCell ref="O6:O7"/>
  </mergeCells>
  <conditionalFormatting sqref="A9">
    <cfRule type="expression" dxfId="52" priority="1">
      <formula>HasError()</formula>
    </cfRule>
    <cfRule type="expression" dxfId="51" priority="3">
      <formula>LockedByCondition()</formula>
    </cfRule>
    <cfRule type="expression" dxfId="50" priority="5">
      <formula>Locked()</formula>
    </cfRule>
  </conditionalFormatting>
  <conditionalFormatting sqref="A8">
    <cfRule type="expression" dxfId="49" priority="2">
      <formula>HasError()</formula>
    </cfRule>
    <cfRule type="expression" dxfId="48" priority="4">
      <formula>LockedByCondition()</formula>
    </cfRule>
  </conditionalFormatting>
  <conditionalFormatting sqref="I6">
    <cfRule type="expression" dxfId="47" priority="6">
      <formula>HasError()</formula>
    </cfRule>
    <cfRule type="expression" dxfId="46" priority="9">
      <formula>LockedByCondition()</formula>
    </cfRule>
    <cfRule type="expression" dxfId="45" priority="12">
      <formula>Locked()</formula>
    </cfRule>
  </conditionalFormatting>
  <conditionalFormatting sqref="M6">
    <cfRule type="expression" dxfId="44" priority="7">
      <formula>HasError()</formula>
    </cfRule>
    <cfRule type="expression" dxfId="43" priority="10">
      <formula>LockedByCondition()</formula>
    </cfRule>
    <cfRule type="expression" dxfId="42" priority="13">
      <formula>Locked()</formula>
    </cfRule>
  </conditionalFormatting>
  <conditionalFormatting sqref="Q6">
    <cfRule type="expression" dxfId="41" priority="8">
      <formula>HasError()</formula>
    </cfRule>
    <cfRule type="expression" dxfId="40" priority="11">
      <formula>LockedByCondition()</formula>
    </cfRule>
    <cfRule type="expression" dxfId="39" priority="14">
      <formula>Locked()</formula>
    </cfRule>
  </conditionalFormatting>
  <conditionalFormatting sqref="F8:Q8 F9:I9 K9:M9 O9:Q9 F6:F7 H6:I7">
    <cfRule type="expression" dxfId="38" priority="15">
      <formula>HasError()</formula>
    </cfRule>
    <cfRule type="expression" dxfId="37" priority="24">
      <formula>LockedByCondition()</formula>
    </cfRule>
    <cfRule type="expression" dxfId="36" priority="41">
      <formula>Locked()</formula>
    </cfRule>
  </conditionalFormatting>
  <conditionalFormatting sqref="N9">
    <cfRule type="expression" dxfId="35" priority="16">
      <formula>HasError()</formula>
    </cfRule>
    <cfRule type="expression" dxfId="34" priority="25">
      <formula>LockedByCondition()</formula>
    </cfRule>
    <cfRule type="expression" dxfId="33" priority="42">
      <formula>Locked()</formula>
    </cfRule>
  </conditionalFormatting>
  <conditionalFormatting sqref="J9">
    <cfRule type="expression" dxfId="32" priority="17">
      <formula>HasError()</formula>
    </cfRule>
    <cfRule type="expression" dxfId="31" priority="26">
      <formula>LockedByCondition()</formula>
    </cfRule>
    <cfRule type="expression" dxfId="30" priority="43">
      <formula>Locked()</formula>
    </cfRule>
  </conditionalFormatting>
  <conditionalFormatting sqref="J6:J7 L6:M7">
    <cfRule type="expression" dxfId="29" priority="18">
      <formula>HasError()</formula>
    </cfRule>
    <cfRule type="expression" dxfId="28" priority="27">
      <formula>LockedByCondition()</formula>
    </cfRule>
    <cfRule type="expression" dxfId="27" priority="44">
      <formula>Locked()</formula>
    </cfRule>
  </conditionalFormatting>
  <conditionalFormatting sqref="N6:N7 P6:Q7">
    <cfRule type="expression" dxfId="26" priority="19">
      <formula>HasError()</formula>
    </cfRule>
    <cfRule type="expression" dxfId="25" priority="28">
      <formula>LockedByCondition()</formula>
    </cfRule>
    <cfRule type="expression" dxfId="24" priority="45">
      <formula>Locked()</formula>
    </cfRule>
  </conditionalFormatting>
  <conditionalFormatting sqref="G6:G7">
    <cfRule type="expression" dxfId="23" priority="20">
      <formula>HasError()</formula>
    </cfRule>
    <cfRule type="expression" dxfId="22" priority="29">
      <formula>LockedByCondition()</formula>
    </cfRule>
    <cfRule type="expression" dxfId="21" priority="46">
      <formula>Locked()</formula>
    </cfRule>
  </conditionalFormatting>
  <conditionalFormatting sqref="K6:K7">
    <cfRule type="expression" dxfId="20" priority="21">
      <formula>HasError()</formula>
    </cfRule>
    <cfRule type="expression" dxfId="19" priority="30">
      <formula>LockedByCondition()</formula>
    </cfRule>
    <cfRule type="expression" dxfId="18" priority="47">
      <formula>Locked()</formula>
    </cfRule>
  </conditionalFormatting>
  <conditionalFormatting sqref="O6:O7">
    <cfRule type="expression" dxfId="17" priority="22">
      <formula>HasError()</formula>
    </cfRule>
    <cfRule type="expression" dxfId="16" priority="31">
      <formula>LockedByCondition()</formula>
    </cfRule>
    <cfRule type="expression" dxfId="15" priority="48">
      <formula>Locked()</formula>
    </cfRule>
  </conditionalFormatting>
  <conditionalFormatting sqref="B9:E9">
    <cfRule type="expression" dxfId="14" priority="23">
      <formula>HasError()</formula>
    </cfRule>
    <cfRule type="expression" dxfId="13" priority="36">
      <formula>LockedByCondition()</formula>
    </cfRule>
    <cfRule type="expression" dxfId="12" priority="49">
      <formula>Locked()</formula>
    </cfRule>
  </conditionalFormatting>
  <conditionalFormatting sqref="F5:I5">
    <cfRule type="expression" dxfId="11" priority="32">
      <formula>HasError()</formula>
    </cfRule>
    <cfRule type="expression" dxfId="10" priority="37">
      <formula>LockedByCondition()</formula>
    </cfRule>
    <cfRule type="expression" dxfId="9" priority="50">
      <formula>Locked()</formula>
    </cfRule>
  </conditionalFormatting>
  <conditionalFormatting sqref="K5:M5">
    <cfRule type="expression" dxfId="8" priority="33">
      <formula>HasError()</formula>
    </cfRule>
    <cfRule type="expression" dxfId="7" priority="38">
      <formula>LockedByCondition()</formula>
    </cfRule>
    <cfRule type="expression" dxfId="6" priority="51">
      <formula>Locked()</formula>
    </cfRule>
  </conditionalFormatting>
  <conditionalFormatting sqref="J5">
    <cfRule type="expression" dxfId="5" priority="34">
      <formula>HasError()</formula>
    </cfRule>
    <cfRule type="expression" dxfId="4" priority="39">
      <formula>LockedByCondition()</formula>
    </cfRule>
    <cfRule type="expression" dxfId="3" priority="52">
      <formula>Locked()</formula>
    </cfRule>
  </conditionalFormatting>
  <conditionalFormatting sqref="N5:P5">
    <cfRule type="expression" dxfId="2" priority="35">
      <formula>HasError()</formula>
    </cfRule>
    <cfRule type="expression" dxfId="1" priority="40">
      <formula>LockedByCondition()</formula>
    </cfRule>
    <cfRule type="expression" dxfId="0" priority="53">
      <formula>Locked()</formula>
    </cfRule>
  </conditionalFormatting>
  <dataValidations count="1">
    <dataValidation allowBlank="1" showInputMessage="1" showErrorMessage="1" sqref="A8:A9 B9:E9 I6 M6 Q6 F5 J5 N5 F8:Q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Обл_бюджет</vt:lpstr>
      <vt:lpstr>Субв_Обл_бюджет</vt:lpstr>
      <vt:lpstr>Фед_бюджет</vt:lpstr>
      <vt:lpstr>Обл_бюджет!Заголовки_для_печати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SorvanovaAA\СорвановаАА</dc:creator>
  <cp:lastModifiedBy>minfin user</cp:lastModifiedBy>
  <cp:lastPrinted>2019-05-22T07:39:30Z</cp:lastPrinted>
  <dcterms:created xsi:type="dcterms:W3CDTF">2019-05-21T06:20:50Z</dcterms:created>
  <dcterms:modified xsi:type="dcterms:W3CDTF">2019-05-22T07:40:09Z</dcterms:modified>
</cp:coreProperties>
</file>