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360" yWindow="300" windowWidth="23250" windowHeight="12525"/>
  </bookViews>
  <sheets>
    <sheet name="расчеты" sheetId="2" r:id="rId1"/>
  </sheets>
  <definedNames>
    <definedName name="_xlnm.Print_Titles" localSheetId="0">расчеты!$A:$B,расчеты!$6:$7</definedName>
    <definedName name="_xlnm.Print_Area" localSheetId="0">расчеты!$A$1:$T$46</definedName>
  </definedNames>
  <calcPr calcId="125725"/>
</workbook>
</file>

<file path=xl/calcChain.xml><?xml version="1.0" encoding="utf-8"?>
<calcChain xmlns="http://schemas.openxmlformats.org/spreadsheetml/2006/main">
  <c r="S35" i="2"/>
  <c r="S36"/>
  <c r="S37"/>
  <c r="S34"/>
  <c r="R38"/>
  <c r="P36"/>
  <c r="O35"/>
  <c r="O36"/>
  <c r="O37"/>
  <c r="O34"/>
  <c r="N35"/>
  <c r="N36"/>
  <c r="N37"/>
  <c r="N34"/>
  <c r="M35"/>
  <c r="M36"/>
  <c r="M37"/>
  <c r="M34"/>
  <c r="L35"/>
  <c r="P35" s="1"/>
  <c r="L36"/>
  <c r="L37"/>
  <c r="P37" s="1"/>
  <c r="L34"/>
  <c r="P34" s="1"/>
  <c r="S23"/>
  <c r="R23"/>
  <c r="O24"/>
  <c r="O25"/>
  <c r="O26"/>
  <c r="O27"/>
  <c r="O28"/>
  <c r="O29"/>
  <c r="O30"/>
  <c r="O31"/>
  <c r="O32"/>
  <c r="O23"/>
  <c r="N24"/>
  <c r="N25"/>
  <c r="N26"/>
  <c r="N27"/>
  <c r="N28"/>
  <c r="N29"/>
  <c r="N30"/>
  <c r="N31"/>
  <c r="N32"/>
  <c r="N23"/>
  <c r="M24"/>
  <c r="M25"/>
  <c r="M26"/>
  <c r="M27"/>
  <c r="M28"/>
  <c r="M29"/>
  <c r="M30"/>
  <c r="M31"/>
  <c r="M32"/>
  <c r="M23"/>
  <c r="L24"/>
  <c r="P24" s="1"/>
  <c r="L25"/>
  <c r="P25" s="1"/>
  <c r="L26"/>
  <c r="P26" s="1"/>
  <c r="L27"/>
  <c r="P27" s="1"/>
  <c r="L28"/>
  <c r="P28" s="1"/>
  <c r="L29"/>
  <c r="P29" s="1"/>
  <c r="L30"/>
  <c r="P30" s="1"/>
  <c r="L31"/>
  <c r="P31" s="1"/>
  <c r="L32"/>
  <c r="P32" s="1"/>
  <c r="L23"/>
  <c r="P23" s="1"/>
  <c r="S15"/>
  <c r="S16"/>
  <c r="S17"/>
  <c r="S18"/>
  <c r="S19"/>
  <c r="S20"/>
  <c r="S21"/>
  <c r="S14"/>
  <c r="O15"/>
  <c r="O16"/>
  <c r="O17"/>
  <c r="O18"/>
  <c r="O19"/>
  <c r="O20"/>
  <c r="O21"/>
  <c r="O14"/>
  <c r="N15"/>
  <c r="N16"/>
  <c r="N17"/>
  <c r="N18"/>
  <c r="N19"/>
  <c r="N20"/>
  <c r="N21"/>
  <c r="N14"/>
  <c r="M15"/>
  <c r="M16"/>
  <c r="M17"/>
  <c r="M18"/>
  <c r="M19"/>
  <c r="M20"/>
  <c r="M21"/>
  <c r="M14"/>
  <c r="L15"/>
  <c r="P15" s="1"/>
  <c r="L16"/>
  <c r="P16" s="1"/>
  <c r="L17"/>
  <c r="P17" s="1"/>
  <c r="L18"/>
  <c r="P18" s="1"/>
  <c r="L19"/>
  <c r="P19" s="1"/>
  <c r="L20"/>
  <c r="P20" s="1"/>
  <c r="L21"/>
  <c r="P21" s="1"/>
  <c r="L14"/>
  <c r="P14" s="1"/>
  <c r="S9"/>
  <c r="S10"/>
  <c r="S11"/>
  <c r="S12"/>
  <c r="S8"/>
  <c r="S13" s="1"/>
  <c r="O9"/>
  <c r="O10"/>
  <c r="O11"/>
  <c r="O12"/>
  <c r="N9"/>
  <c r="N10"/>
  <c r="N11"/>
  <c r="N12"/>
  <c r="M9"/>
  <c r="M10"/>
  <c r="M11"/>
  <c r="M12"/>
  <c r="L9"/>
  <c r="P9" s="1"/>
  <c r="L10"/>
  <c r="P10" s="1"/>
  <c r="L11"/>
  <c r="L12"/>
  <c r="P12" s="1"/>
  <c r="O8"/>
  <c r="N8"/>
  <c r="M8"/>
  <c r="L8"/>
  <c r="P8" s="1"/>
  <c r="D13"/>
  <c r="E13"/>
  <c r="F13"/>
  <c r="C13"/>
  <c r="L13" l="1"/>
  <c r="P11"/>
  <c r="N13"/>
  <c r="O13"/>
  <c r="M13"/>
  <c r="P13"/>
  <c r="T13" s="1"/>
  <c r="R22"/>
  <c r="R13"/>
  <c r="R24"/>
  <c r="S24" s="1"/>
  <c r="R25"/>
  <c r="S25" s="1"/>
  <c r="S33" s="1"/>
  <c r="R26"/>
  <c r="S26" s="1"/>
  <c r="R27"/>
  <c r="S27" s="1"/>
  <c r="R28"/>
  <c r="S28" s="1"/>
  <c r="R29"/>
  <c r="S29" s="1"/>
  <c r="R30"/>
  <c r="S30" s="1"/>
  <c r="R31"/>
  <c r="S31" s="1"/>
  <c r="R32"/>
  <c r="S32" s="1"/>
  <c r="R33" l="1"/>
  <c r="R39" s="1"/>
  <c r="S38"/>
  <c r="S22"/>
  <c r="D38"/>
  <c r="D39" s="1"/>
  <c r="E38"/>
  <c r="E39" s="1"/>
  <c r="F38"/>
  <c r="C38"/>
  <c r="D33"/>
  <c r="E33"/>
  <c r="F33"/>
  <c r="C33"/>
  <c r="D22"/>
  <c r="E22"/>
  <c r="F22"/>
  <c r="C22"/>
  <c r="C39" l="1"/>
  <c r="S39"/>
  <c r="L38"/>
  <c r="N38"/>
  <c r="O38"/>
  <c r="M33"/>
  <c r="M22"/>
  <c r="O33"/>
  <c r="O22"/>
  <c r="F39"/>
  <c r="L22"/>
  <c r="M38"/>
  <c r="N33"/>
  <c r="N22"/>
  <c r="L33"/>
  <c r="P38" l="1"/>
  <c r="T38" s="1"/>
  <c r="P33"/>
  <c r="T33" s="1"/>
  <c r="P22"/>
  <c r="T22" s="1"/>
  <c r="N39"/>
  <c r="M39"/>
  <c r="O39"/>
  <c r="L39"/>
  <c r="G8"/>
  <c r="P39" l="1"/>
  <c r="T39"/>
  <c r="T43" s="1"/>
  <c r="G32"/>
  <c r="G24"/>
  <c r="G25"/>
  <c r="G26"/>
  <c r="G27"/>
  <c r="G28"/>
  <c r="G29"/>
  <c r="G30"/>
  <c r="G31"/>
  <c r="G23"/>
  <c r="G37"/>
  <c r="G35"/>
  <c r="G34"/>
  <c r="G21"/>
  <c r="G20"/>
  <c r="G19"/>
  <c r="G18"/>
  <c r="G17"/>
  <c r="G16"/>
  <c r="G15"/>
  <c r="G12"/>
  <c r="G11"/>
  <c r="G13" s="1"/>
  <c r="G10"/>
  <c r="G9"/>
  <c r="G33" l="1"/>
  <c r="G36"/>
  <c r="G38" s="1"/>
  <c r="Q39"/>
  <c r="G14"/>
  <c r="G22" s="1"/>
  <c r="G39" l="1"/>
</calcChain>
</file>

<file path=xl/sharedStrings.xml><?xml version="1.0" encoding="utf-8"?>
<sst xmlns="http://schemas.openxmlformats.org/spreadsheetml/2006/main" count="66" uniqueCount="56">
  <si>
    <t>1 квартал</t>
  </si>
  <si>
    <t>2 квартал</t>
  </si>
  <si>
    <t>3 квартал</t>
  </si>
  <si>
    <t>4 квартал</t>
  </si>
  <si>
    <t>Предприятие</t>
  </si>
  <si>
    <t>Группы потребителей</t>
  </si>
  <si>
    <t>1 полугодие</t>
  </si>
  <si>
    <t>2 полугодие</t>
  </si>
  <si>
    <t xml:space="preserve">1 полугодие </t>
  </si>
  <si>
    <t>ООО "Беломорэнерго"</t>
  </si>
  <si>
    <t>прочие потребители</t>
  </si>
  <si>
    <t>потребители, приравненные к населению (гаражи, хоз. постройки, прочие)/одноставочный тариф)</t>
  </si>
  <si>
    <t>Итого</t>
  </si>
  <si>
    <t>АО "Архангельская областная энергетическая компания"</t>
  </si>
  <si>
    <t>потребители приравненные к категории население одноставочный (религиозные)</t>
  </si>
  <si>
    <t>ООО "Поморские электросети"</t>
  </si>
  <si>
    <t>иные прочие потребители</t>
  </si>
  <si>
    <t>Всего</t>
  </si>
  <si>
    <t>ТГК -2</t>
  </si>
  <si>
    <t>1 квартал факт</t>
  </si>
  <si>
    <t>итого 2019 год</t>
  </si>
  <si>
    <t>население одноставочный тариф</t>
  </si>
  <si>
    <t>население в дневное время /одноставочный тариф по двум зонам/</t>
  </si>
  <si>
    <t>население в ночное время /одноставочный тариф по двум зонам/</t>
  </si>
  <si>
    <t>население газ плиты /одноставочный тариф по двум зонам  день/</t>
  </si>
  <si>
    <t>население газпл /одноставочный тариф по двум зонам ночь/</t>
  </si>
  <si>
    <t>население эл пл /одноставочный тариф по двум зонам день/</t>
  </si>
  <si>
    <t>население элпл /одноставочный тариф по двум зонам ночь/</t>
  </si>
  <si>
    <t>население элпл /одноставочный тариф/</t>
  </si>
  <si>
    <t>население газ пл /одноставочный тариф/</t>
  </si>
  <si>
    <t>религиозные /одноставочный тариф/</t>
  </si>
  <si>
    <t>приравненные к населнию  (гаражи)</t>
  </si>
  <si>
    <t>садоводческие товарищества</t>
  </si>
  <si>
    <t>осужденные</t>
  </si>
  <si>
    <t>население в дневное время /одноставочный тариф/</t>
  </si>
  <si>
    <t>население в ночное время  /одноставочный тариф/</t>
  </si>
  <si>
    <t>2 квартал план</t>
  </si>
  <si>
    <t>3 квартал план</t>
  </si>
  <si>
    <t>4 квартал план</t>
  </si>
  <si>
    <t>потребители приравненные к категории население (религиозные) ночь</t>
  </si>
  <si>
    <t>потребители приравненные к категории население (религиозные) день</t>
  </si>
  <si>
    <t>потребители приравненные к населению (гаражи, хоз.постройки)</t>
  </si>
  <si>
    <t>Объем отпуска электрической энергии потребителям, к ВТ*ч</t>
  </si>
  <si>
    <t>Экономически обоснованный тариф на эл. энергию (без НДС),
 руб./кВт*ч</t>
  </si>
  <si>
    <t>Потребность в средствах субсидии, руб.</t>
  </si>
  <si>
    <t xml:space="preserve">Кредиторская задолженность  на 01.01.2019 г. </t>
  </si>
  <si>
    <t>Потребность, руб.</t>
  </si>
  <si>
    <t>декабрь 2019</t>
  </si>
  <si>
    <t>Потребность в средствах субсидии без учета декабря 2019, руб.,</t>
  </si>
  <si>
    <t>Дополнительная потребность в средствах областного бюджета</t>
  </si>
  <si>
    <t>ЛИМИТ 2019</t>
  </si>
  <si>
    <t xml:space="preserve">Объем отпуска
 (на уровне декабря 2018), кВт*ч </t>
  </si>
  <si>
    <t>Отпускной тариф для населения, потребителей приравленнных к категории "население",прочих потребителей (без НДС),
 руб./кВт*ч</t>
  </si>
  <si>
    <t xml:space="preserve">                                             к пояснительной записке</t>
  </si>
  <si>
    <t xml:space="preserve">Плановый расчет потребности в средствах субсидии на возмещение недополученных доходов, возникающих в результате государственного регулирования тарифов на электрическую энергию, поставляемую покупателям на розничных рынках Архангельской области в 2019 году </t>
  </si>
  <si>
    <t xml:space="preserve">                                             Приложение № 24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</si>
</sst>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7" fillId="0" borderId="1" xfId="0" applyFont="1" applyFill="1" applyBorder="1" applyAlignment="1">
      <alignment horizontal="left" vertical="center" wrapText="1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3" fillId="0" borderId="0" xfId="2" applyFont="1" applyFill="1" applyAlignment="1">
      <alignment vertical="center" wrapText="1"/>
    </xf>
    <xf numFmtId="0" fontId="10" fillId="0" borderId="0" xfId="0" applyFont="1" applyFill="1"/>
    <xf numFmtId="0" fontId="11" fillId="0" borderId="0" xfId="0" applyFont="1" applyFill="1"/>
    <xf numFmtId="0" fontId="8" fillId="0" borderId="0" xfId="0" applyFont="1" applyFill="1"/>
    <xf numFmtId="0" fontId="6" fillId="0" borderId="1" xfId="0" applyFont="1" applyFill="1" applyBorder="1" applyAlignment="1">
      <alignment horizontal="left" vertical="center" wrapText="1" shrinkToFit="1"/>
    </xf>
    <xf numFmtId="4" fontId="7" fillId="0" borderId="1" xfId="0" applyNumberFormat="1" applyFont="1" applyFill="1" applyBorder="1" applyAlignment="1">
      <alignment horizontal="center" vertical="center" wrapText="1" shrinkToFi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 shrinkToFit="1"/>
    </xf>
    <xf numFmtId="4" fontId="2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 wrapText="1" shrinkToFit="1"/>
    </xf>
    <xf numFmtId="4" fontId="8" fillId="0" borderId="1" xfId="0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 wrapText="1" shrinkToFit="1"/>
    </xf>
    <xf numFmtId="4" fontId="6" fillId="0" borderId="1" xfId="1" applyNumberFormat="1" applyFont="1" applyFill="1" applyBorder="1" applyAlignment="1">
      <alignment horizontal="center" vertical="center" wrapText="1" shrinkToFit="1"/>
    </xf>
    <xf numFmtId="4" fontId="7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14" fillId="0" borderId="0" xfId="2" applyFont="1" applyFill="1" applyBorder="1" applyAlignment="1">
      <alignment horizontal="left" vertical="center" wrapText="1"/>
    </xf>
    <xf numFmtId="0" fontId="15" fillId="0" borderId="0" xfId="2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5" fillId="0" borderId="0" xfId="2" applyFont="1" applyFill="1" applyBorder="1" applyAlignment="1">
      <alignment horizontal="right" vertical="center" wrapText="1"/>
    </xf>
    <xf numFmtId="0" fontId="15" fillId="0" borderId="0" xfId="2" applyFont="1" applyFill="1" applyBorder="1" applyAlignment="1">
      <alignment horizontal="right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center" vertical="center" wrapText="1" shrinkToFit="1"/>
    </xf>
    <xf numFmtId="4" fontId="13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43" fontId="12" fillId="0" borderId="0" xfId="0" applyNumberFormat="1" applyFont="1" applyFill="1" applyAlignment="1">
      <alignment horizontal="center" vertical="center"/>
    </xf>
    <xf numFmtId="0" fontId="12" fillId="0" borderId="0" xfId="0" applyFont="1" applyFill="1"/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wrapText="1"/>
    </xf>
  </cellXfs>
  <cellStyles count="7">
    <cellStyle name="Обычный" xfId="0" builtinId="0"/>
    <cellStyle name="Обычный 10 2" xfId="5"/>
    <cellStyle name="Обычный 10 2 4 2" xfId="6"/>
    <cellStyle name="Обычный 2" xfId="3"/>
    <cellStyle name="Обычный 2 2" xfId="4"/>
    <cellStyle name="Обычный 7" xfId="2"/>
    <cellStyle name="Финансовый" xfId="1" builtinId="3"/>
  </cellStyles>
  <dxfs count="0"/>
  <tableStyles count="0" defaultTableStyle="TableStyleMedium9" defaultPivotStyle="PivotStyleLight16"/>
  <colors>
    <mruColors>
      <color rgb="FFFFCCFF"/>
      <color rgb="FFFFFFCC"/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3"/>
  <sheetViews>
    <sheetView tabSelected="1" view="pageBreakPreview" zoomScale="60" zoomScaleNormal="58" workbookViewId="0">
      <selection activeCell="B2" sqref="B2"/>
    </sheetView>
  </sheetViews>
  <sheetFormatPr defaultColWidth="9.140625" defaultRowHeight="15" outlineLevelCol="1"/>
  <cols>
    <col min="1" max="1" width="21" style="6" customWidth="1"/>
    <col min="2" max="2" width="32.5703125" style="6" customWidth="1"/>
    <col min="3" max="4" width="15.7109375" style="6" customWidth="1"/>
    <col min="5" max="6" width="15.7109375" style="6" customWidth="1" outlineLevel="1"/>
    <col min="7" max="7" width="15.7109375" style="6" customWidth="1"/>
    <col min="8" max="11" width="11.7109375" style="6" customWidth="1"/>
    <col min="12" max="13" width="15.7109375" style="6" customWidth="1"/>
    <col min="14" max="15" width="15.7109375" style="6" customWidth="1" outlineLevel="1"/>
    <col min="16" max="16" width="19.28515625" style="6" customWidth="1"/>
    <col min="17" max="17" width="20.42578125" style="6" customWidth="1"/>
    <col min="18" max="18" width="18.85546875" style="6" customWidth="1"/>
    <col min="19" max="19" width="15.85546875" style="6" customWidth="1"/>
    <col min="20" max="20" width="20.85546875" style="6" customWidth="1"/>
    <col min="21" max="16384" width="9.140625" style="6"/>
  </cols>
  <sheetData>
    <row r="1" spans="1:23" s="4" customFormat="1" ht="20.25" customHeight="1">
      <c r="A1" s="21"/>
      <c r="B1" s="21"/>
      <c r="C1" s="21"/>
      <c r="D1" s="21"/>
      <c r="E1" s="21"/>
      <c r="F1" s="21"/>
      <c r="G1" s="21"/>
      <c r="H1" s="25" t="s">
        <v>55</v>
      </c>
      <c r="I1" s="25"/>
      <c r="J1" s="26"/>
      <c r="K1" s="26"/>
      <c r="L1" s="21"/>
      <c r="M1" s="21"/>
      <c r="N1" s="21"/>
      <c r="O1" s="21"/>
      <c r="P1" s="21"/>
      <c r="Q1" s="21"/>
      <c r="R1" s="21"/>
      <c r="S1" s="27"/>
      <c r="T1" s="27"/>
      <c r="U1" s="3"/>
      <c r="V1" s="3"/>
      <c r="W1" s="3"/>
    </row>
    <row r="2" spans="1:23" s="4" customFormat="1" ht="20.25" customHeight="1">
      <c r="A2" s="21"/>
      <c r="B2" s="21"/>
      <c r="C2" s="21"/>
      <c r="D2" s="21"/>
      <c r="E2" s="21"/>
      <c r="F2" s="21"/>
      <c r="G2" s="21"/>
      <c r="H2" s="25" t="s">
        <v>53</v>
      </c>
      <c r="I2" s="25"/>
      <c r="J2" s="26"/>
      <c r="K2" s="26"/>
      <c r="L2" s="21"/>
      <c r="M2" s="21"/>
      <c r="N2" s="21"/>
      <c r="O2" s="21"/>
      <c r="P2" s="21"/>
      <c r="Q2" s="21"/>
      <c r="R2" s="21"/>
      <c r="S2" s="28"/>
      <c r="T2" s="28"/>
      <c r="U2" s="3"/>
      <c r="V2" s="3"/>
      <c r="W2" s="3"/>
    </row>
    <row r="3" spans="1:23" s="4" customFormat="1" ht="29.4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8"/>
      <c r="T3" s="28"/>
      <c r="U3" s="3"/>
      <c r="V3" s="3"/>
      <c r="W3" s="3"/>
    </row>
    <row r="4" spans="1:23" s="4" customFormat="1" ht="61.5" customHeight="1">
      <c r="A4" s="22"/>
      <c r="B4" s="22"/>
      <c r="C4" s="24" t="s">
        <v>54</v>
      </c>
      <c r="D4" s="24"/>
      <c r="E4" s="24"/>
      <c r="F4" s="24"/>
      <c r="G4" s="24"/>
      <c r="H4" s="24"/>
      <c r="I4" s="24"/>
      <c r="J4" s="24"/>
      <c r="K4" s="24"/>
      <c r="L4" s="22"/>
      <c r="M4" s="22"/>
      <c r="N4" s="22"/>
      <c r="O4" s="22"/>
      <c r="P4" s="22"/>
      <c r="Q4" s="22"/>
      <c r="R4" s="22"/>
      <c r="S4" s="22"/>
      <c r="T4" s="22"/>
      <c r="U4" s="3"/>
      <c r="V4" s="3"/>
      <c r="W4" s="3"/>
    </row>
    <row r="5" spans="1:23" s="4" customFormat="1" ht="36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9"/>
      <c r="S5" s="9"/>
      <c r="T5" s="9"/>
      <c r="U5" s="3"/>
      <c r="V5" s="3"/>
      <c r="W5" s="3"/>
    </row>
    <row r="6" spans="1:23" s="4" customFormat="1" ht="79.5" customHeight="1">
      <c r="A6" s="29" t="s">
        <v>4</v>
      </c>
      <c r="B6" s="29" t="s">
        <v>5</v>
      </c>
      <c r="C6" s="30" t="s">
        <v>42</v>
      </c>
      <c r="D6" s="30"/>
      <c r="E6" s="30"/>
      <c r="F6" s="30"/>
      <c r="G6" s="30"/>
      <c r="H6" s="31" t="s">
        <v>43</v>
      </c>
      <c r="I6" s="31"/>
      <c r="J6" s="31" t="s">
        <v>52</v>
      </c>
      <c r="K6" s="31"/>
      <c r="L6" s="29" t="s">
        <v>44</v>
      </c>
      <c r="M6" s="29"/>
      <c r="N6" s="29"/>
      <c r="O6" s="29"/>
      <c r="P6" s="29"/>
      <c r="Q6" s="32" t="s">
        <v>45</v>
      </c>
      <c r="R6" s="33" t="s">
        <v>47</v>
      </c>
      <c r="S6" s="33"/>
      <c r="T6" s="29" t="s">
        <v>48</v>
      </c>
    </row>
    <row r="7" spans="1:23" s="5" customFormat="1" ht="40.5" customHeight="1">
      <c r="A7" s="29"/>
      <c r="B7" s="29"/>
      <c r="C7" s="34" t="s">
        <v>19</v>
      </c>
      <c r="D7" s="34" t="s">
        <v>36</v>
      </c>
      <c r="E7" s="34" t="s">
        <v>37</v>
      </c>
      <c r="F7" s="34" t="s">
        <v>38</v>
      </c>
      <c r="G7" s="34" t="s">
        <v>20</v>
      </c>
      <c r="H7" s="35" t="s">
        <v>6</v>
      </c>
      <c r="I7" s="35" t="s">
        <v>7</v>
      </c>
      <c r="J7" s="35" t="s">
        <v>8</v>
      </c>
      <c r="K7" s="35" t="s">
        <v>7</v>
      </c>
      <c r="L7" s="34" t="s">
        <v>0</v>
      </c>
      <c r="M7" s="34" t="s">
        <v>1</v>
      </c>
      <c r="N7" s="34" t="s">
        <v>2</v>
      </c>
      <c r="O7" s="34" t="s">
        <v>3</v>
      </c>
      <c r="P7" s="34" t="s">
        <v>20</v>
      </c>
      <c r="Q7" s="36"/>
      <c r="R7" s="34" t="s">
        <v>51</v>
      </c>
      <c r="S7" s="34" t="s">
        <v>46</v>
      </c>
      <c r="T7" s="29"/>
      <c r="U7" s="4"/>
      <c r="V7" s="4"/>
      <c r="W7" s="4"/>
    </row>
    <row r="8" spans="1:23" ht="30" customHeight="1">
      <c r="A8" s="23" t="s">
        <v>9</v>
      </c>
      <c r="B8" s="1" t="s">
        <v>21</v>
      </c>
      <c r="C8" s="11">
        <v>32703</v>
      </c>
      <c r="D8" s="11">
        <v>31735</v>
      </c>
      <c r="E8" s="11">
        <v>33592</v>
      </c>
      <c r="F8" s="12">
        <v>36063</v>
      </c>
      <c r="G8" s="11">
        <f>SUM(C8:F8)</f>
        <v>134093</v>
      </c>
      <c r="H8" s="13">
        <v>44.05</v>
      </c>
      <c r="I8" s="13">
        <v>44.05</v>
      </c>
      <c r="J8" s="13">
        <v>2.83</v>
      </c>
      <c r="K8" s="13">
        <v>2.87</v>
      </c>
      <c r="L8" s="11">
        <f>(H8-J8)*C8</f>
        <v>1348017.66</v>
      </c>
      <c r="M8" s="11">
        <f>(H8-J8)*D8</f>
        <v>1308116.7</v>
      </c>
      <c r="N8" s="11">
        <f>(I8-K8)*E8</f>
        <v>1383318.56</v>
      </c>
      <c r="O8" s="11">
        <f>(I8-K8)*F8</f>
        <v>1485074.34</v>
      </c>
      <c r="P8" s="11">
        <f>SUM(L8:O8)</f>
        <v>5524527.2599999998</v>
      </c>
      <c r="Q8" s="2"/>
      <c r="R8" s="8">
        <v>14799</v>
      </c>
      <c r="S8" s="8">
        <f>(I8-K8)*R8</f>
        <v>609422.81999999995</v>
      </c>
      <c r="T8" s="14"/>
    </row>
    <row r="9" spans="1:23" ht="30" customHeight="1">
      <c r="A9" s="23"/>
      <c r="B9" s="1" t="s">
        <v>22</v>
      </c>
      <c r="C9" s="11">
        <v>33918</v>
      </c>
      <c r="D9" s="11">
        <v>27397</v>
      </c>
      <c r="E9" s="11">
        <v>28210</v>
      </c>
      <c r="F9" s="11">
        <v>32341</v>
      </c>
      <c r="G9" s="11">
        <f>SUM(C9:F9)</f>
        <v>121866</v>
      </c>
      <c r="H9" s="13">
        <v>44.05</v>
      </c>
      <c r="I9" s="13">
        <v>44.05</v>
      </c>
      <c r="J9" s="13">
        <v>3.25</v>
      </c>
      <c r="K9" s="13">
        <v>3.3</v>
      </c>
      <c r="L9" s="11">
        <f t="shared" ref="L9:L12" si="0">(H9-J9)*C9</f>
        <v>1383854.4</v>
      </c>
      <c r="M9" s="11">
        <f t="shared" ref="M9:M12" si="1">(H9-J9)*D9</f>
        <v>1117797.5999999999</v>
      </c>
      <c r="N9" s="11">
        <f t="shared" ref="N9:N12" si="2">(I9-K9)*E9</f>
        <v>1149557.5</v>
      </c>
      <c r="O9" s="11">
        <f t="shared" ref="O9:O12" si="3">(I9-K9)*F9</f>
        <v>1317895.75</v>
      </c>
      <c r="P9" s="11">
        <f t="shared" ref="P9:P12" si="4">SUM(L9:O9)</f>
        <v>4969105.25</v>
      </c>
      <c r="Q9" s="2"/>
      <c r="R9" s="8">
        <v>13737</v>
      </c>
      <c r="S9" s="8">
        <f t="shared" ref="S9:S12" si="5">(I9-K9)*R9</f>
        <v>559782.75</v>
      </c>
      <c r="T9" s="14"/>
    </row>
    <row r="10" spans="1:23" ht="30" customHeight="1">
      <c r="A10" s="23"/>
      <c r="B10" s="1" t="s">
        <v>23</v>
      </c>
      <c r="C10" s="11">
        <v>10068</v>
      </c>
      <c r="D10" s="11">
        <v>8526</v>
      </c>
      <c r="E10" s="11">
        <v>8434</v>
      </c>
      <c r="F10" s="11">
        <v>9379</v>
      </c>
      <c r="G10" s="11">
        <f>SUM(C10:F10)</f>
        <v>36407</v>
      </c>
      <c r="H10" s="13">
        <v>44.05</v>
      </c>
      <c r="I10" s="13">
        <v>44.05</v>
      </c>
      <c r="J10" s="13">
        <v>0.88</v>
      </c>
      <c r="K10" s="13">
        <v>0.96</v>
      </c>
      <c r="L10" s="11">
        <f t="shared" si="0"/>
        <v>434635.55999999994</v>
      </c>
      <c r="M10" s="11">
        <f t="shared" si="1"/>
        <v>368067.41999999993</v>
      </c>
      <c r="N10" s="11">
        <f t="shared" si="2"/>
        <v>363421.06</v>
      </c>
      <c r="O10" s="11">
        <f t="shared" si="3"/>
        <v>404141.11</v>
      </c>
      <c r="P10" s="11">
        <f t="shared" si="4"/>
        <v>1570265.15</v>
      </c>
      <c r="Q10" s="2"/>
      <c r="R10" s="8">
        <v>4048</v>
      </c>
      <c r="S10" s="8">
        <f t="shared" si="5"/>
        <v>174428.31999999998</v>
      </c>
      <c r="T10" s="14"/>
    </row>
    <row r="11" spans="1:23" ht="30" customHeight="1">
      <c r="A11" s="23"/>
      <c r="B11" s="1" t="s">
        <v>10</v>
      </c>
      <c r="C11" s="11">
        <v>92026</v>
      </c>
      <c r="D11" s="11">
        <v>82371</v>
      </c>
      <c r="E11" s="11">
        <v>45692</v>
      </c>
      <c r="F11" s="11">
        <v>91847</v>
      </c>
      <c r="G11" s="11">
        <f>SUM(C11:F11)</f>
        <v>311936</v>
      </c>
      <c r="H11" s="13">
        <v>44.05</v>
      </c>
      <c r="I11" s="13">
        <v>44.05</v>
      </c>
      <c r="J11" s="13">
        <v>7.95</v>
      </c>
      <c r="K11" s="13">
        <v>7.95</v>
      </c>
      <c r="L11" s="11">
        <f t="shared" si="0"/>
        <v>3322138.5999999996</v>
      </c>
      <c r="M11" s="11">
        <f t="shared" si="1"/>
        <v>2973593.0999999996</v>
      </c>
      <c r="N11" s="11">
        <f t="shared" si="2"/>
        <v>1649481.1999999997</v>
      </c>
      <c r="O11" s="11">
        <f t="shared" si="3"/>
        <v>3315676.6999999993</v>
      </c>
      <c r="P11" s="11">
        <f t="shared" si="4"/>
        <v>11260889.599999998</v>
      </c>
      <c r="Q11" s="2"/>
      <c r="R11" s="8">
        <v>27652</v>
      </c>
      <c r="S11" s="8">
        <f t="shared" si="5"/>
        <v>998237.19999999984</v>
      </c>
      <c r="T11" s="14"/>
    </row>
    <row r="12" spans="1:23" ht="40.5" customHeight="1">
      <c r="A12" s="23"/>
      <c r="B12" s="1" t="s">
        <v>11</v>
      </c>
      <c r="C12" s="11">
        <v>182</v>
      </c>
      <c r="D12" s="11">
        <v>151</v>
      </c>
      <c r="E12" s="11">
        <v>49</v>
      </c>
      <c r="F12" s="11">
        <v>199</v>
      </c>
      <c r="G12" s="11">
        <f>SUM(C12:F12)</f>
        <v>581</v>
      </c>
      <c r="H12" s="13">
        <v>44.05</v>
      </c>
      <c r="I12" s="13">
        <v>44.05</v>
      </c>
      <c r="J12" s="13">
        <v>4.04</v>
      </c>
      <c r="K12" s="13">
        <v>4.09</v>
      </c>
      <c r="L12" s="11">
        <f t="shared" si="0"/>
        <v>7281.82</v>
      </c>
      <c r="M12" s="11">
        <f t="shared" si="1"/>
        <v>6041.5099999999993</v>
      </c>
      <c r="N12" s="11">
        <f t="shared" si="2"/>
        <v>1958.0399999999997</v>
      </c>
      <c r="O12" s="11">
        <f t="shared" si="3"/>
        <v>7952.0399999999991</v>
      </c>
      <c r="P12" s="11">
        <f t="shared" si="4"/>
        <v>23233.409999999996</v>
      </c>
      <c r="Q12" s="2"/>
      <c r="R12" s="8">
        <v>27</v>
      </c>
      <c r="S12" s="8">
        <f t="shared" si="5"/>
        <v>1078.9199999999998</v>
      </c>
      <c r="T12" s="14"/>
    </row>
    <row r="13" spans="1:23" ht="32.25" customHeight="1">
      <c r="A13" s="23"/>
      <c r="B13" s="7" t="s">
        <v>12</v>
      </c>
      <c r="C13" s="15">
        <f>SUM(C8:C12)</f>
        <v>168897</v>
      </c>
      <c r="D13" s="15">
        <f t="shared" ref="D13:F13" si="6">SUM(D8:D12)</f>
        <v>150180</v>
      </c>
      <c r="E13" s="15">
        <f t="shared" si="6"/>
        <v>115977</v>
      </c>
      <c r="F13" s="15">
        <f t="shared" si="6"/>
        <v>169829</v>
      </c>
      <c r="G13" s="15">
        <f>SUM(G8:G12)</f>
        <v>604883</v>
      </c>
      <c r="H13" s="16"/>
      <c r="I13" s="16"/>
      <c r="J13" s="16"/>
      <c r="K13" s="16"/>
      <c r="L13" s="15">
        <f>SUM(L8:L12)</f>
        <v>6495928.0399999991</v>
      </c>
      <c r="M13" s="15">
        <f t="shared" ref="M13:O13" si="7">SUM(M8:M12)</f>
        <v>5773616.3299999991</v>
      </c>
      <c r="N13" s="15">
        <f t="shared" si="7"/>
        <v>4547736.3600000003</v>
      </c>
      <c r="O13" s="15">
        <f t="shared" si="7"/>
        <v>6530739.9399999985</v>
      </c>
      <c r="P13" s="15">
        <f>SUM(P8:P12)</f>
        <v>23348020.669999998</v>
      </c>
      <c r="Q13" s="2">
        <v>1884144.69</v>
      </c>
      <c r="R13" s="2">
        <f>SUM(R8:R12)</f>
        <v>60263</v>
      </c>
      <c r="S13" s="2">
        <f>SUM(S8:S12)</f>
        <v>2342950.0099999998</v>
      </c>
      <c r="T13" s="2">
        <f>P13+Q13-S13</f>
        <v>22889215.350000001</v>
      </c>
    </row>
    <row r="14" spans="1:23" ht="34.5" customHeight="1">
      <c r="A14" s="23" t="s">
        <v>13</v>
      </c>
      <c r="B14" s="1" t="s">
        <v>22</v>
      </c>
      <c r="C14" s="11">
        <v>1751390</v>
      </c>
      <c r="D14" s="11">
        <v>1072020</v>
      </c>
      <c r="E14" s="11">
        <v>1091956</v>
      </c>
      <c r="F14" s="11">
        <v>1113304</v>
      </c>
      <c r="G14" s="11">
        <f t="shared" ref="G14:G32" si="8">SUM(C14:F14)</f>
        <v>5028670</v>
      </c>
      <c r="H14" s="13">
        <v>27.33</v>
      </c>
      <c r="I14" s="13">
        <v>27.33</v>
      </c>
      <c r="J14" s="13">
        <v>3.25</v>
      </c>
      <c r="K14" s="13">
        <v>3.3</v>
      </c>
      <c r="L14" s="11">
        <f>(H14-J14)*C14</f>
        <v>42173471.199999996</v>
      </c>
      <c r="M14" s="11">
        <f>(H14-J14)*D14</f>
        <v>25814241.599999998</v>
      </c>
      <c r="N14" s="11">
        <f>(I14-K14)*E14</f>
        <v>26239702.679999996</v>
      </c>
      <c r="O14" s="11">
        <f>(I14-K14)*F14</f>
        <v>26752695.119999997</v>
      </c>
      <c r="P14" s="11">
        <f>SUM(L14:O14)</f>
        <v>120980110.59999999</v>
      </c>
      <c r="Q14" s="2"/>
      <c r="R14" s="8">
        <v>497404</v>
      </c>
      <c r="S14" s="8">
        <f>(I14-K14)*R14</f>
        <v>11952618.119999999</v>
      </c>
      <c r="T14" s="2"/>
    </row>
    <row r="15" spans="1:23" ht="34.5" customHeight="1">
      <c r="A15" s="23"/>
      <c r="B15" s="1" t="s">
        <v>23</v>
      </c>
      <c r="C15" s="11">
        <v>849745</v>
      </c>
      <c r="D15" s="11">
        <v>611174</v>
      </c>
      <c r="E15" s="11">
        <v>516024</v>
      </c>
      <c r="F15" s="11">
        <v>709218</v>
      </c>
      <c r="G15" s="11">
        <f t="shared" si="8"/>
        <v>2686161</v>
      </c>
      <c r="H15" s="13">
        <v>27.33</v>
      </c>
      <c r="I15" s="13">
        <v>27.33</v>
      </c>
      <c r="J15" s="13">
        <v>0.88</v>
      </c>
      <c r="K15" s="13">
        <v>0.96</v>
      </c>
      <c r="L15" s="11">
        <f t="shared" ref="L15:L21" si="9">(H15-J15)*C15</f>
        <v>22475755.25</v>
      </c>
      <c r="M15" s="11">
        <f t="shared" ref="M15:M21" si="10">(H15-J15)*D15</f>
        <v>16165552.299999999</v>
      </c>
      <c r="N15" s="11">
        <f t="shared" ref="N15:N21" si="11">(I15-K15)*E15</f>
        <v>13607552.879999999</v>
      </c>
      <c r="O15" s="11">
        <f t="shared" ref="O15:O21" si="12">(I15-K15)*F15</f>
        <v>18702078.659999996</v>
      </c>
      <c r="P15" s="11">
        <f t="shared" ref="P15:P21" si="13">SUM(L15:O15)</f>
        <v>70950939.089999989</v>
      </c>
      <c r="Q15" s="2"/>
      <c r="R15" s="8">
        <v>225637</v>
      </c>
      <c r="S15" s="8">
        <f t="shared" ref="S15:S21" si="14">(I15-K15)*R15</f>
        <v>5950047.6899999995</v>
      </c>
      <c r="T15" s="2"/>
    </row>
    <row r="16" spans="1:23" ht="34.5" customHeight="1">
      <c r="A16" s="23"/>
      <c r="B16" s="1" t="s">
        <v>21</v>
      </c>
      <c r="C16" s="11">
        <v>2964752</v>
      </c>
      <c r="D16" s="11">
        <v>2561597</v>
      </c>
      <c r="E16" s="11">
        <v>2608064</v>
      </c>
      <c r="F16" s="11">
        <v>2657512</v>
      </c>
      <c r="G16" s="11">
        <f t="shared" si="8"/>
        <v>10791925</v>
      </c>
      <c r="H16" s="13">
        <v>27.33</v>
      </c>
      <c r="I16" s="13">
        <v>27.33</v>
      </c>
      <c r="J16" s="13">
        <v>2.83</v>
      </c>
      <c r="K16" s="13">
        <v>2.87</v>
      </c>
      <c r="L16" s="11">
        <f t="shared" si="9"/>
        <v>72636424</v>
      </c>
      <c r="M16" s="11">
        <f t="shared" si="10"/>
        <v>62759126.5</v>
      </c>
      <c r="N16" s="11">
        <f t="shared" si="11"/>
        <v>63793245.43999999</v>
      </c>
      <c r="O16" s="11">
        <f t="shared" si="12"/>
        <v>65002743.519999996</v>
      </c>
      <c r="P16" s="11">
        <f t="shared" si="13"/>
        <v>264191539.45999998</v>
      </c>
      <c r="Q16" s="2"/>
      <c r="R16" s="8">
        <v>936381</v>
      </c>
      <c r="S16" s="8">
        <f t="shared" si="14"/>
        <v>22903879.259999998</v>
      </c>
      <c r="T16" s="2"/>
    </row>
    <row r="17" spans="1:20" ht="34.5" customHeight="1">
      <c r="A17" s="23"/>
      <c r="B17" s="1" t="s">
        <v>10</v>
      </c>
      <c r="C17" s="11">
        <v>3238744</v>
      </c>
      <c r="D17" s="11">
        <v>2587472</v>
      </c>
      <c r="E17" s="11">
        <v>2350552</v>
      </c>
      <c r="F17" s="11">
        <v>3103303</v>
      </c>
      <c r="G17" s="11">
        <f t="shared" si="8"/>
        <v>11280071</v>
      </c>
      <c r="H17" s="13">
        <v>27.33</v>
      </c>
      <c r="I17" s="13">
        <v>27.33</v>
      </c>
      <c r="J17" s="17">
        <v>7.95</v>
      </c>
      <c r="K17" s="17">
        <v>7.95</v>
      </c>
      <c r="L17" s="11">
        <f t="shared" si="9"/>
        <v>62766858.719999999</v>
      </c>
      <c r="M17" s="11">
        <f t="shared" si="10"/>
        <v>50145207.359999999</v>
      </c>
      <c r="N17" s="11">
        <f t="shared" si="11"/>
        <v>45553697.759999998</v>
      </c>
      <c r="O17" s="11">
        <f t="shared" si="12"/>
        <v>60142012.140000001</v>
      </c>
      <c r="P17" s="11">
        <f t="shared" si="13"/>
        <v>218607775.98000002</v>
      </c>
      <c r="Q17" s="2"/>
      <c r="R17" s="8">
        <v>942834</v>
      </c>
      <c r="S17" s="8">
        <f t="shared" si="14"/>
        <v>18272122.919999998</v>
      </c>
      <c r="T17" s="2"/>
    </row>
    <row r="18" spans="1:20" ht="34.5" customHeight="1">
      <c r="A18" s="23"/>
      <c r="B18" s="1" t="s">
        <v>40</v>
      </c>
      <c r="C18" s="11">
        <v>204899</v>
      </c>
      <c r="D18" s="11">
        <v>133566</v>
      </c>
      <c r="E18" s="11">
        <v>136087</v>
      </c>
      <c r="F18" s="11">
        <v>138770</v>
      </c>
      <c r="G18" s="11">
        <f t="shared" si="8"/>
        <v>613322</v>
      </c>
      <c r="H18" s="13">
        <v>27.33</v>
      </c>
      <c r="I18" s="13">
        <v>27.33</v>
      </c>
      <c r="J18" s="13">
        <v>3.49</v>
      </c>
      <c r="K18" s="13">
        <v>3.53</v>
      </c>
      <c r="L18" s="11">
        <f t="shared" si="9"/>
        <v>4884792.1599999992</v>
      </c>
      <c r="M18" s="11">
        <f t="shared" si="10"/>
        <v>3184213.4399999995</v>
      </c>
      <c r="N18" s="11">
        <f t="shared" si="11"/>
        <v>3238870.5999999996</v>
      </c>
      <c r="O18" s="11">
        <f t="shared" si="12"/>
        <v>3302725.9999999995</v>
      </c>
      <c r="P18" s="11">
        <f t="shared" si="13"/>
        <v>14610602.199999999</v>
      </c>
      <c r="Q18" s="2"/>
      <c r="R18" s="8">
        <v>49285</v>
      </c>
      <c r="S18" s="8">
        <f t="shared" si="14"/>
        <v>1172982.9999999998</v>
      </c>
      <c r="T18" s="2"/>
    </row>
    <row r="19" spans="1:20" ht="34.5" customHeight="1">
      <c r="A19" s="23"/>
      <c r="B19" s="1" t="s">
        <v>39</v>
      </c>
      <c r="C19" s="11">
        <v>92729</v>
      </c>
      <c r="D19" s="11">
        <v>88624</v>
      </c>
      <c r="E19" s="11">
        <v>90230</v>
      </c>
      <c r="F19" s="11">
        <v>91940</v>
      </c>
      <c r="G19" s="11">
        <f t="shared" si="8"/>
        <v>363523</v>
      </c>
      <c r="H19" s="13">
        <v>27.33</v>
      </c>
      <c r="I19" s="13">
        <v>27.33</v>
      </c>
      <c r="J19" s="13">
        <v>0.94</v>
      </c>
      <c r="K19" s="13">
        <v>1.03</v>
      </c>
      <c r="L19" s="11">
        <f t="shared" si="9"/>
        <v>2447118.3099999996</v>
      </c>
      <c r="M19" s="11">
        <f t="shared" si="10"/>
        <v>2338787.36</v>
      </c>
      <c r="N19" s="11">
        <f t="shared" si="11"/>
        <v>2373048.9999999995</v>
      </c>
      <c r="O19" s="11">
        <f t="shared" si="12"/>
        <v>2418021.9999999995</v>
      </c>
      <c r="P19" s="11">
        <f t="shared" si="13"/>
        <v>9576976.6699999999</v>
      </c>
      <c r="Q19" s="2"/>
      <c r="R19" s="8">
        <v>20600</v>
      </c>
      <c r="S19" s="8">
        <f t="shared" si="14"/>
        <v>541779.99999999988</v>
      </c>
      <c r="T19" s="2"/>
    </row>
    <row r="20" spans="1:20" ht="34.5" customHeight="1">
      <c r="A20" s="23"/>
      <c r="B20" s="1" t="s">
        <v>14</v>
      </c>
      <c r="C20" s="11">
        <v>115330</v>
      </c>
      <c r="D20" s="11">
        <v>105953</v>
      </c>
      <c r="E20" s="11">
        <v>107840</v>
      </c>
      <c r="F20" s="11">
        <v>109909</v>
      </c>
      <c r="G20" s="11">
        <f t="shared" si="8"/>
        <v>439032</v>
      </c>
      <c r="H20" s="13">
        <v>27.33</v>
      </c>
      <c r="I20" s="13">
        <v>27.33</v>
      </c>
      <c r="J20" s="13">
        <v>3.03</v>
      </c>
      <c r="K20" s="13">
        <v>3.07</v>
      </c>
      <c r="L20" s="11">
        <f t="shared" si="9"/>
        <v>2802518.9999999995</v>
      </c>
      <c r="M20" s="11">
        <f t="shared" si="10"/>
        <v>2574657.9</v>
      </c>
      <c r="N20" s="11">
        <f t="shared" si="11"/>
        <v>2616198.4</v>
      </c>
      <c r="O20" s="11">
        <f t="shared" si="12"/>
        <v>2666392.34</v>
      </c>
      <c r="P20" s="11">
        <f t="shared" si="13"/>
        <v>10659767.639999999</v>
      </c>
      <c r="Q20" s="2"/>
      <c r="R20" s="8">
        <v>31858</v>
      </c>
      <c r="S20" s="8">
        <f t="shared" si="14"/>
        <v>772875.08</v>
      </c>
      <c r="T20" s="2"/>
    </row>
    <row r="21" spans="1:20" ht="34.5" customHeight="1">
      <c r="A21" s="23"/>
      <c r="B21" s="1" t="s">
        <v>41</v>
      </c>
      <c r="C21" s="11">
        <v>4900</v>
      </c>
      <c r="D21" s="11">
        <v>5315</v>
      </c>
      <c r="E21" s="11">
        <v>5424</v>
      </c>
      <c r="F21" s="11">
        <v>6587</v>
      </c>
      <c r="G21" s="11">
        <f t="shared" si="8"/>
        <v>22226</v>
      </c>
      <c r="H21" s="13">
        <v>27.33</v>
      </c>
      <c r="I21" s="13">
        <v>27.33</v>
      </c>
      <c r="J21" s="13">
        <v>4.04</v>
      </c>
      <c r="K21" s="13">
        <v>4.09</v>
      </c>
      <c r="L21" s="11">
        <f t="shared" si="9"/>
        <v>114121</v>
      </c>
      <c r="M21" s="11">
        <f t="shared" si="10"/>
        <v>123786.34999999999</v>
      </c>
      <c r="N21" s="11">
        <f t="shared" si="11"/>
        <v>126053.75999999999</v>
      </c>
      <c r="O21" s="11">
        <f t="shared" si="12"/>
        <v>153081.87999999998</v>
      </c>
      <c r="P21" s="11">
        <f t="shared" si="13"/>
        <v>517042.99</v>
      </c>
      <c r="Q21" s="2"/>
      <c r="R21" s="8">
        <v>1781</v>
      </c>
      <c r="S21" s="8">
        <f t="shared" si="14"/>
        <v>41390.439999999995</v>
      </c>
      <c r="T21" s="2"/>
    </row>
    <row r="22" spans="1:20" ht="28.5" customHeight="1">
      <c r="A22" s="23"/>
      <c r="B22" s="7" t="s">
        <v>12</v>
      </c>
      <c r="C22" s="15">
        <f>SUM(C14:C21)</f>
        <v>9222489</v>
      </c>
      <c r="D22" s="15">
        <f t="shared" ref="D22:O22" si="15">SUM(D14:D21)</f>
        <v>7165721</v>
      </c>
      <c r="E22" s="15">
        <f t="shared" si="15"/>
        <v>6906177</v>
      </c>
      <c r="F22" s="15">
        <f t="shared" si="15"/>
        <v>7930543</v>
      </c>
      <c r="G22" s="15">
        <f t="shared" si="15"/>
        <v>31224930</v>
      </c>
      <c r="H22" s="16"/>
      <c r="I22" s="16"/>
      <c r="J22" s="16"/>
      <c r="K22" s="16"/>
      <c r="L22" s="15">
        <f t="shared" si="15"/>
        <v>210301059.63999999</v>
      </c>
      <c r="M22" s="15">
        <f t="shared" si="15"/>
        <v>163105572.81</v>
      </c>
      <c r="N22" s="15">
        <f t="shared" si="15"/>
        <v>157548370.51999998</v>
      </c>
      <c r="O22" s="15">
        <f t="shared" si="15"/>
        <v>179139751.66</v>
      </c>
      <c r="P22" s="15">
        <f>SUM(P14:P21)</f>
        <v>710094754.63</v>
      </c>
      <c r="Q22" s="2">
        <v>64155315.4799999</v>
      </c>
      <c r="R22" s="2">
        <f>SUM(R14:R21)</f>
        <v>2705780</v>
      </c>
      <c r="S22" s="2">
        <f t="shared" ref="S22" si="16">SUM(S14:S21)</f>
        <v>61607696.50999999</v>
      </c>
      <c r="T22" s="2">
        <f>P22+Q22-S22</f>
        <v>712642373.5999999</v>
      </c>
    </row>
    <row r="23" spans="1:20" ht="24">
      <c r="A23" s="23" t="s">
        <v>18</v>
      </c>
      <c r="B23" s="1" t="s">
        <v>24</v>
      </c>
      <c r="C23" s="11">
        <v>68775</v>
      </c>
      <c r="D23" s="11">
        <v>24000</v>
      </c>
      <c r="E23" s="11">
        <v>20500</v>
      </c>
      <c r="F23" s="11">
        <v>25500</v>
      </c>
      <c r="G23" s="11">
        <f t="shared" si="8"/>
        <v>138775</v>
      </c>
      <c r="H23" s="13">
        <v>4.6500000000000004</v>
      </c>
      <c r="I23" s="18">
        <v>4.71</v>
      </c>
      <c r="J23" s="13">
        <v>3.3</v>
      </c>
      <c r="K23" s="13">
        <v>3.6</v>
      </c>
      <c r="L23" s="11">
        <f>(H23-J23)*C23</f>
        <v>92846.250000000044</v>
      </c>
      <c r="M23" s="11">
        <f>(H23-J23)*D23</f>
        <v>32400.000000000015</v>
      </c>
      <c r="N23" s="11">
        <f>(I23-K23)*E23</f>
        <v>22754.999999999996</v>
      </c>
      <c r="O23" s="11">
        <f>(I23-K23)*F23</f>
        <v>28304.999999999996</v>
      </c>
      <c r="P23" s="11">
        <f>SUM(L23:O23)</f>
        <v>176306.25000000006</v>
      </c>
      <c r="Q23" s="2"/>
      <c r="R23" s="8">
        <f>F23/3</f>
        <v>8500</v>
      </c>
      <c r="S23" s="8">
        <f>(I23-K23)*R23</f>
        <v>9434.9999999999982</v>
      </c>
      <c r="T23" s="2"/>
    </row>
    <row r="24" spans="1:20" ht="24">
      <c r="A24" s="23"/>
      <c r="B24" s="1" t="s">
        <v>25</v>
      </c>
      <c r="C24" s="11">
        <v>28041</v>
      </c>
      <c r="D24" s="11">
        <v>15000</v>
      </c>
      <c r="E24" s="11">
        <v>6500</v>
      </c>
      <c r="F24" s="11">
        <v>12500</v>
      </c>
      <c r="G24" s="11">
        <f t="shared" si="8"/>
        <v>62041</v>
      </c>
      <c r="H24" s="13">
        <v>1.26</v>
      </c>
      <c r="I24" s="18">
        <v>1.38</v>
      </c>
      <c r="J24" s="13">
        <v>1.2</v>
      </c>
      <c r="K24" s="13">
        <v>1.31</v>
      </c>
      <c r="L24" s="11">
        <f t="shared" ref="L24:L32" si="17">(H24-J24)*C24</f>
        <v>1682.4600000000014</v>
      </c>
      <c r="M24" s="11">
        <f t="shared" ref="M24:M32" si="18">(H24-J24)*D24</f>
        <v>900.0000000000008</v>
      </c>
      <c r="N24" s="11">
        <f t="shared" ref="N24:N32" si="19">(I24-K24)*E24</f>
        <v>454.99999999999898</v>
      </c>
      <c r="O24" s="11">
        <f t="shared" ref="O24:O32" si="20">(I24-K24)*F24</f>
        <v>874.99999999999795</v>
      </c>
      <c r="P24" s="11">
        <f t="shared" ref="P24:P32" si="21">SUM(L24:O24)</f>
        <v>3912.4599999999991</v>
      </c>
      <c r="Q24" s="2"/>
      <c r="R24" s="8">
        <f t="shared" ref="R24:R32" si="22">F24/3</f>
        <v>4166.666666666667</v>
      </c>
      <c r="S24" s="8">
        <f t="shared" ref="S24:S32" si="23">(I24-K24)*R24</f>
        <v>291.666666666666</v>
      </c>
      <c r="T24" s="2"/>
    </row>
    <row r="25" spans="1:20">
      <c r="A25" s="23"/>
      <c r="B25" s="1" t="s">
        <v>29</v>
      </c>
      <c r="C25" s="11">
        <v>6232781</v>
      </c>
      <c r="D25" s="11">
        <v>6150000</v>
      </c>
      <c r="E25" s="11">
        <v>4967000</v>
      </c>
      <c r="F25" s="11">
        <v>6231100</v>
      </c>
      <c r="G25" s="11">
        <f t="shared" si="8"/>
        <v>23580881</v>
      </c>
      <c r="H25" s="13">
        <v>4.04</v>
      </c>
      <c r="I25" s="18">
        <v>4.09</v>
      </c>
      <c r="J25" s="13">
        <v>3.08</v>
      </c>
      <c r="K25" s="13">
        <v>3.37</v>
      </c>
      <c r="L25" s="11">
        <f t="shared" si="17"/>
        <v>5983469.7599999998</v>
      </c>
      <c r="M25" s="11">
        <f t="shared" si="18"/>
        <v>5904000</v>
      </c>
      <c r="N25" s="11">
        <f t="shared" si="19"/>
        <v>3576239.9999999986</v>
      </c>
      <c r="O25" s="11">
        <f t="shared" si="20"/>
        <v>4486391.9999999981</v>
      </c>
      <c r="P25" s="11">
        <f t="shared" si="21"/>
        <v>19950101.759999998</v>
      </c>
      <c r="Q25" s="2"/>
      <c r="R25" s="8">
        <f t="shared" si="22"/>
        <v>2077033.3333333333</v>
      </c>
      <c r="S25" s="8">
        <f t="shared" si="23"/>
        <v>1495463.9999999995</v>
      </c>
      <c r="T25" s="2"/>
    </row>
    <row r="26" spans="1:20" ht="24">
      <c r="A26" s="23"/>
      <c r="B26" s="1" t="s">
        <v>26</v>
      </c>
      <c r="C26" s="11">
        <v>9886</v>
      </c>
      <c r="D26" s="11">
        <v>1000</v>
      </c>
      <c r="E26" s="11">
        <v>500</v>
      </c>
      <c r="F26" s="11">
        <v>1500</v>
      </c>
      <c r="G26" s="11">
        <f t="shared" si="8"/>
        <v>12886</v>
      </c>
      <c r="H26" s="13">
        <v>3.49</v>
      </c>
      <c r="I26" s="18">
        <v>3.53</v>
      </c>
      <c r="J26" s="13">
        <v>2.48</v>
      </c>
      <c r="K26" s="13">
        <v>2.71</v>
      </c>
      <c r="L26" s="11">
        <f t="shared" si="17"/>
        <v>9984.8600000000024</v>
      </c>
      <c r="M26" s="11">
        <f t="shared" si="18"/>
        <v>1010.0000000000002</v>
      </c>
      <c r="N26" s="11">
        <f t="shared" si="19"/>
        <v>409.99999999999994</v>
      </c>
      <c r="O26" s="11">
        <f t="shared" si="20"/>
        <v>1229.9999999999998</v>
      </c>
      <c r="P26" s="11">
        <f t="shared" si="21"/>
        <v>12634.860000000002</v>
      </c>
      <c r="Q26" s="2"/>
      <c r="R26" s="8">
        <f t="shared" si="22"/>
        <v>500</v>
      </c>
      <c r="S26" s="8">
        <f t="shared" si="23"/>
        <v>409.99999999999994</v>
      </c>
      <c r="T26" s="2"/>
    </row>
    <row r="27" spans="1:20" ht="24">
      <c r="A27" s="23"/>
      <c r="B27" s="1" t="s">
        <v>27</v>
      </c>
      <c r="C27" s="11">
        <v>6600</v>
      </c>
      <c r="D27" s="11">
        <v>1000</v>
      </c>
      <c r="E27" s="11">
        <v>500</v>
      </c>
      <c r="F27" s="11">
        <v>500</v>
      </c>
      <c r="G27" s="11">
        <f t="shared" si="8"/>
        <v>8600</v>
      </c>
      <c r="H27" s="13">
        <v>0.94</v>
      </c>
      <c r="I27" s="18">
        <v>1.03</v>
      </c>
      <c r="J27" s="13">
        <v>0.9</v>
      </c>
      <c r="K27" s="13">
        <v>0.98</v>
      </c>
      <c r="L27" s="11">
        <f t="shared" si="17"/>
        <v>263.99999999999949</v>
      </c>
      <c r="M27" s="11">
        <f t="shared" si="18"/>
        <v>39.999999999999922</v>
      </c>
      <c r="N27" s="11">
        <f t="shared" si="19"/>
        <v>25.000000000000021</v>
      </c>
      <c r="O27" s="11">
        <f t="shared" si="20"/>
        <v>25.000000000000021</v>
      </c>
      <c r="P27" s="11">
        <f t="shared" si="21"/>
        <v>353.99999999999943</v>
      </c>
      <c r="Q27" s="2"/>
      <c r="R27" s="8">
        <f t="shared" si="22"/>
        <v>166.66666666666666</v>
      </c>
      <c r="S27" s="8">
        <f t="shared" si="23"/>
        <v>8.333333333333341</v>
      </c>
      <c r="T27" s="2"/>
    </row>
    <row r="28" spans="1:20">
      <c r="A28" s="23"/>
      <c r="B28" s="1" t="s">
        <v>28</v>
      </c>
      <c r="C28" s="11">
        <v>1260385</v>
      </c>
      <c r="D28" s="11">
        <v>902000</v>
      </c>
      <c r="E28" s="11">
        <v>1067000</v>
      </c>
      <c r="F28" s="11">
        <v>1299000</v>
      </c>
      <c r="G28" s="11">
        <f t="shared" si="8"/>
        <v>4528385</v>
      </c>
      <c r="H28" s="13">
        <v>3.03</v>
      </c>
      <c r="I28" s="18">
        <v>3.07</v>
      </c>
      <c r="J28" s="13">
        <v>2.2999999999999998</v>
      </c>
      <c r="K28" s="13">
        <v>2.5299999999999998</v>
      </c>
      <c r="L28" s="11">
        <f t="shared" si="17"/>
        <v>920081.04999999993</v>
      </c>
      <c r="M28" s="11">
        <f t="shared" si="18"/>
        <v>658460</v>
      </c>
      <c r="N28" s="11">
        <f t="shared" si="19"/>
        <v>576180</v>
      </c>
      <c r="O28" s="11">
        <f t="shared" si="20"/>
        <v>701460</v>
      </c>
      <c r="P28" s="11">
        <f t="shared" si="21"/>
        <v>2856181.05</v>
      </c>
      <c r="Q28" s="2"/>
      <c r="R28" s="8">
        <f t="shared" si="22"/>
        <v>433000</v>
      </c>
      <c r="S28" s="8">
        <f t="shared" si="23"/>
        <v>233820.00000000003</v>
      </c>
      <c r="T28" s="2"/>
    </row>
    <row r="29" spans="1:20">
      <c r="A29" s="23"/>
      <c r="B29" s="1" t="s">
        <v>30</v>
      </c>
      <c r="C29" s="11">
        <v>12385</v>
      </c>
      <c r="D29" s="11">
        <v>12000</v>
      </c>
      <c r="E29" s="11">
        <v>10000</v>
      </c>
      <c r="F29" s="11">
        <v>11000</v>
      </c>
      <c r="G29" s="11">
        <f t="shared" si="8"/>
        <v>45385</v>
      </c>
      <c r="H29" s="13">
        <v>3.03</v>
      </c>
      <c r="I29" s="18">
        <v>3.07</v>
      </c>
      <c r="J29" s="13">
        <v>2.2999999999999998</v>
      </c>
      <c r="K29" s="13">
        <v>2.5299999999999998</v>
      </c>
      <c r="L29" s="11">
        <f t="shared" si="17"/>
        <v>9041.0499999999993</v>
      </c>
      <c r="M29" s="11">
        <f t="shared" si="18"/>
        <v>8760</v>
      </c>
      <c r="N29" s="11">
        <f t="shared" si="19"/>
        <v>5400</v>
      </c>
      <c r="O29" s="11">
        <f t="shared" si="20"/>
        <v>5940</v>
      </c>
      <c r="P29" s="11">
        <f t="shared" si="21"/>
        <v>29141.05</v>
      </c>
      <c r="Q29" s="2"/>
      <c r="R29" s="8">
        <f t="shared" si="22"/>
        <v>3666.6666666666665</v>
      </c>
      <c r="S29" s="8">
        <f t="shared" si="23"/>
        <v>1980</v>
      </c>
      <c r="T29" s="2"/>
    </row>
    <row r="30" spans="1:20">
      <c r="A30" s="23"/>
      <c r="B30" s="1" t="s">
        <v>31</v>
      </c>
      <c r="C30" s="11">
        <v>129955</v>
      </c>
      <c r="D30" s="11">
        <v>108000</v>
      </c>
      <c r="E30" s="11">
        <v>110000</v>
      </c>
      <c r="F30" s="11">
        <v>150000</v>
      </c>
      <c r="G30" s="11">
        <f t="shared" si="8"/>
        <v>497955</v>
      </c>
      <c r="H30" s="13">
        <v>4.04</v>
      </c>
      <c r="I30" s="18">
        <v>4.09</v>
      </c>
      <c r="J30" s="13">
        <v>3.08</v>
      </c>
      <c r="K30" s="13">
        <v>3.37</v>
      </c>
      <c r="L30" s="11">
        <f t="shared" si="17"/>
        <v>124756.79999999999</v>
      </c>
      <c r="M30" s="11">
        <f t="shared" si="18"/>
        <v>103680</v>
      </c>
      <c r="N30" s="11">
        <f t="shared" si="19"/>
        <v>79199.999999999971</v>
      </c>
      <c r="O30" s="11">
        <f t="shared" si="20"/>
        <v>107999.99999999996</v>
      </c>
      <c r="P30" s="11">
        <f t="shared" si="21"/>
        <v>415636.79999999987</v>
      </c>
      <c r="Q30" s="2"/>
      <c r="R30" s="8">
        <f t="shared" si="22"/>
        <v>50000</v>
      </c>
      <c r="S30" s="8">
        <f t="shared" si="23"/>
        <v>35999.999999999985</v>
      </c>
      <c r="T30" s="2"/>
    </row>
    <row r="31" spans="1:20">
      <c r="A31" s="23"/>
      <c r="B31" s="1" t="s">
        <v>32</v>
      </c>
      <c r="C31" s="11">
        <v>85961</v>
      </c>
      <c r="D31" s="11">
        <v>83000</v>
      </c>
      <c r="E31" s="11">
        <v>187000</v>
      </c>
      <c r="F31" s="11">
        <v>123000</v>
      </c>
      <c r="G31" s="11">
        <f t="shared" si="8"/>
        <v>478961</v>
      </c>
      <c r="H31" s="13">
        <v>2.83</v>
      </c>
      <c r="I31" s="18">
        <v>2.87</v>
      </c>
      <c r="J31" s="13">
        <v>2.15</v>
      </c>
      <c r="K31" s="13">
        <v>2.36</v>
      </c>
      <c r="L31" s="11">
        <f t="shared" si="17"/>
        <v>58453.48000000001</v>
      </c>
      <c r="M31" s="11">
        <f t="shared" si="18"/>
        <v>56440.000000000015</v>
      </c>
      <c r="N31" s="11">
        <f t="shared" si="19"/>
        <v>95370.000000000044</v>
      </c>
      <c r="O31" s="11">
        <f t="shared" si="20"/>
        <v>62730.000000000029</v>
      </c>
      <c r="P31" s="11">
        <f t="shared" si="21"/>
        <v>272993.4800000001</v>
      </c>
      <c r="Q31" s="2"/>
      <c r="R31" s="8">
        <f t="shared" si="22"/>
        <v>41000</v>
      </c>
      <c r="S31" s="8">
        <f t="shared" si="23"/>
        <v>20910.000000000011</v>
      </c>
      <c r="T31" s="2"/>
    </row>
    <row r="32" spans="1:20">
      <c r="A32" s="23"/>
      <c r="B32" s="1" t="s">
        <v>33</v>
      </c>
      <c r="C32" s="11">
        <v>184000</v>
      </c>
      <c r="D32" s="11">
        <v>115000</v>
      </c>
      <c r="E32" s="11">
        <v>100000</v>
      </c>
      <c r="F32" s="11">
        <v>180000</v>
      </c>
      <c r="G32" s="11">
        <f t="shared" si="8"/>
        <v>579000</v>
      </c>
      <c r="H32" s="13">
        <v>4.04</v>
      </c>
      <c r="I32" s="18">
        <v>4.09</v>
      </c>
      <c r="J32" s="13">
        <v>3.08</v>
      </c>
      <c r="K32" s="13">
        <v>3.37</v>
      </c>
      <c r="L32" s="11">
        <f t="shared" si="17"/>
        <v>176640</v>
      </c>
      <c r="M32" s="11">
        <f t="shared" si="18"/>
        <v>110400</v>
      </c>
      <c r="N32" s="11">
        <f t="shared" si="19"/>
        <v>71999.999999999971</v>
      </c>
      <c r="O32" s="11">
        <f t="shared" si="20"/>
        <v>129599.99999999996</v>
      </c>
      <c r="P32" s="11">
        <f t="shared" si="21"/>
        <v>488639.99999999994</v>
      </c>
      <c r="Q32" s="2"/>
      <c r="R32" s="8">
        <f t="shared" si="22"/>
        <v>60000</v>
      </c>
      <c r="S32" s="8">
        <f t="shared" si="23"/>
        <v>43199.999999999985</v>
      </c>
      <c r="T32" s="2"/>
    </row>
    <row r="33" spans="1:20">
      <c r="A33" s="23"/>
      <c r="B33" s="7" t="s">
        <v>12</v>
      </c>
      <c r="C33" s="15">
        <f>SUM(C23:C32)</f>
        <v>8018769</v>
      </c>
      <c r="D33" s="15">
        <f t="shared" ref="D33:O33" si="24">SUM(D23:D32)</f>
        <v>7411000</v>
      </c>
      <c r="E33" s="15">
        <f t="shared" si="24"/>
        <v>6469000</v>
      </c>
      <c r="F33" s="15">
        <f t="shared" si="24"/>
        <v>8034100</v>
      </c>
      <c r="G33" s="15">
        <f t="shared" si="24"/>
        <v>29932869</v>
      </c>
      <c r="H33" s="13"/>
      <c r="I33" s="19"/>
      <c r="J33" s="13"/>
      <c r="K33" s="16"/>
      <c r="L33" s="15">
        <f t="shared" si="24"/>
        <v>7377219.71</v>
      </c>
      <c r="M33" s="15">
        <f t="shared" si="24"/>
        <v>6876090</v>
      </c>
      <c r="N33" s="15">
        <f t="shared" si="24"/>
        <v>4428034.9999999981</v>
      </c>
      <c r="O33" s="15">
        <f t="shared" si="24"/>
        <v>5524556.9999999981</v>
      </c>
      <c r="P33" s="15">
        <f>SUM(P23:P32)</f>
        <v>24205901.710000001</v>
      </c>
      <c r="Q33" s="2">
        <v>0</v>
      </c>
      <c r="R33" s="2">
        <f>SUM(R23:R32)</f>
        <v>2678033.3333333335</v>
      </c>
      <c r="S33" s="2">
        <f t="shared" ref="S33" si="25">SUM(S23:S32)</f>
        <v>1841518.9999999995</v>
      </c>
      <c r="T33" s="2">
        <f>P33+Q33-S33</f>
        <v>22364382.710000001</v>
      </c>
    </row>
    <row r="34" spans="1:20" ht="27.75" customHeight="1">
      <c r="A34" s="23" t="s">
        <v>15</v>
      </c>
      <c r="B34" s="1" t="s">
        <v>34</v>
      </c>
      <c r="C34" s="11">
        <v>6552</v>
      </c>
      <c r="D34" s="11">
        <v>3342</v>
      </c>
      <c r="E34" s="11">
        <v>2186</v>
      </c>
      <c r="F34" s="11">
        <v>3089</v>
      </c>
      <c r="G34" s="11">
        <f>SUM(C34:F34)</f>
        <v>15169</v>
      </c>
      <c r="H34" s="13">
        <v>67.53</v>
      </c>
      <c r="I34" s="13">
        <v>67.53</v>
      </c>
      <c r="J34" s="13">
        <v>3.25</v>
      </c>
      <c r="K34" s="13">
        <v>3.3</v>
      </c>
      <c r="L34" s="11">
        <f>(H34-J34)*C34</f>
        <v>421162.56</v>
      </c>
      <c r="M34" s="11">
        <f>(H34-J34)*D34</f>
        <v>214823.76</v>
      </c>
      <c r="N34" s="11">
        <f>(I34-K34)*E34</f>
        <v>140406.78</v>
      </c>
      <c r="O34" s="11">
        <f>(I34-K34)*F34</f>
        <v>198406.47</v>
      </c>
      <c r="P34" s="11">
        <f>SUM(L34:O34)</f>
        <v>974799.57000000007</v>
      </c>
      <c r="Q34" s="2"/>
      <c r="R34" s="8">
        <v>1219</v>
      </c>
      <c r="S34" s="8">
        <f>(I34-K34)*R34</f>
        <v>78296.37000000001</v>
      </c>
      <c r="T34" s="2"/>
    </row>
    <row r="35" spans="1:20" ht="27.75" customHeight="1">
      <c r="A35" s="23"/>
      <c r="B35" s="1" t="s">
        <v>35</v>
      </c>
      <c r="C35" s="11">
        <v>2559</v>
      </c>
      <c r="D35" s="11">
        <v>1286</v>
      </c>
      <c r="E35" s="11">
        <v>664</v>
      </c>
      <c r="F35" s="11">
        <v>1122</v>
      </c>
      <c r="G35" s="11">
        <f>SUM(C35:F35)</f>
        <v>5631</v>
      </c>
      <c r="H35" s="13">
        <v>67.53</v>
      </c>
      <c r="I35" s="13">
        <v>67.53</v>
      </c>
      <c r="J35" s="13">
        <v>0.88</v>
      </c>
      <c r="K35" s="13">
        <v>0.96</v>
      </c>
      <c r="L35" s="11">
        <f t="shared" ref="L35:L37" si="26">(H35-J35)*C35</f>
        <v>170557.35</v>
      </c>
      <c r="M35" s="11">
        <f t="shared" ref="M35:M37" si="27">(H35-J35)*D35</f>
        <v>85711.900000000009</v>
      </c>
      <c r="N35" s="11">
        <f t="shared" ref="N35:N37" si="28">(I35-K35)*E35</f>
        <v>44202.48</v>
      </c>
      <c r="O35" s="11">
        <f t="shared" ref="O35:O37" si="29">(I35-K35)*F35</f>
        <v>74691.540000000008</v>
      </c>
      <c r="P35" s="11">
        <f t="shared" ref="P35:P37" si="30">SUM(L35:O35)</f>
        <v>375163.27</v>
      </c>
      <c r="Q35" s="2"/>
      <c r="R35" s="8">
        <v>494</v>
      </c>
      <c r="S35" s="8">
        <f t="shared" ref="S35:S37" si="31">(I35-K35)*R35</f>
        <v>32885.58</v>
      </c>
      <c r="T35" s="2"/>
    </row>
    <row r="36" spans="1:20" ht="27.75" customHeight="1">
      <c r="A36" s="23"/>
      <c r="B36" s="1" t="s">
        <v>21</v>
      </c>
      <c r="C36" s="11">
        <v>61512</v>
      </c>
      <c r="D36" s="11">
        <v>46156</v>
      </c>
      <c r="E36" s="11">
        <v>42405</v>
      </c>
      <c r="F36" s="11">
        <v>40492</v>
      </c>
      <c r="G36" s="11">
        <f>SUM(C36:F36)</f>
        <v>190565</v>
      </c>
      <c r="H36" s="13">
        <v>67.53</v>
      </c>
      <c r="I36" s="13">
        <v>67.53</v>
      </c>
      <c r="J36" s="13">
        <v>2.83</v>
      </c>
      <c r="K36" s="13">
        <v>2.87</v>
      </c>
      <c r="L36" s="11">
        <f t="shared" si="26"/>
        <v>3979826.4000000004</v>
      </c>
      <c r="M36" s="11">
        <f t="shared" si="27"/>
        <v>2986293.2</v>
      </c>
      <c r="N36" s="11">
        <f t="shared" si="28"/>
        <v>2741907.3</v>
      </c>
      <c r="O36" s="11">
        <f t="shared" si="29"/>
        <v>2618212.7199999997</v>
      </c>
      <c r="P36" s="11">
        <f t="shared" si="30"/>
        <v>12326239.620000001</v>
      </c>
      <c r="Q36" s="2"/>
      <c r="R36" s="8">
        <v>9376</v>
      </c>
      <c r="S36" s="8">
        <f t="shared" si="31"/>
        <v>606252.15999999992</v>
      </c>
      <c r="T36" s="2"/>
    </row>
    <row r="37" spans="1:20" ht="27.75" customHeight="1">
      <c r="A37" s="23"/>
      <c r="B37" s="1" t="s">
        <v>16</v>
      </c>
      <c r="C37" s="11">
        <v>60457</v>
      </c>
      <c r="D37" s="11">
        <v>30035</v>
      </c>
      <c r="E37" s="11">
        <v>21768</v>
      </c>
      <c r="F37" s="11">
        <v>35844</v>
      </c>
      <c r="G37" s="11">
        <f>SUM(C37:F37)</f>
        <v>148104</v>
      </c>
      <c r="H37" s="13">
        <v>67.53</v>
      </c>
      <c r="I37" s="13">
        <v>67.53</v>
      </c>
      <c r="J37" s="13">
        <v>7.95</v>
      </c>
      <c r="K37" s="13">
        <v>7.95</v>
      </c>
      <c r="L37" s="11">
        <f t="shared" si="26"/>
        <v>3602028.06</v>
      </c>
      <c r="M37" s="11">
        <f t="shared" si="27"/>
        <v>1789485.3</v>
      </c>
      <c r="N37" s="11">
        <f t="shared" si="28"/>
        <v>1296937.44</v>
      </c>
      <c r="O37" s="11">
        <f t="shared" si="29"/>
        <v>2135585.52</v>
      </c>
      <c r="P37" s="11">
        <f t="shared" si="30"/>
        <v>8824036.3200000003</v>
      </c>
      <c r="Q37" s="2"/>
      <c r="R37" s="8">
        <v>8651</v>
      </c>
      <c r="S37" s="8">
        <f t="shared" si="31"/>
        <v>515426.57999999996</v>
      </c>
      <c r="T37" s="2"/>
    </row>
    <row r="38" spans="1:20" ht="27.75" customHeight="1">
      <c r="A38" s="23"/>
      <c r="B38" s="7" t="s">
        <v>12</v>
      </c>
      <c r="C38" s="15">
        <f>SUM(C34:C37)</f>
        <v>131080</v>
      </c>
      <c r="D38" s="15">
        <f t="shared" ref="D38:O38" si="32">SUM(D34:D37)</f>
        <v>80819</v>
      </c>
      <c r="E38" s="15">
        <f t="shared" si="32"/>
        <v>67023</v>
      </c>
      <c r="F38" s="15">
        <f t="shared" si="32"/>
        <v>80547</v>
      </c>
      <c r="G38" s="15">
        <f t="shared" si="32"/>
        <v>359469</v>
      </c>
      <c r="H38" s="16"/>
      <c r="I38" s="16"/>
      <c r="J38" s="16"/>
      <c r="K38" s="16"/>
      <c r="L38" s="15">
        <f t="shared" si="32"/>
        <v>8173574.370000001</v>
      </c>
      <c r="M38" s="15">
        <f t="shared" si="32"/>
        <v>5076314.16</v>
      </c>
      <c r="N38" s="15">
        <f t="shared" si="32"/>
        <v>4223454</v>
      </c>
      <c r="O38" s="15">
        <f t="shared" si="32"/>
        <v>5026896.25</v>
      </c>
      <c r="P38" s="15">
        <f>SUM(P34:P37)</f>
        <v>22500238.780000001</v>
      </c>
      <c r="Q38" s="20">
        <v>1210043</v>
      </c>
      <c r="R38" s="20">
        <f>SUM(R34:R37)</f>
        <v>19740</v>
      </c>
      <c r="S38" s="20">
        <f t="shared" ref="S38" si="33">SUM(S34:S37)</f>
        <v>1232860.69</v>
      </c>
      <c r="T38" s="2">
        <f>P38+Q38-S38</f>
        <v>22477421.09</v>
      </c>
    </row>
    <row r="39" spans="1:20" ht="27" customHeight="1">
      <c r="A39" s="37" t="s">
        <v>17</v>
      </c>
      <c r="B39" s="37"/>
      <c r="C39" s="38">
        <f>C38+C22+C13+C33</f>
        <v>17541235</v>
      </c>
      <c r="D39" s="38">
        <f t="shared" ref="D39:O39" si="34">D38+D22+D13+D33</f>
        <v>14807720</v>
      </c>
      <c r="E39" s="38">
        <f t="shared" si="34"/>
        <v>13558177</v>
      </c>
      <c r="F39" s="38">
        <f t="shared" si="34"/>
        <v>16215019</v>
      </c>
      <c r="G39" s="38">
        <f t="shared" si="34"/>
        <v>62122151</v>
      </c>
      <c r="H39" s="39"/>
      <c r="I39" s="39"/>
      <c r="J39" s="40"/>
      <c r="K39" s="40"/>
      <c r="L39" s="38">
        <f t="shared" si="34"/>
        <v>232347781.75999999</v>
      </c>
      <c r="M39" s="38">
        <f t="shared" si="34"/>
        <v>180831593.30000001</v>
      </c>
      <c r="N39" s="38">
        <f t="shared" si="34"/>
        <v>170747595.88</v>
      </c>
      <c r="O39" s="38">
        <f t="shared" si="34"/>
        <v>196221944.84999999</v>
      </c>
      <c r="P39" s="38">
        <f>P38+P22+P13+P33</f>
        <v>780148915.78999996</v>
      </c>
      <c r="Q39" s="38">
        <f>SUM(Q8:Q38)</f>
        <v>67249503.169999897</v>
      </c>
      <c r="R39" s="38">
        <f>R38+R22+R13+R33</f>
        <v>5463816.333333334</v>
      </c>
      <c r="S39" s="38">
        <f>S38+S22+S13+S33</f>
        <v>67025026.209999986</v>
      </c>
      <c r="T39" s="38">
        <f t="shared" ref="T39" si="35">T38+T22+T13+T33</f>
        <v>780373392.75</v>
      </c>
    </row>
    <row r="41" spans="1:20">
      <c r="R41" s="41" t="s">
        <v>50</v>
      </c>
      <c r="S41" s="41"/>
      <c r="T41" s="42">
        <v>753276200</v>
      </c>
    </row>
    <row r="42" spans="1:20">
      <c r="R42" s="43"/>
      <c r="S42" s="43"/>
      <c r="T42" s="44"/>
    </row>
    <row r="43" spans="1:20" ht="24" customHeight="1">
      <c r="R43" s="45" t="s">
        <v>49</v>
      </c>
      <c r="S43" s="45"/>
      <c r="T43" s="42">
        <f>T39-T41</f>
        <v>27097192.75</v>
      </c>
    </row>
  </sheetData>
  <mergeCells count="20">
    <mergeCell ref="S1:T1"/>
    <mergeCell ref="T6:T7"/>
    <mergeCell ref="B6:B7"/>
    <mergeCell ref="A6:A7"/>
    <mergeCell ref="R41:S41"/>
    <mergeCell ref="C4:K4"/>
    <mergeCell ref="H1:K1"/>
    <mergeCell ref="H2:K2"/>
    <mergeCell ref="R43:S43"/>
    <mergeCell ref="A39:B39"/>
    <mergeCell ref="C6:G6"/>
    <mergeCell ref="H6:I6"/>
    <mergeCell ref="J6:K6"/>
    <mergeCell ref="L6:P6"/>
    <mergeCell ref="A8:A13"/>
    <mergeCell ref="A14:A22"/>
    <mergeCell ref="A34:A38"/>
    <mergeCell ref="A23:A33"/>
    <mergeCell ref="Q6:Q7"/>
    <mergeCell ref="R6:S6"/>
  </mergeCells>
  <pageMargins left="0.39370078740157483" right="0.19685039370078741" top="0.74803149606299213" bottom="0.59055118110236227" header="0.31496062992125984" footer="0.31496062992125984"/>
  <pageSetup paperSize="9" scale="66" pageOrder="overThenDown" orientation="landscape" r:id="rId1"/>
  <headerFooter>
    <oddFooter>&amp;C&amp;P</oddFooter>
  </headerFooter>
  <colBreaks count="1" manualBreakCount="1">
    <brk id="11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расчеты</vt:lpstr>
      <vt:lpstr>расчеты!Заголовки_для_печати</vt:lpstr>
      <vt:lpstr>расчеты!Область_печати</vt:lpstr>
    </vt:vector>
  </TitlesOfParts>
  <Company>Минестерство энергетики и связи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lubovtsova</dc:creator>
  <cp:lastModifiedBy>minfin user</cp:lastModifiedBy>
  <cp:lastPrinted>2019-05-22T07:54:26Z</cp:lastPrinted>
  <dcterms:created xsi:type="dcterms:W3CDTF">2016-01-14T10:10:37Z</dcterms:created>
  <dcterms:modified xsi:type="dcterms:W3CDTF">2019-06-11T08:09:10Z</dcterms:modified>
</cp:coreProperties>
</file>