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200" windowHeight="11535" tabRatio="535"/>
  </bookViews>
  <sheets>
    <sheet name="Лист1" sheetId="2" r:id="rId1"/>
  </sheets>
  <definedNames>
    <definedName name="_xlnm.Print_Titles" localSheetId="0">Лист1!$4:$6</definedName>
    <definedName name="_xlnm.Print_Area" localSheetId="0">Лист1!$A$1:$N$113</definedName>
  </definedNames>
  <calcPr calcId="125725"/>
</workbook>
</file>

<file path=xl/calcChain.xml><?xml version="1.0" encoding="utf-8"?>
<calcChain xmlns="http://schemas.openxmlformats.org/spreadsheetml/2006/main">
  <c r="I19" i="2"/>
  <c r="Q32" l="1"/>
  <c r="P75"/>
  <c r="I68"/>
  <c r="P29"/>
  <c r="I18" l="1"/>
  <c r="I7" s="1"/>
  <c r="I74"/>
  <c r="I73"/>
  <c r="N99" l="1"/>
  <c r="M99"/>
  <c r="N97"/>
  <c r="M97"/>
  <c r="N95"/>
  <c r="M95"/>
  <c r="N75"/>
  <c r="M75"/>
  <c r="N74"/>
  <c r="M74"/>
  <c r="N73"/>
  <c r="M73"/>
  <c r="N69"/>
  <c r="M69"/>
  <c r="N48"/>
  <c r="M48"/>
  <c r="M47"/>
  <c r="N27"/>
  <c r="M27"/>
  <c r="N24"/>
  <c r="M24"/>
  <c r="N23"/>
  <c r="M23"/>
  <c r="N22"/>
  <c r="M22"/>
  <c r="N10"/>
  <c r="M10"/>
  <c r="L68"/>
  <c r="N68" s="1"/>
  <c r="K68"/>
  <c r="J68"/>
  <c r="L98"/>
  <c r="M98" s="1"/>
  <c r="K98"/>
  <c r="J98"/>
  <c r="L47"/>
  <c r="N47" s="1"/>
  <c r="K47"/>
  <c r="J47"/>
  <c r="L39"/>
  <c r="K39"/>
  <c r="J39"/>
  <c r="L19"/>
  <c r="M19" s="1"/>
  <c r="K19"/>
  <c r="J19"/>
  <c r="I72"/>
  <c r="L72"/>
  <c r="N72" s="1"/>
  <c r="K72"/>
  <c r="J72"/>
  <c r="L94"/>
  <c r="N94" s="1"/>
  <c r="K94"/>
  <c r="J94"/>
  <c r="L9"/>
  <c r="L8" s="1"/>
  <c r="K9"/>
  <c r="K8" s="1"/>
  <c r="J9"/>
  <c r="J8" s="1"/>
  <c r="H108"/>
  <c r="G108"/>
  <c r="H106"/>
  <c r="G106"/>
  <c r="H104"/>
  <c r="G104"/>
  <c r="H101"/>
  <c r="H98"/>
  <c r="G98"/>
  <c r="H95"/>
  <c r="H94" s="1"/>
  <c r="G94"/>
  <c r="H91"/>
  <c r="G91"/>
  <c r="H90"/>
  <c r="H89" s="1"/>
  <c r="H78" s="1"/>
  <c r="G89"/>
  <c r="H85"/>
  <c r="G85"/>
  <c r="H81"/>
  <c r="G81"/>
  <c r="H79"/>
  <c r="G79"/>
  <c r="H72"/>
  <c r="G72"/>
  <c r="H68"/>
  <c r="G68"/>
  <c r="H52"/>
  <c r="G52"/>
  <c r="G47" s="1"/>
  <c r="H49"/>
  <c r="H47" s="1"/>
  <c r="H45"/>
  <c r="H44" s="1"/>
  <c r="G45"/>
  <c r="G44" s="1"/>
  <c r="H40"/>
  <c r="H39"/>
  <c r="G39"/>
  <c r="H19"/>
  <c r="H18" s="1"/>
  <c r="G19"/>
  <c r="G18"/>
  <c r="H16"/>
  <c r="G16"/>
  <c r="H14"/>
  <c r="G14"/>
  <c r="H9"/>
  <c r="H8" s="1"/>
  <c r="G9"/>
  <c r="M68" l="1"/>
  <c r="K18"/>
  <c r="M8"/>
  <c r="N8"/>
  <c r="N9"/>
  <c r="M94"/>
  <c r="M9"/>
  <c r="N98"/>
  <c r="G8"/>
  <c r="J18"/>
  <c r="N18" s="1"/>
  <c r="M72"/>
  <c r="N19"/>
  <c r="L18"/>
  <c r="M18" s="1"/>
  <c r="K7"/>
  <c r="H7"/>
  <c r="G78"/>
  <c r="G7" s="1"/>
  <c r="L7" l="1"/>
  <c r="M7" s="1"/>
  <c r="J7"/>
  <c r="N7" l="1"/>
</calcChain>
</file>

<file path=xl/sharedStrings.xml><?xml version="1.0" encoding="utf-8"?>
<sst xmlns="http://schemas.openxmlformats.org/spreadsheetml/2006/main" count="513" uniqueCount="226">
  <si>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</si>
  <si>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</si>
  <si>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</si>
  <si>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</si>
  <si>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</si>
  <si>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>Прогнозный срок                                                            (начало / окончание)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</si>
  <si>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</si>
  <si>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Исполнение, в процентах</t>
  </si>
  <si>
    <t>к уточненной сводной бюджетной росписи на год</t>
  </si>
  <si>
    <t xml:space="preserve">   тыс. рублей</t>
  </si>
  <si>
    <t xml:space="preserve">Отчет об исполнении областной адресной инвестиционной программы за 1 квартал 2019 года </t>
  </si>
  <si>
    <t>Уточненная сводная бюджетная роспись на 2019 год по состоянию на 31.03.2019</t>
  </si>
  <si>
    <t>Исполнено на 31.03.2019</t>
  </si>
  <si>
    <t>Приложение № 6 к пояснительной записке к отчету об исполнении областного бюджета за 1 квартал 2019 года  по форме приложения № 16 к областному закону "Об областном бюджете на 2019 год и на плановый период 2020 и 2021 годов"</t>
  </si>
  <si>
    <t>План кассовых выплат на 1 квартал 
2019 года</t>
  </si>
  <si>
    <t>к плану 
на 1 квартал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</si>
  <si>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</si>
  <si>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в том числе: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</si>
  <si>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</si>
  <si>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 xml:space="preserve">300 квартир                                                     </t>
  </si>
  <si>
    <t xml:space="preserve">бюджетные инвестиции в объекты государственной собственности Архангельской области, строительство </t>
  </si>
  <si>
    <t xml:space="preserve">министерство строительства и архитектуры Архангельской области 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</si>
  <si>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</si>
  <si>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2016 / 2021</t>
  </si>
  <si>
    <t>2) обеспечение объектами инженерной инфраструктуры                                                                                                                                                        300-квартирного дома по пр. Московскому в г. Архангельске</t>
  </si>
  <si>
    <r>
      <t>объем нагрузки                                           на сети – 7,37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</t>
    </r>
  </si>
  <si>
    <t>ГКУ Архангельской области "ГУКС"</t>
  </si>
  <si>
    <t>2017 / 2019</t>
  </si>
  <si>
    <t>3) реконструкция зданий жилищного фонда (устройство вентилируемых фасадов многоквартирных домов) в г. Мирный Архангельской области</t>
  </si>
  <si>
    <t>62 жилых дома                                                                                                                      (166 663,6 кв. м)</t>
  </si>
  <si>
    <t>субсидии на софинансирование капитальных вложений в объекты муниципальной собственности, строительство</t>
  </si>
  <si>
    <t>администрация муниципального образования "Мирный"</t>
  </si>
  <si>
    <t>2014 / 2021</t>
  </si>
  <si>
    <t>4)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</si>
  <si>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2,6 км</t>
  </si>
  <si>
    <t>2014 / 2019</t>
  </si>
  <si>
    <t>2. Комплексное освоение территории VI – VII микрорайонов с целью развития жилищного строительства в г. Архангельске</t>
  </si>
  <si>
    <t>1) детский сад на 280 мест в 7 микрорайоне территориального округа Майская горка города Архангельска*</t>
  </si>
  <si>
    <t>280 мест</t>
  </si>
  <si>
    <t>министерство строительства и архитектуры Архангельской области</t>
  </si>
  <si>
    <t>администрация муниципального образования "Город Архангельск"</t>
  </si>
  <si>
    <t>2018 / 2019</t>
  </si>
  <si>
    <t>3. Комплексное освоение территории 7 и 10 кварталов Южного района с целью развития жилищного строительства в г. Котласе</t>
  </si>
  <si>
    <t>1) строительство школы на 860 мест в г. Котласе*</t>
  </si>
  <si>
    <t>860 мест</t>
  </si>
  <si>
    <t>администрация муниципального образования "Котлас"</t>
  </si>
  <si>
    <t>2019 / 2021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</si>
  <si>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</si>
  <si>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1. Муниципальные дошкольные образовательные организации муниципальных образований Архангельской области, в том числе:</t>
  </si>
  <si>
    <t>1) детский сад на 120 мест в пос. Катунино Приморского района                                                                                                       Архангельской области*</t>
  </si>
  <si>
    <t>120 мест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</si>
  <si>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</si>
  <si>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администрация муниципального образования "Приморский муниципальный район"</t>
  </si>
  <si>
    <t>2015 / 2019</t>
  </si>
  <si>
    <t>2) детский сад на 125 мест в Соломбальском территориальном округе                                                                                            города Архангельска*</t>
  </si>
  <si>
    <t>125 мест</t>
  </si>
  <si>
    <t>администрация муниципального образования                                                       "Город Архангельск"</t>
  </si>
  <si>
    <t>3) детский сад на 280 мест в 6 микрорайоне территориального округа Майская горка города Архангельска*</t>
  </si>
  <si>
    <t>4) детский сад на 280 мест в г. Котласе Архангельской области по пр. Мира,     д. 24а*</t>
  </si>
  <si>
    <t>5) детский сад на 280 мест в квартале 162 г. Северодвинска*</t>
  </si>
  <si>
    <t>администрация муниципального образования "Северодвинск"</t>
  </si>
  <si>
    <t>6) детский сад на 220 мест в с. Карпогоры Пинежского района*</t>
  </si>
  <si>
    <t>220 мест</t>
  </si>
  <si>
    <t>администрация муниципального образования "Пинежский муниципальный район"</t>
  </si>
  <si>
    <t>7) детский сад на 220 мест в округе Варавино-Фактория города Архангельска*</t>
  </si>
  <si>
    <t>8) детский сад на 120 мест в п. Каменка МО "Мезенский муниципальный район"*</t>
  </si>
  <si>
    <t>администрация муниципального образования                                                                                                                                   "Мезенский муниципальный район"</t>
  </si>
  <si>
    <t>2016 / 2019</t>
  </si>
  <si>
    <t>2. Общеобразовательные организации и профессиональные образовательные организации в Архангельской области, в том числе:</t>
  </si>
  <si>
    <t>1) средняя общеобразовательная школа с эстетическим уклоном на 240 мест в пос. Ерцево Коношского района</t>
  </si>
  <si>
    <t>240 мест</t>
  </si>
  <si>
    <t>2) строительство средней общеобразовательной школы на 250 мест с блоком временного проживания на 50 человек в с. Ровдино Шенкурского района*</t>
  </si>
  <si>
    <t>250 мест</t>
  </si>
  <si>
    <t>администрация муниципального образования "Шенкурский муниципальный район"</t>
  </si>
  <si>
    <t>2013 / 2020</t>
  </si>
  <si>
    <t>3) строительство школы на 860 мест в территориальном округе Варавино-Фактория г. Архангельска*</t>
  </si>
  <si>
    <t>2019 / 2020</t>
  </si>
  <si>
    <t>4) строительство школы на 90 учащихся в с. Долгощелье Мезенского района Архангельской области*</t>
  </si>
  <si>
    <t>90 мест</t>
  </si>
  <si>
    <t>2018 / 2020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</si>
  <si>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2024 годы)"</t>
  </si>
  <si>
    <t>1. Создание комплекса обеспечивающей инфраструктуры туристско-рекреационных кластеров на территории Архангельской области, в том числе:</t>
  </si>
  <si>
    <t xml:space="preserve">1) реконструкция мостового перехода через реку Вага на участке км 2 + 067 автомобильной дороги Вельск – Шангалы                                                        </t>
  </si>
  <si>
    <t>протяженность дороги – 560 м,                                    в том числе мост – 172,77 м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</si>
  <si>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</si>
  <si>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министерство транспорта Архангельской области</t>
  </si>
  <si>
    <t xml:space="preserve">государственное казенное учреждение Архангельской области "Дорожное агентство "Архангельскавтодор" 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</si>
  <si>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2024 годы)"</t>
  </si>
  <si>
    <t>1. Строительство больницы на 15 коек с поликлиникой на 100 посещений, Обозерский филиал ГБУЗ АО "Плесецкая ЦРБ"</t>
  </si>
  <si>
    <t>15 коек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</si>
  <si>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</si>
  <si>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 xml:space="preserve"> ГКУ Архангельской области "ГУКС"</t>
  </si>
  <si>
    <t>2017 / 2020</t>
  </si>
  <si>
    <t>2. Строительство больницы в пос. Березник Виноградовского района Архангельской области</t>
  </si>
  <si>
    <t>45 коек</t>
  </si>
  <si>
    <t>2015 / 2020</t>
  </si>
  <si>
    <t>3. Лечебно-диагностический корпус ГБУЗ Архангельской области "Архангельская областная детская клиническая больница 
им. П.Г. Выжлецова"</t>
  </si>
  <si>
    <t>180 коек</t>
  </si>
  <si>
    <t>2011 / -</t>
  </si>
  <si>
    <t>4. Привязка проекта и строительство здания корпуса Мезенской центральной районной больницы</t>
  </si>
  <si>
    <t>-</t>
  </si>
  <si>
    <t>2019 / -</t>
  </si>
  <si>
    <t>5. Приобретение фельдшерско-акушерских пунктов в отдаленных населенных пунктах Архангельской области, в том числе:</t>
  </si>
  <si>
    <t>1)  фельдшерско-акушерский пункт в дер. Шиловская Вельского района Архангельской области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</si>
  <si>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</si>
  <si>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</si>
  <si>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2019 / 2019</t>
  </si>
  <si>
    <t>2) фельдшерско-акушерский пункт в пос. Квазеньга Устьянского района Архангельской области</t>
  </si>
  <si>
    <t>3) фельдшерско-акушерский пункт в пос. Лайский Док Приморского района Архангельской области</t>
  </si>
  <si>
    <t>4) фельдшерско-акушерский пункт в дер. Никифоровская Шенкурского района Архангельской области</t>
  </si>
  <si>
    <t>5) фельдшерско-акушерский пункт в пос. Гринево Коношского района Архангельской области</t>
  </si>
  <si>
    <t>6) фельдшерско-акушерский пункт в дер. Нагорская Устьянского района Архангельской области</t>
  </si>
  <si>
    <t>7) фельдшерско-акушерский пункт в пос. Советский Устьянского района Архангельской области</t>
  </si>
  <si>
    <t>8) фельдшерско-акушерский пункт в дер. Гридино Няндомского района Архангельской области</t>
  </si>
  <si>
    <t>9) фельдшерско-акушерский пункт на ж/д ст. Бурачиха Няндомского района Архангельской области</t>
  </si>
  <si>
    <t>2020 / 2020</t>
  </si>
  <si>
    <t>10) фельдшерско-акушерский пункт в дер. Уна Приморского района Архангельской области</t>
  </si>
  <si>
    <t>11) фельдшерско-акушерский пункт в дер. Верхняя Золотица Приморского района Архангельской области</t>
  </si>
  <si>
    <t>12) фельдшерско-акушерский пункт в дер. Усачевская Каргопольского района Архангельской области</t>
  </si>
  <si>
    <t>13) фельдшерско-акушерский пункт в с. Павловск Вилегодского района Архангельской области</t>
  </si>
  <si>
    <t>14) фельдшерско-акушерский пункт в дер. Летняя Золотица Приморского района Архангельской области</t>
  </si>
  <si>
    <t>15) фельдшерско-акушерский пункт в пос. Летнеозерский Плесецкого района Архангельской области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</si>
  <si>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</si>
  <si>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 xml:space="preserve">1. Реконструкция автомобильной дороги Усть-Ваеньга – Осиново – Фалюки (до дер. Задориха) на участке км 43 + 500 – км 63 + 000 </t>
  </si>
  <si>
    <t>протяженность дороги – 21,725 км (2019 год – 6,3 км, 2021 год – 15,425 км)</t>
  </si>
  <si>
    <t xml:space="preserve">бюджетные инвестиции в объекты государственной собственности Архангельской области, реконструкция </t>
  </si>
  <si>
    <t>2018 / 2021</t>
  </si>
  <si>
    <t>2. Строительство  мостового перехода через реку Сельменьга на автомобильной дороге Усть-Ваеньга – Осиново – Фалюки (до дер. Задориха) в Виноградовском районе Архангельской области</t>
  </si>
  <si>
    <t>протяженность дороги – 642,18 м, в том числе мост – 81,3 м</t>
  </si>
  <si>
    <t>3. Реконструкция проспекта Ленинградского от улицы Первомайской                                                                                                                               до улицы Смольный Буян в городе Архангельске</t>
  </si>
  <si>
    <t>1,622 км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</si>
  <si>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</si>
  <si>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2021 годы)"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</si>
  <si>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</si>
  <si>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протяженность сетей водоснабжения –                                                                       14,4 км</t>
  </si>
  <si>
    <t>агентство по развитию Соловецкого архипелага Архангельской области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</si>
  <si>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</si>
  <si>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производительность КОС до 1000 куб. м / сутки, 10 КНС, 11,04 км сетей водоотведения</t>
  </si>
  <si>
    <t>3. Реконструкция аэропортового комплекса "Соловки", о. Соловецкий, Архангельская область</t>
  </si>
  <si>
    <t>68 675,0 кв. м</t>
  </si>
  <si>
    <t>4. 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</si>
  <si>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10 коек</t>
  </si>
  <si>
    <t>5.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</si>
  <si>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12 квартир</t>
  </si>
  <si>
    <t>администрация муниципального образования                                                        "Сельское поселение "Соловецкое"</t>
  </si>
  <si>
    <t>2020 / 2021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</si>
  <si>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</si>
  <si>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1. Развитие сети учреждений культурно-досугового типа в сельской местности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</si>
  <si>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</si>
  <si>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"Вилегодский муниципальный район"</t>
  </si>
  <si>
    <t>2. Развитие газификации в сельской местности</t>
  </si>
  <si>
    <t>1) газопровод высокого, среднего и низкого давления в МО "Аргуновское" Вельского района Архангельской области (2 очередь)</t>
  </si>
  <si>
    <t>протяженность сетей газоснабжения –                                                                   11 км</t>
  </si>
  <si>
    <t>министерство топливно-энергетического комплекса и жилищно-коммунального хозяйства Архангельской области</t>
  </si>
  <si>
    <t>администрация муниципального образования "Вельский муниципальный район"</t>
  </si>
  <si>
    <t>2) газопровод высокого, среднего и низкого давления в МО "Аргуновское" Вельского района Архангельской области (3 очередь)</t>
  </si>
  <si>
    <t>протяженность сетей газопровода – 7,5 км</t>
  </si>
  <si>
    <t>3) газораспределительная сеть дер. Куимиха Котласского района Архангельской области (газификация ул. Рябиновая, ул. Полевая, ул. Сиреневая, ул. Строительная)</t>
  </si>
  <si>
    <t>протяженность сетей газопровода – 2,1 км</t>
  </si>
  <si>
    <t>администрация муниципального образования "Котласский муниципальный район"</t>
  </si>
  <si>
    <t>3. Развитие сети фельдшерско-акушерских пунктов и/или офисов врача общей практики в сельской местности</t>
  </si>
  <si>
    <t>1) фельдшерско-акушерский пункт в деревне Погост муниципального образования "Емецкое" Холмогорского района Архангельской области</t>
  </si>
  <si>
    <t xml:space="preserve">бюджетные инвестиции в объекты государственной собственности Архангельской области,                                       приобретение </t>
  </si>
  <si>
    <t>2) фельдшерско-акушерский пункт в пос. Зеленый Бор Вельского района Архангельской области</t>
  </si>
  <si>
    <t xml:space="preserve">бюджетные инвестиции в объекты государственной собственности Архангельской области,                                                                                                    приобретение </t>
  </si>
  <si>
    <t>3) фельдшерско-акушерский пункт в с. Долгощелье Мезенского района Архангельской области</t>
  </si>
  <si>
    <t>2021 / 2021</t>
  </si>
  <si>
    <t>4. Развитие сети плоскостных спортивных сооружений в сельской местности</t>
  </si>
  <si>
    <t>размеры площадки – 44 × 26 м</t>
  </si>
  <si>
    <t>администрация муниципального образования "Няндомский муниципальный район"</t>
  </si>
  <si>
    <t>5.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</si>
  <si>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1)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 </t>
  </si>
  <si>
    <t>2) строительство  автомобильной дороги к селу Ненокса от автодороги "Северодвинск – Онега"*</t>
  </si>
  <si>
    <t>протяженность дороги – 11,811 км (2019 год – 4,566 км, 2020 год – 7,245 км)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</si>
  <si>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2024 годы)"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</si>
  <si>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</si>
  <si>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853,63 м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</si>
  <si>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</si>
  <si>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</si>
  <si>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</si>
  <si>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1. Футбольное поле и беговые дорожки на стадионе "Салют", расположенном по адресу: г. Котлас, пр. Мира, 45*</t>
  </si>
  <si>
    <t>45 человек в смену</t>
  </si>
  <si>
    <t>2. Строительство тренажера для спортивного скалолазания                                                                                  (скалодрома) в г. Северодвинске*</t>
  </si>
  <si>
    <t>18 человек в смену</t>
  </si>
  <si>
    <t>3. 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Архангельск")*</t>
  </si>
  <si>
    <t>67 человек в смену</t>
  </si>
  <si>
    <t>4. Физкультурно-оздоровительный комплекс с универсальным игровым залом  42 х 24 м по адресу: Архангельская обл., г. Северодвинск,                                              о. Ягры, пр. Машиностроителей*</t>
  </si>
  <si>
    <t>64 человека в смену</t>
  </si>
  <si>
    <t>5. Приобретение административного здания, расположенного по адресу: Архангельская область, г. Няндома, ул. Труда, д. 5, стр. 8</t>
  </si>
  <si>
    <t>483,9 кв. м</t>
  </si>
  <si>
    <t>субсидии на софинансирование капитальных вложений в объекты муниципальной собственности, приобретение</t>
  </si>
  <si>
    <t>агентство по спорту Архангельской области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</si>
  <si>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2024 годы)"</t>
  </si>
  <si>
    <t>1863 квартиры</t>
  </si>
  <si>
    <t>администрация муниципального образования                                              "Мирный"</t>
  </si>
  <si>
    <t>XI. Адресная программа Архангельской области "Переселение граждан из аварийного жилищного фонда" на 2019 – 2024 годы</t>
  </si>
  <si>
    <t>1. Обеспечение устойчивого сокращения непригодного для проживания жилищного фонда</t>
  </si>
  <si>
    <t>расселение                                                               370,85 тыс. кв. м аварийного жилищного фонда</t>
  </si>
  <si>
    <t>администрации муниципальных образований Архангельской области</t>
  </si>
  <si>
    <t>2019 / 2024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</si>
  <si>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 (2014 – 2021 годы)"</t>
  </si>
  <si>
    <t>1. Здание специального учреждения УФМС в г. Архангельске</t>
  </si>
  <si>
    <t>30 человек</t>
  </si>
  <si>
    <t xml:space="preserve">             ___________________________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</si>
  <si>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</si>
  <si>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9) детский сад на 280 мест в округе Варавино-Фактория города Архангельска*</t>
  </si>
  <si>
    <t>2019/2020</t>
  </si>
  <si>
    <t>11) детский сад на 220 мест в микрорайоне Южный г. Котласа*</t>
  </si>
  <si>
    <t>12) детский сад на 220 мест в г. Вельске*</t>
  </si>
  <si>
    <t>13) детский сад на 220 мест в г. Мезени*</t>
  </si>
  <si>
    <t>администрация муниципального образования                                                                                                                                   "Мезенский район"</t>
  </si>
  <si>
    <t>14) детский сад на 60 мест в г. Няндома*</t>
  </si>
  <si>
    <t>60 мест</t>
  </si>
  <si>
    <t>15) детский сад на 60 мест в пос. Боброво Приморского района*</t>
  </si>
  <si>
    <t>16) детский сад на 120 мест в пос. Малашуйка Онежского района*</t>
  </si>
  <si>
    <t>администрация муниципального образования "Онежский муниципальный район"</t>
  </si>
  <si>
    <t>17) детский сад на 60 мест в пос. Курцево Котласского района*</t>
  </si>
  <si>
    <t xml:space="preserve">Общий объем капитальных вложений за счет всех источников             </t>
  </si>
  <si>
    <t>Общий (предельный) объем бюджетных ассигнований областного бюджета на                                                           2019 год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</si>
  <si>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                                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</t>
  </si>
  <si>
    <t>2019/2021</t>
  </si>
  <si>
    <t>10) детский сад на 280 мест в территориальном округе Майская горка города Архангельска*</t>
  </si>
  <si>
    <t>18) детский сад на 280 мест в квартале 167 г. Северодвинска*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</si>
  <si>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2024 годы)"</t>
  </si>
  <si>
    <t>19) детский сад на 280 мест по ул. Первомайской территориального округа Майская горка города Архангельска*</t>
  </si>
  <si>
    <t>1) устройство поля для мини-футбола с искусственным покрытием, расположенному по адресу: Архангельская область, Няндомский район, п. Шалакуша, ул. Заводская, 10*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</si>
</sst>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_-* #,##0.000_р_._-;\-* #,##0.000_р_._-;_-* &quot;-&quot;??_р_._-;_-@_-"/>
  </numFmts>
  <fonts count="3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8" fillId="0" borderId="3">
      <alignment horizontal="center" vertical="center" wrapText="1"/>
    </xf>
    <xf numFmtId="0" fontId="8" fillId="0" borderId="4">
      <alignment horizontal="center" vertical="center" wrapText="1"/>
    </xf>
    <xf numFmtId="49" fontId="8" fillId="0" borderId="4">
      <alignment horizontal="center" vertical="center" wrapText="1"/>
    </xf>
  </cellStyleXfs>
  <cellXfs count="101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Alignment="1"/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/>
    <xf numFmtId="0" fontId="1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6" fontId="0" fillId="0" borderId="0" xfId="0" applyNumberFormat="1" applyFont="1" applyFill="1" applyBorder="1"/>
    <xf numFmtId="168" fontId="0" fillId="0" borderId="0" xfId="0" applyNumberFormat="1" applyFon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165" fontId="2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6" fontId="25" fillId="0" borderId="1" xfId="0" applyNumberFormat="1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25" fillId="2" borderId="1" xfId="0" applyNumberFormat="1" applyFont="1" applyFill="1" applyBorder="1" applyAlignment="1">
      <alignment vertical="center" wrapText="1"/>
    </xf>
    <xf numFmtId="165" fontId="2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23" fillId="0" borderId="1" xfId="1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7" fillId="0" borderId="1" xfId="8" applyNumberFormat="1" applyFont="1" applyBorder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/>
    </xf>
    <xf numFmtId="43" fontId="9" fillId="0" borderId="0" xfId="1" applyFont="1" applyFill="1" applyBorder="1" applyAlignment="1">
      <alignment horizontal="justify" vertical="center" wrapText="1"/>
    </xf>
    <xf numFmtId="164" fontId="12" fillId="0" borderId="1" xfId="4" applyNumberFormat="1" applyFont="1" applyBorder="1" applyAlignment="1" applyProtection="1">
      <alignment horizontal="center" vertical="center" wrapText="1"/>
    </xf>
    <xf numFmtId="0" fontId="7" fillId="0" borderId="1" xfId="7" applyNumberFormat="1" applyFont="1" applyBorder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5" applyNumberFormat="1" applyFont="1" applyBorder="1" applyAlignment="1" applyProtection="1">
      <alignment horizontal="center" vertical="center" wrapText="1"/>
    </xf>
    <xf numFmtId="0" fontId="12" fillId="0" borderId="1" xfId="6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</cellXfs>
  <cellStyles count="9">
    <cellStyle name="st66" xfId="7"/>
    <cellStyle name="st67" xfId="6"/>
    <cellStyle name="xl56" xfId="4"/>
    <cellStyle name="xl62" xfId="5"/>
    <cellStyle name="xl68" xfId="8"/>
    <cellStyle name="Обычный" xfId="0" builtinId="0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V126"/>
  <sheetViews>
    <sheetView showGridLines="0" tabSelected="1" view="pageBreakPreview" topLeftCell="E1" zoomScaleNormal="100" zoomScaleSheetLayoutView="100" workbookViewId="0">
      <selection activeCell="A4" sqref="A4:A5"/>
    </sheetView>
  </sheetViews>
  <sheetFormatPr defaultRowHeight="15"/>
  <cols>
    <col min="1" max="1" width="67.42578125" style="2" customWidth="1"/>
    <col min="2" max="2" width="19.85546875" style="2" customWidth="1"/>
    <col min="3" max="3" width="22" style="2" customWidth="1"/>
    <col min="4" max="4" width="16.5703125" style="2" customWidth="1"/>
    <col min="5" max="5" width="23.85546875" style="2" customWidth="1"/>
    <col min="6" max="6" width="12.28515625" style="2" customWidth="1"/>
    <col min="7" max="7" width="21.42578125" style="2" customWidth="1"/>
    <col min="8" max="8" width="18.28515625" style="2" customWidth="1"/>
    <col min="9" max="9" width="20.5703125" style="2" customWidth="1"/>
    <col min="10" max="10" width="17.85546875" style="2" customWidth="1"/>
    <col min="11" max="11" width="15.85546875" style="2" customWidth="1"/>
    <col min="12" max="12" width="19" style="2" customWidth="1"/>
    <col min="13" max="13" width="13.140625" style="2" customWidth="1"/>
    <col min="14" max="14" width="13.42578125" style="2" customWidth="1"/>
    <col min="15" max="15" width="9.140625" style="1"/>
    <col min="16" max="16" width="12.140625" style="1" bestFit="1" customWidth="1"/>
    <col min="17" max="17" width="13.42578125" style="1" bestFit="1" customWidth="1"/>
    <col min="18" max="16384" width="9.140625" style="2"/>
  </cols>
  <sheetData>
    <row r="1" spans="1:17" ht="63.75" customHeight="1">
      <c r="I1" s="75" t="s">
        <v>13</v>
      </c>
      <c r="J1" s="75"/>
      <c r="K1" s="75"/>
      <c r="L1" s="75"/>
      <c r="M1" s="75"/>
      <c r="N1" s="75"/>
    </row>
    <row r="2" spans="1:17" ht="48" customHeight="1">
      <c r="A2" s="72" t="s">
        <v>10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7" ht="15" customHeight="1">
      <c r="A3" s="73" t="s">
        <v>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7" ht="43.5" customHeight="1">
      <c r="A4" s="74" t="s">
        <v>3</v>
      </c>
      <c r="B4" s="74" t="s">
        <v>0</v>
      </c>
      <c r="C4" s="74" t="s">
        <v>4</v>
      </c>
      <c r="D4" s="74" t="s">
        <v>2</v>
      </c>
      <c r="E4" s="74" t="s">
        <v>1</v>
      </c>
      <c r="F4" s="74" t="s">
        <v>5</v>
      </c>
      <c r="G4" s="74" t="s">
        <v>217</v>
      </c>
      <c r="H4" s="74" t="s">
        <v>218</v>
      </c>
      <c r="I4" s="76" t="s">
        <v>11</v>
      </c>
      <c r="J4" s="79" t="s">
        <v>14</v>
      </c>
      <c r="K4" s="80" t="s">
        <v>6</v>
      </c>
      <c r="L4" s="76" t="s">
        <v>12</v>
      </c>
      <c r="M4" s="77" t="s">
        <v>7</v>
      </c>
      <c r="N4" s="77"/>
    </row>
    <row r="5" spans="1:17" ht="161.25" customHeight="1">
      <c r="A5" s="74"/>
      <c r="B5" s="74"/>
      <c r="C5" s="86"/>
      <c r="D5" s="86"/>
      <c r="E5" s="86"/>
      <c r="F5" s="86"/>
      <c r="G5" s="86"/>
      <c r="H5" s="86"/>
      <c r="I5" s="78"/>
      <c r="J5" s="79"/>
      <c r="K5" s="80"/>
      <c r="L5" s="76"/>
      <c r="M5" s="70" t="s">
        <v>8</v>
      </c>
      <c r="N5" s="70" t="s">
        <v>15</v>
      </c>
    </row>
    <row r="6" spans="1:17">
      <c r="A6" s="4">
        <v>1</v>
      </c>
      <c r="B6" s="4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</row>
    <row r="7" spans="1:17" ht="36.75" customHeight="1">
      <c r="A7" s="81" t="s">
        <v>16</v>
      </c>
      <c r="B7" s="82"/>
      <c r="C7" s="82"/>
      <c r="D7" s="82"/>
      <c r="E7" s="30"/>
      <c r="F7" s="30"/>
      <c r="G7" s="43">
        <f t="shared" ref="G7:L7" si="0">G8+G18+G44+G47+G68+G78+G94+G98+G104+G72+G106+G108</f>
        <v>45737722.545999996</v>
      </c>
      <c r="H7" s="43">
        <f t="shared" si="0"/>
        <v>1902475.63</v>
      </c>
      <c r="I7" s="43">
        <f>I8+I18+I44+I47+I68+I78+I94+I98+I104+I72+I106+I108</f>
        <v>2019278.84855</v>
      </c>
      <c r="J7" s="43">
        <f t="shared" si="0"/>
        <v>130344.0664</v>
      </c>
      <c r="K7" s="43">
        <f t="shared" si="0"/>
        <v>130324.01351</v>
      </c>
      <c r="L7" s="43">
        <f t="shared" si="0"/>
        <v>122920.20423999999</v>
      </c>
      <c r="M7" s="43">
        <f>L7/I7*100</f>
        <v>6.0873318377135632</v>
      </c>
      <c r="N7" s="43">
        <f>L7/J7*100</f>
        <v>94.304411113569486</v>
      </c>
      <c r="O7" s="2"/>
      <c r="P7" s="2"/>
      <c r="Q7" s="2"/>
    </row>
    <row r="8" spans="1:17" ht="51.75" customHeight="1">
      <c r="A8" s="83" t="s">
        <v>223</v>
      </c>
      <c r="B8" s="84"/>
      <c r="C8" s="84"/>
      <c r="D8" s="84"/>
      <c r="E8" s="31"/>
      <c r="F8" s="31"/>
      <c r="G8" s="44">
        <f>G9+G14+G16</f>
        <v>6506813.5</v>
      </c>
      <c r="H8" s="44">
        <f>H9+H14+H16</f>
        <v>193665.5</v>
      </c>
      <c r="I8" s="44">
        <v>193665.5</v>
      </c>
      <c r="J8" s="44">
        <f>J9+J14+J16</f>
        <v>19503.810529999999</v>
      </c>
      <c r="K8" s="44">
        <f t="shared" ref="K8:L8" si="1">K9+K14+K16</f>
        <v>19503.810529999999</v>
      </c>
      <c r="L8" s="44">
        <f t="shared" si="1"/>
        <v>18640.373960000001</v>
      </c>
      <c r="M8" s="44">
        <f>L8/I8*100</f>
        <v>9.625035930509048</v>
      </c>
      <c r="N8" s="44">
        <f>L8/J8*100</f>
        <v>95.572985244745411</v>
      </c>
      <c r="O8" s="2"/>
      <c r="P8" s="2"/>
      <c r="Q8" s="2"/>
    </row>
    <row r="9" spans="1:17" ht="70.5" customHeight="1">
      <c r="A9" s="85" t="s">
        <v>17</v>
      </c>
      <c r="B9" s="85"/>
      <c r="C9" s="85"/>
      <c r="D9" s="85"/>
      <c r="E9" s="6"/>
      <c r="F9" s="7"/>
      <c r="G9" s="45">
        <f>SUM(G10:G13)</f>
        <v>5573137.2000000002</v>
      </c>
      <c r="H9" s="45">
        <f>SUM(H10:H13)</f>
        <v>173541.19999999998</v>
      </c>
      <c r="I9" s="45">
        <v>173541.19999999998</v>
      </c>
      <c r="J9" s="45">
        <f>J10+J11+J12+J13</f>
        <v>19503.810529999999</v>
      </c>
      <c r="K9" s="45">
        <f t="shared" ref="K9:L9" si="2">K10+K11+K12+K13</f>
        <v>19503.810529999999</v>
      </c>
      <c r="L9" s="45">
        <f t="shared" si="2"/>
        <v>18640.373960000001</v>
      </c>
      <c r="M9" s="45">
        <f t="shared" ref="M9:M75" si="3">L9/I9*100</f>
        <v>10.741180745552066</v>
      </c>
      <c r="N9" s="45">
        <f t="shared" ref="N9:N75" si="4">L9/J9*100</f>
        <v>95.572985244745411</v>
      </c>
    </row>
    <row r="10" spans="1:17" ht="141.75" customHeight="1">
      <c r="A10" s="60" t="s">
        <v>18</v>
      </c>
      <c r="B10" s="8" t="s">
        <v>19</v>
      </c>
      <c r="C10" s="9" t="s">
        <v>20</v>
      </c>
      <c r="D10" s="9" t="s">
        <v>21</v>
      </c>
      <c r="E10" s="9" t="s">
        <v>22</v>
      </c>
      <c r="F10" s="9" t="s">
        <v>23</v>
      </c>
      <c r="G10" s="45">
        <v>499363.4</v>
      </c>
      <c r="H10" s="46">
        <v>109723.5</v>
      </c>
      <c r="I10" s="46">
        <v>109723.5</v>
      </c>
      <c r="J10" s="46">
        <v>19503.810529999999</v>
      </c>
      <c r="K10" s="46">
        <v>19503.810529999999</v>
      </c>
      <c r="L10" s="46">
        <v>18640.373960000001</v>
      </c>
      <c r="M10" s="45">
        <f t="shared" si="3"/>
        <v>16.988497413954168</v>
      </c>
      <c r="N10" s="45">
        <f t="shared" si="4"/>
        <v>95.572985244745411</v>
      </c>
    </row>
    <row r="11" spans="1:17" ht="95.25" customHeight="1">
      <c r="A11" s="61" t="s">
        <v>24</v>
      </c>
      <c r="B11" s="11" t="s">
        <v>25</v>
      </c>
      <c r="C11" s="42" t="s">
        <v>20</v>
      </c>
      <c r="D11" s="42" t="s">
        <v>21</v>
      </c>
      <c r="E11" s="42" t="s">
        <v>26</v>
      </c>
      <c r="F11" s="42" t="s">
        <v>27</v>
      </c>
      <c r="G11" s="45">
        <v>22273.7</v>
      </c>
      <c r="H11" s="45">
        <v>4998.8</v>
      </c>
      <c r="I11" s="45">
        <v>4998.8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</row>
    <row r="12" spans="1:17" ht="105">
      <c r="A12" s="61" t="s">
        <v>28</v>
      </c>
      <c r="B12" s="42" t="s">
        <v>29</v>
      </c>
      <c r="C12" s="42" t="s">
        <v>30</v>
      </c>
      <c r="D12" s="42" t="s">
        <v>21</v>
      </c>
      <c r="E12" s="42" t="s">
        <v>31</v>
      </c>
      <c r="F12" s="42" t="s">
        <v>32</v>
      </c>
      <c r="G12" s="45">
        <v>4237022.4000000004</v>
      </c>
      <c r="H12" s="46">
        <v>52050</v>
      </c>
      <c r="I12" s="46">
        <v>52050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</row>
    <row r="13" spans="1:17" ht="105">
      <c r="A13" s="61" t="s">
        <v>33</v>
      </c>
      <c r="B13" s="42" t="s">
        <v>34</v>
      </c>
      <c r="C13" s="42" t="s">
        <v>30</v>
      </c>
      <c r="D13" s="42" t="s">
        <v>21</v>
      </c>
      <c r="E13" s="42" t="s">
        <v>31</v>
      </c>
      <c r="F13" s="42" t="s">
        <v>35</v>
      </c>
      <c r="G13" s="47">
        <v>814477.7</v>
      </c>
      <c r="H13" s="46">
        <v>6768.9</v>
      </c>
      <c r="I13" s="46">
        <v>6768.9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</row>
    <row r="14" spans="1:17" ht="37.5" customHeight="1">
      <c r="A14" s="85" t="s">
        <v>36</v>
      </c>
      <c r="B14" s="87"/>
      <c r="C14" s="87"/>
      <c r="D14" s="87"/>
      <c r="E14" s="42"/>
      <c r="F14" s="42"/>
      <c r="G14" s="45">
        <f>G15</f>
        <v>216748.6</v>
      </c>
      <c r="H14" s="45">
        <f>H15</f>
        <v>9942.2000000000007</v>
      </c>
      <c r="I14" s="45">
        <v>9942.2000000000007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</row>
    <row r="15" spans="1:17" ht="105">
      <c r="A15" s="61" t="s">
        <v>37</v>
      </c>
      <c r="B15" s="11" t="s">
        <v>38</v>
      </c>
      <c r="C15" s="42" t="s">
        <v>30</v>
      </c>
      <c r="D15" s="42" t="s">
        <v>39</v>
      </c>
      <c r="E15" s="42" t="s">
        <v>40</v>
      </c>
      <c r="F15" s="42" t="s">
        <v>41</v>
      </c>
      <c r="G15" s="45">
        <v>216748.6</v>
      </c>
      <c r="H15" s="45">
        <v>9942.2000000000007</v>
      </c>
      <c r="I15" s="45">
        <v>9942.2000000000007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</row>
    <row r="16" spans="1:17" ht="37.5" customHeight="1">
      <c r="A16" s="85" t="s">
        <v>42</v>
      </c>
      <c r="B16" s="85"/>
      <c r="C16" s="85"/>
      <c r="D16" s="85"/>
      <c r="E16" s="42"/>
      <c r="F16" s="42"/>
      <c r="G16" s="45">
        <f>SUM(G17:G17)</f>
        <v>716927.7</v>
      </c>
      <c r="H16" s="45">
        <f>SUM(H17:H17)</f>
        <v>10182.1</v>
      </c>
      <c r="I16" s="45">
        <v>10182.1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</row>
    <row r="17" spans="1:17" ht="105">
      <c r="A17" s="60" t="s">
        <v>43</v>
      </c>
      <c r="B17" s="9" t="s">
        <v>44</v>
      </c>
      <c r="C17" s="42" t="s">
        <v>30</v>
      </c>
      <c r="D17" s="9" t="s">
        <v>21</v>
      </c>
      <c r="E17" s="9" t="s">
        <v>45</v>
      </c>
      <c r="F17" s="9" t="s">
        <v>46</v>
      </c>
      <c r="G17" s="45">
        <v>716927.7</v>
      </c>
      <c r="H17" s="45">
        <v>10182.1</v>
      </c>
      <c r="I17" s="45">
        <v>10182.1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</row>
    <row r="18" spans="1:17" ht="43.5" customHeight="1">
      <c r="A18" s="83" t="s">
        <v>47</v>
      </c>
      <c r="B18" s="84"/>
      <c r="C18" s="84"/>
      <c r="D18" s="84"/>
      <c r="E18" s="32"/>
      <c r="F18" s="33"/>
      <c r="G18" s="44">
        <f t="shared" ref="G18:L18" si="5">G19+G39</f>
        <v>3079439.7</v>
      </c>
      <c r="H18" s="44">
        <f t="shared" si="5"/>
        <v>247888.19999999995</v>
      </c>
      <c r="I18" s="44">
        <f t="shared" si="5"/>
        <v>309212.45755000005</v>
      </c>
      <c r="J18" s="44">
        <f t="shared" si="5"/>
        <v>10036.63968</v>
      </c>
      <c r="K18" s="44">
        <f t="shared" si="5"/>
        <v>10036.609680000001</v>
      </c>
      <c r="L18" s="44">
        <f t="shared" si="5"/>
        <v>9308.5096799999992</v>
      </c>
      <c r="M18" s="44">
        <f t="shared" si="3"/>
        <v>3.010392839200148</v>
      </c>
      <c r="N18" s="44">
        <f t="shared" si="4"/>
        <v>92.745281058052271</v>
      </c>
    </row>
    <row r="19" spans="1:17" ht="37.5" customHeight="1">
      <c r="A19" s="85" t="s">
        <v>48</v>
      </c>
      <c r="B19" s="87"/>
      <c r="C19" s="87"/>
      <c r="D19" s="87"/>
      <c r="E19" s="42"/>
      <c r="F19" s="10"/>
      <c r="G19" s="45">
        <f>SUM(G20:G27)</f>
        <v>1457952.7</v>
      </c>
      <c r="H19" s="45">
        <f>SUM(H20:H27)</f>
        <v>98588.999999999985</v>
      </c>
      <c r="I19" s="45">
        <f>I20+I21+I22+I23+I24+I25+I26+I27+I28+I29+I30+I31+I32+I33+I34+I35+I36+I37+I38</f>
        <v>159913.25755000007</v>
      </c>
      <c r="J19" s="45">
        <f>J20+J21+J22+J23+J24+J25+J26+J27</f>
        <v>10036.63968</v>
      </c>
      <c r="K19" s="45">
        <f t="shared" ref="K19:L19" si="6">K20+K21+K22+K23+K24+K25+K26+K27</f>
        <v>10036.609680000001</v>
      </c>
      <c r="L19" s="45">
        <f t="shared" si="6"/>
        <v>9308.5096799999992</v>
      </c>
      <c r="M19" s="45">
        <f t="shared" si="3"/>
        <v>5.8209743348449443</v>
      </c>
      <c r="N19" s="45">
        <f t="shared" si="4"/>
        <v>92.745281058052271</v>
      </c>
    </row>
    <row r="20" spans="1:17" ht="120">
      <c r="A20" s="61" t="s">
        <v>49</v>
      </c>
      <c r="B20" s="42" t="s">
        <v>50</v>
      </c>
      <c r="C20" s="42" t="s">
        <v>51</v>
      </c>
      <c r="D20" s="42" t="s">
        <v>21</v>
      </c>
      <c r="E20" s="9" t="s">
        <v>52</v>
      </c>
      <c r="F20" s="42" t="s">
        <v>53</v>
      </c>
      <c r="G20" s="45">
        <v>101257.9</v>
      </c>
      <c r="H20" s="45">
        <v>406</v>
      </c>
      <c r="I20" s="48">
        <v>5059.2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</row>
    <row r="21" spans="1:17" ht="120">
      <c r="A21" s="61" t="s">
        <v>54</v>
      </c>
      <c r="B21" s="42" t="s">
        <v>55</v>
      </c>
      <c r="C21" s="42" t="s">
        <v>51</v>
      </c>
      <c r="D21" s="42" t="s">
        <v>21</v>
      </c>
      <c r="E21" s="42" t="s">
        <v>56</v>
      </c>
      <c r="F21" s="42" t="s">
        <v>41</v>
      </c>
      <c r="G21" s="47">
        <v>152863.9</v>
      </c>
      <c r="H21" s="45">
        <v>8786.4</v>
      </c>
      <c r="I21" s="48">
        <v>15359.1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</row>
    <row r="22" spans="1:17" ht="120">
      <c r="A22" s="61" t="s">
        <v>57</v>
      </c>
      <c r="B22" s="42" t="s">
        <v>38</v>
      </c>
      <c r="C22" s="42" t="s">
        <v>51</v>
      </c>
      <c r="D22" s="42" t="s">
        <v>21</v>
      </c>
      <c r="E22" s="42" t="s">
        <v>56</v>
      </c>
      <c r="F22" s="42" t="s">
        <v>41</v>
      </c>
      <c r="G22" s="47">
        <v>215123.1</v>
      </c>
      <c r="H22" s="45">
        <v>12340.5</v>
      </c>
      <c r="I22" s="48">
        <v>20623.39</v>
      </c>
      <c r="J22" s="45">
        <v>1846.38</v>
      </c>
      <c r="K22" s="45">
        <v>1846.35</v>
      </c>
      <c r="L22" s="45">
        <v>1118.25</v>
      </c>
      <c r="M22" s="45">
        <f t="shared" si="3"/>
        <v>5.4222414452716068</v>
      </c>
      <c r="N22" s="45">
        <f t="shared" si="4"/>
        <v>60.564455854157863</v>
      </c>
    </row>
    <row r="23" spans="1:17" ht="120">
      <c r="A23" s="61" t="s">
        <v>58</v>
      </c>
      <c r="B23" s="42" t="s">
        <v>38</v>
      </c>
      <c r="C23" s="42" t="s">
        <v>51</v>
      </c>
      <c r="D23" s="42" t="s">
        <v>21</v>
      </c>
      <c r="E23" s="42" t="s">
        <v>45</v>
      </c>
      <c r="F23" s="42" t="s">
        <v>41</v>
      </c>
      <c r="G23" s="47">
        <v>179406.1</v>
      </c>
      <c r="H23" s="45">
        <v>8182.3</v>
      </c>
      <c r="I23" s="49">
        <v>18748.47</v>
      </c>
      <c r="J23" s="45">
        <v>1358.75</v>
      </c>
      <c r="K23" s="45">
        <v>1358.75</v>
      </c>
      <c r="L23" s="45">
        <v>1358.75</v>
      </c>
      <c r="M23" s="45">
        <f t="shared" si="3"/>
        <v>7.2472580429229687</v>
      </c>
      <c r="N23" s="45">
        <f t="shared" si="4"/>
        <v>100</v>
      </c>
    </row>
    <row r="24" spans="1:17" ht="120">
      <c r="A24" s="61" t="s">
        <v>59</v>
      </c>
      <c r="B24" s="42" t="s">
        <v>38</v>
      </c>
      <c r="C24" s="42" t="s">
        <v>51</v>
      </c>
      <c r="D24" s="42" t="s">
        <v>21</v>
      </c>
      <c r="E24" s="42" t="s">
        <v>60</v>
      </c>
      <c r="F24" s="42" t="s">
        <v>41</v>
      </c>
      <c r="G24" s="47">
        <v>251317.5</v>
      </c>
      <c r="H24" s="45">
        <v>23140.7</v>
      </c>
      <c r="I24" s="48">
        <v>18059.59</v>
      </c>
      <c r="J24" s="45">
        <v>1413.7</v>
      </c>
      <c r="K24" s="45">
        <v>1413.7</v>
      </c>
      <c r="L24" s="45">
        <v>1413.7</v>
      </c>
      <c r="M24" s="45">
        <f t="shared" si="3"/>
        <v>7.8279739462523796</v>
      </c>
      <c r="N24" s="45">
        <f t="shared" si="4"/>
        <v>100</v>
      </c>
    </row>
    <row r="25" spans="1:17" ht="120">
      <c r="A25" s="61" t="s">
        <v>61</v>
      </c>
      <c r="B25" s="42" t="s">
        <v>62</v>
      </c>
      <c r="C25" s="42" t="s">
        <v>51</v>
      </c>
      <c r="D25" s="42" t="s">
        <v>21</v>
      </c>
      <c r="E25" s="42" t="s">
        <v>63</v>
      </c>
      <c r="F25" s="42" t="s">
        <v>41</v>
      </c>
      <c r="G25" s="47">
        <v>188981.5</v>
      </c>
      <c r="H25" s="45">
        <v>14959.5</v>
      </c>
      <c r="I25" s="49">
        <v>19997.87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</row>
    <row r="26" spans="1:17" ht="120">
      <c r="A26" s="61" t="s">
        <v>64</v>
      </c>
      <c r="B26" s="42" t="s">
        <v>62</v>
      </c>
      <c r="C26" s="42" t="s">
        <v>51</v>
      </c>
      <c r="D26" s="42" t="s">
        <v>21</v>
      </c>
      <c r="E26" s="42" t="s">
        <v>56</v>
      </c>
      <c r="F26" s="42" t="s">
        <v>41</v>
      </c>
      <c r="G26" s="47">
        <v>221750</v>
      </c>
      <c r="H26" s="45">
        <v>19470.2</v>
      </c>
      <c r="I26" s="48">
        <v>22102.38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</row>
    <row r="27" spans="1:17" ht="105">
      <c r="A27" s="61" t="s">
        <v>65</v>
      </c>
      <c r="B27" s="42" t="s">
        <v>50</v>
      </c>
      <c r="C27" s="42" t="s">
        <v>30</v>
      </c>
      <c r="D27" s="42" t="s">
        <v>21</v>
      </c>
      <c r="E27" s="42" t="s">
        <v>66</v>
      </c>
      <c r="F27" s="42" t="s">
        <v>67</v>
      </c>
      <c r="G27" s="47">
        <v>147252.70000000001</v>
      </c>
      <c r="H27" s="45">
        <v>11303.4</v>
      </c>
      <c r="I27" s="48">
        <v>17113.7</v>
      </c>
      <c r="J27" s="45">
        <v>5417.8096800000003</v>
      </c>
      <c r="K27" s="45">
        <v>5417.8096800000003</v>
      </c>
      <c r="L27" s="45">
        <v>5417.8096800000003</v>
      </c>
      <c r="M27" s="45">
        <f t="shared" si="3"/>
        <v>31.657734329805947</v>
      </c>
      <c r="N27" s="45">
        <f t="shared" si="4"/>
        <v>100</v>
      </c>
    </row>
    <row r="28" spans="1:17" ht="107.25" customHeight="1">
      <c r="A28" s="62" t="s">
        <v>205</v>
      </c>
      <c r="B28" s="38" t="s">
        <v>38</v>
      </c>
      <c r="C28" s="38" t="s">
        <v>30</v>
      </c>
      <c r="D28" s="38" t="s">
        <v>21</v>
      </c>
      <c r="E28" s="38" t="s">
        <v>56</v>
      </c>
      <c r="F28" s="38" t="s">
        <v>206</v>
      </c>
      <c r="G28" s="49"/>
      <c r="H28" s="48"/>
      <c r="I28" s="48">
        <v>2961.32449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</row>
    <row r="29" spans="1:17" ht="110.25" customHeight="1">
      <c r="A29" s="62" t="s">
        <v>221</v>
      </c>
      <c r="B29" s="38" t="s">
        <v>38</v>
      </c>
      <c r="C29" s="38" t="s">
        <v>30</v>
      </c>
      <c r="D29" s="38" t="s">
        <v>21</v>
      </c>
      <c r="E29" s="38" t="s">
        <v>56</v>
      </c>
      <c r="F29" s="38" t="s">
        <v>206</v>
      </c>
      <c r="G29" s="49"/>
      <c r="H29" s="48"/>
      <c r="I29" s="48">
        <v>3002.87347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P29" s="40">
        <f>H28+H29+H30+H31+H32+H33+H34+H35+H36</f>
        <v>0</v>
      </c>
    </row>
    <row r="30" spans="1:17" ht="111" customHeight="1">
      <c r="A30" s="62" t="s">
        <v>207</v>
      </c>
      <c r="B30" s="38" t="s">
        <v>62</v>
      </c>
      <c r="C30" s="38" t="s">
        <v>30</v>
      </c>
      <c r="D30" s="38" t="s">
        <v>21</v>
      </c>
      <c r="E30" s="38" t="s">
        <v>45</v>
      </c>
      <c r="F30" s="38" t="s">
        <v>206</v>
      </c>
      <c r="G30" s="49"/>
      <c r="H30" s="48"/>
      <c r="I30" s="48">
        <v>2448.9795899999999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</row>
    <row r="31" spans="1:17" ht="112.5" customHeight="1">
      <c r="A31" s="62" t="s">
        <v>208</v>
      </c>
      <c r="B31" s="38" t="s">
        <v>62</v>
      </c>
      <c r="C31" s="38" t="s">
        <v>30</v>
      </c>
      <c r="D31" s="38" t="s">
        <v>21</v>
      </c>
      <c r="E31" s="38" t="s">
        <v>154</v>
      </c>
      <c r="F31" s="38" t="s">
        <v>206</v>
      </c>
      <c r="G31" s="49"/>
      <c r="H31" s="48"/>
      <c r="I31" s="48">
        <v>2248.98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</row>
    <row r="32" spans="1:17" ht="113.25" customHeight="1">
      <c r="A32" s="62" t="s">
        <v>209</v>
      </c>
      <c r="B32" s="38" t="s">
        <v>62</v>
      </c>
      <c r="C32" s="38" t="s">
        <v>30</v>
      </c>
      <c r="D32" s="38" t="s">
        <v>21</v>
      </c>
      <c r="E32" s="38" t="s">
        <v>210</v>
      </c>
      <c r="F32" s="38" t="s">
        <v>206</v>
      </c>
      <c r="G32" s="49"/>
      <c r="H32" s="48"/>
      <c r="I32" s="48">
        <v>2597.6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Q32" s="41">
        <f>I28+I29+I30+I31+I32+I33+I34+I35+I36</f>
        <v>19253.15755</v>
      </c>
    </row>
    <row r="33" spans="1:17" ht="112.5" customHeight="1">
      <c r="A33" s="62" t="s">
        <v>211</v>
      </c>
      <c r="B33" s="38" t="s">
        <v>212</v>
      </c>
      <c r="C33" s="38" t="s">
        <v>30</v>
      </c>
      <c r="D33" s="38" t="s">
        <v>21</v>
      </c>
      <c r="E33" s="39" t="s">
        <v>169</v>
      </c>
      <c r="F33" s="38" t="s">
        <v>206</v>
      </c>
      <c r="G33" s="49"/>
      <c r="H33" s="48"/>
      <c r="I33" s="48">
        <v>1598.2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</row>
    <row r="34" spans="1:17" ht="113.25" customHeight="1">
      <c r="A34" s="62" t="s">
        <v>213</v>
      </c>
      <c r="B34" s="38" t="s">
        <v>212</v>
      </c>
      <c r="C34" s="38" t="s">
        <v>30</v>
      </c>
      <c r="D34" s="38" t="s">
        <v>21</v>
      </c>
      <c r="E34" s="38" t="s">
        <v>52</v>
      </c>
      <c r="F34" s="38" t="s">
        <v>206</v>
      </c>
      <c r="G34" s="49"/>
      <c r="H34" s="48"/>
      <c r="I34" s="48">
        <v>1598.2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</row>
    <row r="35" spans="1:17" ht="111" customHeight="1">
      <c r="A35" s="62" t="s">
        <v>214</v>
      </c>
      <c r="B35" s="38" t="s">
        <v>50</v>
      </c>
      <c r="C35" s="38" t="s">
        <v>30</v>
      </c>
      <c r="D35" s="38" t="s">
        <v>21</v>
      </c>
      <c r="E35" s="38" t="s">
        <v>215</v>
      </c>
      <c r="F35" s="38" t="s">
        <v>206</v>
      </c>
      <c r="G35" s="49"/>
      <c r="H35" s="48"/>
      <c r="I35" s="48">
        <v>1198.8</v>
      </c>
      <c r="J35" s="48"/>
      <c r="K35" s="48"/>
      <c r="L35" s="48"/>
      <c r="M35" s="45"/>
      <c r="N35" s="45"/>
    </row>
    <row r="36" spans="1:17" ht="109.5" customHeight="1">
      <c r="A36" s="62" t="s">
        <v>216</v>
      </c>
      <c r="B36" s="38" t="s">
        <v>212</v>
      </c>
      <c r="C36" s="38" t="s">
        <v>30</v>
      </c>
      <c r="D36" s="38" t="s">
        <v>21</v>
      </c>
      <c r="E36" s="38" t="s">
        <v>159</v>
      </c>
      <c r="F36" s="38" t="s">
        <v>206</v>
      </c>
      <c r="G36" s="49"/>
      <c r="H36" s="48"/>
      <c r="I36" s="48">
        <v>1598.2</v>
      </c>
      <c r="J36" s="48"/>
      <c r="K36" s="48"/>
      <c r="L36" s="48"/>
      <c r="M36" s="45"/>
      <c r="N36" s="45"/>
    </row>
    <row r="37" spans="1:17" ht="109.5" customHeight="1">
      <c r="A37" s="62" t="s">
        <v>222</v>
      </c>
      <c r="B37" s="38" t="s">
        <v>38</v>
      </c>
      <c r="C37" s="38" t="s">
        <v>30</v>
      </c>
      <c r="D37" s="38" t="s">
        <v>21</v>
      </c>
      <c r="E37" s="42" t="s">
        <v>60</v>
      </c>
      <c r="F37" s="38" t="s">
        <v>220</v>
      </c>
      <c r="G37" s="49"/>
      <c r="H37" s="48"/>
      <c r="I37" s="48">
        <v>1798.2</v>
      </c>
      <c r="J37" s="48"/>
      <c r="K37" s="48"/>
      <c r="L37" s="48"/>
      <c r="M37" s="45"/>
      <c r="N37" s="45"/>
    </row>
    <row r="38" spans="1:17" ht="109.5" customHeight="1">
      <c r="A38" s="62" t="s">
        <v>224</v>
      </c>
      <c r="B38" s="38" t="s">
        <v>38</v>
      </c>
      <c r="C38" s="38" t="s">
        <v>30</v>
      </c>
      <c r="D38" s="38" t="s">
        <v>21</v>
      </c>
      <c r="E38" s="38" t="s">
        <v>56</v>
      </c>
      <c r="F38" s="38" t="s">
        <v>220</v>
      </c>
      <c r="G38" s="49"/>
      <c r="H38" s="48"/>
      <c r="I38" s="48">
        <v>1798.2</v>
      </c>
      <c r="J38" s="48"/>
      <c r="K38" s="48"/>
      <c r="L38" s="48"/>
      <c r="M38" s="45"/>
      <c r="N38" s="45"/>
    </row>
    <row r="39" spans="1:17" ht="37.5" customHeight="1">
      <c r="A39" s="85" t="s">
        <v>68</v>
      </c>
      <c r="B39" s="87"/>
      <c r="C39" s="87"/>
      <c r="D39" s="87"/>
      <c r="E39" s="42"/>
      <c r="F39" s="10"/>
      <c r="G39" s="45">
        <f>SUM(G40:G42)</f>
        <v>1621487</v>
      </c>
      <c r="H39" s="45">
        <f>SUM(H40:H43)</f>
        <v>149299.19999999998</v>
      </c>
      <c r="I39" s="45">
        <v>149299.19999999998</v>
      </c>
      <c r="J39" s="45">
        <f>J40+J41+J42+J43</f>
        <v>0</v>
      </c>
      <c r="K39" s="45">
        <f t="shared" ref="K39:L39" si="7">K40+K41+K42+K43</f>
        <v>0</v>
      </c>
      <c r="L39" s="45">
        <f t="shared" si="7"/>
        <v>0</v>
      </c>
      <c r="M39" s="45">
        <v>0</v>
      </c>
      <c r="N39" s="45">
        <v>0</v>
      </c>
    </row>
    <row r="40" spans="1:17" ht="100.5" customHeight="1">
      <c r="A40" s="61" t="s">
        <v>69</v>
      </c>
      <c r="B40" s="42" t="s">
        <v>70</v>
      </c>
      <c r="C40" s="42" t="s">
        <v>20</v>
      </c>
      <c r="D40" s="42" t="s">
        <v>21</v>
      </c>
      <c r="E40" s="42" t="s">
        <v>26</v>
      </c>
      <c r="F40" s="42" t="s">
        <v>27</v>
      </c>
      <c r="G40" s="45">
        <v>403634.6</v>
      </c>
      <c r="H40" s="45">
        <f>23820.1-2370-2948.9-5338.3-224.4</f>
        <v>12938.499999999998</v>
      </c>
      <c r="I40" s="45">
        <v>12938.499999999998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</row>
    <row r="41" spans="1:17" ht="105">
      <c r="A41" s="61" t="s">
        <v>71</v>
      </c>
      <c r="B41" s="42" t="s">
        <v>72</v>
      </c>
      <c r="C41" s="42" t="s">
        <v>30</v>
      </c>
      <c r="D41" s="42" t="s">
        <v>21</v>
      </c>
      <c r="E41" s="42" t="s">
        <v>73</v>
      </c>
      <c r="F41" s="42" t="s">
        <v>74</v>
      </c>
      <c r="G41" s="45">
        <v>406846.8</v>
      </c>
      <c r="H41" s="45">
        <v>17011.3</v>
      </c>
      <c r="I41" s="45">
        <v>17011.3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</row>
    <row r="42" spans="1:17" ht="105">
      <c r="A42" s="61" t="s">
        <v>75</v>
      </c>
      <c r="B42" s="42" t="s">
        <v>44</v>
      </c>
      <c r="C42" s="42" t="s">
        <v>30</v>
      </c>
      <c r="D42" s="42" t="s">
        <v>21</v>
      </c>
      <c r="E42" s="42" t="s">
        <v>56</v>
      </c>
      <c r="F42" s="42" t="s">
        <v>76</v>
      </c>
      <c r="G42" s="45">
        <v>811005.6</v>
      </c>
      <c r="H42" s="45">
        <v>111501</v>
      </c>
      <c r="I42" s="45">
        <v>111501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</row>
    <row r="43" spans="1:17" ht="105">
      <c r="A43" s="61" t="s">
        <v>77</v>
      </c>
      <c r="B43" s="42" t="s">
        <v>78</v>
      </c>
      <c r="C43" s="42" t="s">
        <v>30</v>
      </c>
      <c r="D43" s="42" t="s">
        <v>21</v>
      </c>
      <c r="E43" s="42" t="s">
        <v>66</v>
      </c>
      <c r="F43" s="42" t="s">
        <v>79</v>
      </c>
      <c r="G43" s="45">
        <v>183953.7</v>
      </c>
      <c r="H43" s="45">
        <v>7848.4</v>
      </c>
      <c r="I43" s="45">
        <v>7848.4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</row>
    <row r="44" spans="1:17" ht="40.5" customHeight="1">
      <c r="A44" s="88" t="s">
        <v>80</v>
      </c>
      <c r="B44" s="88"/>
      <c r="C44" s="88"/>
      <c r="D44" s="88"/>
      <c r="E44" s="34"/>
      <c r="F44" s="34"/>
      <c r="G44" s="50">
        <f>SUM(G45:G45)</f>
        <v>588752.4</v>
      </c>
      <c r="H44" s="50">
        <f>SUM(H45:H45)</f>
        <v>32566.7</v>
      </c>
      <c r="I44" s="50">
        <v>32566.7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</row>
    <row r="45" spans="1:17" ht="44.25" customHeight="1">
      <c r="A45" s="85" t="s">
        <v>81</v>
      </c>
      <c r="B45" s="87"/>
      <c r="C45" s="63"/>
      <c r="D45" s="63"/>
      <c r="E45" s="42"/>
      <c r="F45" s="42"/>
      <c r="G45" s="47">
        <f>G46</f>
        <v>588752.4</v>
      </c>
      <c r="H45" s="47">
        <f t="shared" ref="H45" si="8">H46</f>
        <v>32566.7</v>
      </c>
      <c r="I45" s="47">
        <v>32566.7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2"/>
      <c r="P45" s="2"/>
      <c r="Q45" s="2"/>
    </row>
    <row r="46" spans="1:17" ht="111.75" customHeight="1">
      <c r="A46" s="61" t="s">
        <v>82</v>
      </c>
      <c r="B46" s="42" t="s">
        <v>83</v>
      </c>
      <c r="C46" s="42" t="s">
        <v>84</v>
      </c>
      <c r="D46" s="42" t="s">
        <v>85</v>
      </c>
      <c r="E46" s="42" t="s">
        <v>86</v>
      </c>
      <c r="F46" s="42" t="s">
        <v>46</v>
      </c>
      <c r="G46" s="51">
        <v>588752.4</v>
      </c>
      <c r="H46" s="51">
        <v>32566.7</v>
      </c>
      <c r="I46" s="51">
        <v>32566.7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2"/>
      <c r="P46" s="2"/>
      <c r="Q46" s="2"/>
    </row>
    <row r="47" spans="1:17" ht="44.25" customHeight="1">
      <c r="A47" s="88" t="s">
        <v>87</v>
      </c>
      <c r="B47" s="89"/>
      <c r="C47" s="89"/>
      <c r="D47" s="89"/>
      <c r="E47" s="32"/>
      <c r="F47" s="32"/>
      <c r="G47" s="52">
        <f>SUM(G48:G52)</f>
        <v>5955027.642</v>
      </c>
      <c r="H47" s="52">
        <f>SUM(H48:H52)</f>
        <v>209150.6</v>
      </c>
      <c r="I47" s="52">
        <v>209150.6</v>
      </c>
      <c r="J47" s="52">
        <f>J48</f>
        <v>4592.0113000000001</v>
      </c>
      <c r="K47" s="52">
        <f t="shared" ref="K47:L47" si="9">K48</f>
        <v>4592.0113000000001</v>
      </c>
      <c r="L47" s="52">
        <f t="shared" si="9"/>
        <v>4592.0113000000001</v>
      </c>
      <c r="M47" s="44">
        <f t="shared" si="3"/>
        <v>2.1955525348720015</v>
      </c>
      <c r="N47" s="44">
        <f t="shared" si="4"/>
        <v>100</v>
      </c>
      <c r="O47" s="2"/>
      <c r="P47" s="2"/>
      <c r="Q47" s="2"/>
    </row>
    <row r="48" spans="1:17" ht="114.75" customHeight="1">
      <c r="A48" s="67" t="s">
        <v>88</v>
      </c>
      <c r="B48" s="9" t="s">
        <v>89</v>
      </c>
      <c r="C48" s="42" t="s">
        <v>90</v>
      </c>
      <c r="D48" s="42" t="s">
        <v>39</v>
      </c>
      <c r="E48" s="42" t="s">
        <v>91</v>
      </c>
      <c r="F48" s="42" t="s">
        <v>92</v>
      </c>
      <c r="G48" s="45">
        <v>225144.6</v>
      </c>
      <c r="H48" s="53">
        <v>67699.5</v>
      </c>
      <c r="I48" s="53">
        <v>67699.5</v>
      </c>
      <c r="J48" s="53">
        <v>4592.0113000000001</v>
      </c>
      <c r="K48" s="53">
        <v>4592.0113000000001</v>
      </c>
      <c r="L48" s="53">
        <v>4592.0113000000001</v>
      </c>
      <c r="M48" s="45">
        <f t="shared" si="3"/>
        <v>6.7829323702538424</v>
      </c>
      <c r="N48" s="45">
        <f t="shared" si="4"/>
        <v>100</v>
      </c>
      <c r="O48" s="2"/>
      <c r="P48" s="2"/>
      <c r="Q48" s="2"/>
    </row>
    <row r="49" spans="1:17" ht="109.5" customHeight="1">
      <c r="A49" s="67" t="s">
        <v>93</v>
      </c>
      <c r="B49" s="9" t="s">
        <v>94</v>
      </c>
      <c r="C49" s="42" t="s">
        <v>90</v>
      </c>
      <c r="D49" s="42" t="s">
        <v>39</v>
      </c>
      <c r="E49" s="42" t="s">
        <v>91</v>
      </c>
      <c r="F49" s="42" t="s">
        <v>95</v>
      </c>
      <c r="G49" s="45">
        <v>371836.9</v>
      </c>
      <c r="H49" s="53">
        <f>26426.7+224.4</f>
        <v>26651.100000000002</v>
      </c>
      <c r="I49" s="53">
        <v>26651.100000000002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2"/>
      <c r="P49" s="2"/>
      <c r="Q49" s="2"/>
    </row>
    <row r="50" spans="1:17" s="1" customFormat="1" ht="111.75" customHeight="1">
      <c r="A50" s="67" t="s">
        <v>96</v>
      </c>
      <c r="B50" s="9" t="s">
        <v>97</v>
      </c>
      <c r="C50" s="42" t="s">
        <v>90</v>
      </c>
      <c r="D50" s="42" t="s">
        <v>39</v>
      </c>
      <c r="E50" s="42" t="s">
        <v>91</v>
      </c>
      <c r="F50" s="13" t="s">
        <v>98</v>
      </c>
      <c r="G50" s="53">
        <v>5208526.142</v>
      </c>
      <c r="H50" s="53">
        <v>35000</v>
      </c>
      <c r="I50" s="53">
        <v>35000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</row>
    <row r="51" spans="1:17" s="1" customFormat="1" ht="112.5" customHeight="1">
      <c r="A51" s="67" t="s">
        <v>99</v>
      </c>
      <c r="B51" s="9" t="s">
        <v>100</v>
      </c>
      <c r="C51" s="42" t="s">
        <v>90</v>
      </c>
      <c r="D51" s="42" t="s">
        <v>39</v>
      </c>
      <c r="E51" s="42" t="s">
        <v>91</v>
      </c>
      <c r="F51" s="13" t="s">
        <v>101</v>
      </c>
      <c r="G51" s="53">
        <v>5000</v>
      </c>
      <c r="H51" s="53">
        <v>5000</v>
      </c>
      <c r="I51" s="53">
        <v>5000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</row>
    <row r="52" spans="1:17" ht="42" customHeight="1">
      <c r="A52" s="90" t="s">
        <v>102</v>
      </c>
      <c r="B52" s="90"/>
      <c r="C52" s="90"/>
      <c r="D52" s="90"/>
      <c r="E52" s="71"/>
      <c r="F52" s="42"/>
      <c r="G52" s="45">
        <f>SUM(G53:G67)</f>
        <v>144520</v>
      </c>
      <c r="H52" s="45">
        <f>SUM(H53:H67)</f>
        <v>74800</v>
      </c>
      <c r="I52" s="45">
        <v>74800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2"/>
      <c r="P52" s="2"/>
      <c r="Q52" s="2"/>
    </row>
    <row r="53" spans="1:17" ht="90">
      <c r="A53" s="67" t="s">
        <v>103</v>
      </c>
      <c r="B53" s="9" t="s">
        <v>104</v>
      </c>
      <c r="C53" s="42" t="s">
        <v>105</v>
      </c>
      <c r="D53" s="42" t="s">
        <v>39</v>
      </c>
      <c r="E53" s="42" t="s">
        <v>91</v>
      </c>
      <c r="F53" s="42" t="s">
        <v>106</v>
      </c>
      <c r="G53" s="45">
        <v>9960</v>
      </c>
      <c r="H53" s="45">
        <v>9960</v>
      </c>
      <c r="I53" s="45">
        <v>9960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2"/>
      <c r="P53" s="2"/>
      <c r="Q53" s="2"/>
    </row>
    <row r="54" spans="1:17" ht="90">
      <c r="A54" s="67" t="s">
        <v>107</v>
      </c>
      <c r="B54" s="9" t="s">
        <v>104</v>
      </c>
      <c r="C54" s="42" t="s">
        <v>105</v>
      </c>
      <c r="D54" s="42" t="s">
        <v>39</v>
      </c>
      <c r="E54" s="42" t="s">
        <v>91</v>
      </c>
      <c r="F54" s="42" t="s">
        <v>106</v>
      </c>
      <c r="G54" s="45">
        <v>9960</v>
      </c>
      <c r="H54" s="45">
        <v>9960</v>
      </c>
      <c r="I54" s="45">
        <v>9960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2"/>
      <c r="P54" s="2"/>
      <c r="Q54" s="2"/>
    </row>
    <row r="55" spans="1:17" ht="90">
      <c r="A55" s="67" t="s">
        <v>108</v>
      </c>
      <c r="B55" s="9" t="s">
        <v>104</v>
      </c>
      <c r="C55" s="42" t="s">
        <v>105</v>
      </c>
      <c r="D55" s="42" t="s">
        <v>39</v>
      </c>
      <c r="E55" s="42" t="s">
        <v>91</v>
      </c>
      <c r="F55" s="42" t="s">
        <v>106</v>
      </c>
      <c r="G55" s="45">
        <v>7520</v>
      </c>
      <c r="H55" s="45">
        <v>7520</v>
      </c>
      <c r="I55" s="45">
        <v>7520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2"/>
      <c r="P55" s="2"/>
      <c r="Q55" s="2"/>
    </row>
    <row r="56" spans="1:17" ht="90">
      <c r="A56" s="67" t="s">
        <v>109</v>
      </c>
      <c r="B56" s="9" t="s">
        <v>104</v>
      </c>
      <c r="C56" s="42" t="s">
        <v>105</v>
      </c>
      <c r="D56" s="42" t="s">
        <v>39</v>
      </c>
      <c r="E56" s="42" t="s">
        <v>91</v>
      </c>
      <c r="F56" s="42" t="s">
        <v>106</v>
      </c>
      <c r="G56" s="45">
        <v>9960</v>
      </c>
      <c r="H56" s="45">
        <v>9960</v>
      </c>
      <c r="I56" s="45">
        <v>9960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  <c r="O56" s="2"/>
      <c r="P56" s="2"/>
      <c r="Q56" s="2"/>
    </row>
    <row r="57" spans="1:17" ht="90">
      <c r="A57" s="67" t="s">
        <v>110</v>
      </c>
      <c r="B57" s="9" t="s">
        <v>104</v>
      </c>
      <c r="C57" s="42" t="s">
        <v>105</v>
      </c>
      <c r="D57" s="42" t="s">
        <v>39</v>
      </c>
      <c r="E57" s="42" t="s">
        <v>91</v>
      </c>
      <c r="F57" s="42" t="s">
        <v>106</v>
      </c>
      <c r="G57" s="45">
        <v>7520</v>
      </c>
      <c r="H57" s="45">
        <v>7520</v>
      </c>
      <c r="I57" s="45">
        <v>7520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2"/>
      <c r="P57" s="2"/>
      <c r="Q57" s="2"/>
    </row>
    <row r="58" spans="1:17" ht="90">
      <c r="A58" s="67" t="s">
        <v>111</v>
      </c>
      <c r="B58" s="9" t="s">
        <v>104</v>
      </c>
      <c r="C58" s="42" t="s">
        <v>105</v>
      </c>
      <c r="D58" s="42" t="s">
        <v>39</v>
      </c>
      <c r="E58" s="42" t="s">
        <v>91</v>
      </c>
      <c r="F58" s="42" t="s">
        <v>106</v>
      </c>
      <c r="G58" s="45">
        <v>9960</v>
      </c>
      <c r="H58" s="45">
        <v>9960</v>
      </c>
      <c r="I58" s="45">
        <v>9960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  <c r="O58" s="2"/>
      <c r="P58" s="2"/>
      <c r="Q58" s="2"/>
    </row>
    <row r="59" spans="1:17" ht="90">
      <c r="A59" s="67" t="s">
        <v>112</v>
      </c>
      <c r="B59" s="9" t="s">
        <v>104</v>
      </c>
      <c r="C59" s="42" t="s">
        <v>105</v>
      </c>
      <c r="D59" s="42" t="s">
        <v>39</v>
      </c>
      <c r="E59" s="42" t="s">
        <v>91</v>
      </c>
      <c r="F59" s="42" t="s">
        <v>106</v>
      </c>
      <c r="G59" s="45">
        <v>9960</v>
      </c>
      <c r="H59" s="45">
        <v>9960</v>
      </c>
      <c r="I59" s="45">
        <v>9960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2"/>
      <c r="P59" s="2"/>
      <c r="Q59" s="2"/>
    </row>
    <row r="60" spans="1:17" ht="90">
      <c r="A60" s="67" t="s">
        <v>113</v>
      </c>
      <c r="B60" s="9" t="s">
        <v>104</v>
      </c>
      <c r="C60" s="42" t="s">
        <v>105</v>
      </c>
      <c r="D60" s="42" t="s">
        <v>39</v>
      </c>
      <c r="E60" s="42" t="s">
        <v>91</v>
      </c>
      <c r="F60" s="9" t="s">
        <v>106</v>
      </c>
      <c r="G60" s="47">
        <v>9960</v>
      </c>
      <c r="H60" s="47">
        <v>9960</v>
      </c>
      <c r="I60" s="47">
        <v>9960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2"/>
      <c r="P60" s="2"/>
      <c r="Q60" s="2"/>
    </row>
    <row r="61" spans="1:17" ht="90">
      <c r="A61" s="67" t="s">
        <v>114</v>
      </c>
      <c r="B61" s="9" t="s">
        <v>104</v>
      </c>
      <c r="C61" s="42" t="s">
        <v>105</v>
      </c>
      <c r="D61" s="42" t="s">
        <v>39</v>
      </c>
      <c r="E61" s="42" t="s">
        <v>91</v>
      </c>
      <c r="F61" s="42" t="s">
        <v>115</v>
      </c>
      <c r="G61" s="45">
        <v>9960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2"/>
      <c r="P61" s="2"/>
      <c r="Q61" s="2"/>
    </row>
    <row r="62" spans="1:17" ht="90">
      <c r="A62" s="67" t="s">
        <v>116</v>
      </c>
      <c r="B62" s="9" t="s">
        <v>104</v>
      </c>
      <c r="C62" s="42" t="s">
        <v>105</v>
      </c>
      <c r="D62" s="42" t="s">
        <v>39</v>
      </c>
      <c r="E62" s="42" t="s">
        <v>91</v>
      </c>
      <c r="F62" s="42" t="s">
        <v>115</v>
      </c>
      <c r="G62" s="45">
        <v>9960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0</v>
      </c>
      <c r="O62" s="2"/>
      <c r="P62" s="2"/>
      <c r="Q62" s="2"/>
    </row>
    <row r="63" spans="1:17" ht="90">
      <c r="A63" s="67" t="s">
        <v>117</v>
      </c>
      <c r="B63" s="9" t="s">
        <v>104</v>
      </c>
      <c r="C63" s="42" t="s">
        <v>105</v>
      </c>
      <c r="D63" s="42" t="s">
        <v>39</v>
      </c>
      <c r="E63" s="42" t="s">
        <v>91</v>
      </c>
      <c r="F63" s="42" t="s">
        <v>115</v>
      </c>
      <c r="G63" s="45">
        <v>9960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2"/>
      <c r="P63" s="2"/>
      <c r="Q63" s="2"/>
    </row>
    <row r="64" spans="1:17" ht="90">
      <c r="A64" s="67" t="s">
        <v>118</v>
      </c>
      <c r="B64" s="9" t="s">
        <v>104</v>
      </c>
      <c r="C64" s="42" t="s">
        <v>105</v>
      </c>
      <c r="D64" s="42" t="s">
        <v>39</v>
      </c>
      <c r="E64" s="42" t="s">
        <v>91</v>
      </c>
      <c r="F64" s="42" t="s">
        <v>115</v>
      </c>
      <c r="G64" s="45">
        <v>9960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2"/>
      <c r="P64" s="2"/>
      <c r="Q64" s="2"/>
    </row>
    <row r="65" spans="1:17" ht="90">
      <c r="A65" s="67" t="s">
        <v>119</v>
      </c>
      <c r="B65" s="9" t="s">
        <v>104</v>
      </c>
      <c r="C65" s="42" t="s">
        <v>105</v>
      </c>
      <c r="D65" s="42" t="s">
        <v>39</v>
      </c>
      <c r="E65" s="42" t="s">
        <v>91</v>
      </c>
      <c r="F65" s="42" t="s">
        <v>115</v>
      </c>
      <c r="G65" s="45">
        <v>9960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2"/>
      <c r="P65" s="2"/>
      <c r="Q65" s="2"/>
    </row>
    <row r="66" spans="1:17" ht="90">
      <c r="A66" s="67" t="s">
        <v>120</v>
      </c>
      <c r="B66" s="9" t="s">
        <v>104</v>
      </c>
      <c r="C66" s="42" t="s">
        <v>105</v>
      </c>
      <c r="D66" s="42" t="s">
        <v>39</v>
      </c>
      <c r="E66" s="42" t="s">
        <v>91</v>
      </c>
      <c r="F66" s="42" t="s">
        <v>115</v>
      </c>
      <c r="G66" s="45">
        <v>9960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2"/>
      <c r="P66" s="2"/>
      <c r="Q66" s="2"/>
    </row>
    <row r="67" spans="1:17" ht="90">
      <c r="A67" s="67" t="s">
        <v>121</v>
      </c>
      <c r="B67" s="9" t="s">
        <v>104</v>
      </c>
      <c r="C67" s="42" t="s">
        <v>105</v>
      </c>
      <c r="D67" s="42" t="s">
        <v>39</v>
      </c>
      <c r="E67" s="42" t="s">
        <v>91</v>
      </c>
      <c r="F67" s="42" t="s">
        <v>115</v>
      </c>
      <c r="G67" s="45">
        <v>9960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2"/>
      <c r="P67" s="2"/>
      <c r="Q67" s="2"/>
    </row>
    <row r="68" spans="1:17" ht="42" customHeight="1">
      <c r="A68" s="88" t="s">
        <v>122</v>
      </c>
      <c r="B68" s="88"/>
      <c r="C68" s="88"/>
      <c r="D68" s="88"/>
      <c r="E68" s="34"/>
      <c r="F68" s="34"/>
      <c r="G68" s="44">
        <f>SUM(G69:G71)</f>
        <v>1445519.1</v>
      </c>
      <c r="H68" s="44">
        <f t="shared" ref="H68" si="10">SUM(H69:H71)</f>
        <v>199234.7</v>
      </c>
      <c r="I68" s="44">
        <f>I69+I70+I71</f>
        <v>225163.66099999999</v>
      </c>
      <c r="J68" s="44">
        <f>J69+J70+J71</f>
        <v>24596.319220000001</v>
      </c>
      <c r="K68" s="44">
        <f t="shared" ref="K68:L68" si="11">K69+K70+K71</f>
        <v>24596.319</v>
      </c>
      <c r="L68" s="44">
        <f t="shared" si="11"/>
        <v>24596.319</v>
      </c>
      <c r="M68" s="44">
        <f t="shared" si="3"/>
        <v>10.92375159062634</v>
      </c>
      <c r="N68" s="44">
        <f t="shared" si="4"/>
        <v>99.999999105557208</v>
      </c>
      <c r="O68" s="2"/>
      <c r="P68" s="2"/>
      <c r="Q68" s="2"/>
    </row>
    <row r="69" spans="1:17" ht="98.25" customHeight="1">
      <c r="A69" s="64" t="s">
        <v>123</v>
      </c>
      <c r="B69" s="11" t="s">
        <v>124</v>
      </c>
      <c r="C69" s="42" t="s">
        <v>125</v>
      </c>
      <c r="D69" s="42" t="s">
        <v>85</v>
      </c>
      <c r="E69" s="42" t="s">
        <v>86</v>
      </c>
      <c r="F69" s="42" t="s">
        <v>126</v>
      </c>
      <c r="G69" s="54">
        <v>1029108.1</v>
      </c>
      <c r="H69" s="55">
        <v>76811.100000000006</v>
      </c>
      <c r="I69" s="55">
        <v>102740.061</v>
      </c>
      <c r="J69" s="55">
        <v>24596.319220000001</v>
      </c>
      <c r="K69" s="55">
        <v>24596.319</v>
      </c>
      <c r="L69" s="55">
        <v>24596.319</v>
      </c>
      <c r="M69" s="45">
        <f t="shared" si="3"/>
        <v>23.940339104918383</v>
      </c>
      <c r="N69" s="45">
        <f t="shared" si="4"/>
        <v>99.999999105557208</v>
      </c>
      <c r="O69" s="2"/>
      <c r="P69" s="2"/>
      <c r="Q69" s="2"/>
    </row>
    <row r="70" spans="1:17" ht="98.25" customHeight="1">
      <c r="A70" s="64" t="s">
        <v>127</v>
      </c>
      <c r="B70" s="11" t="s">
        <v>128</v>
      </c>
      <c r="C70" s="42" t="s">
        <v>20</v>
      </c>
      <c r="D70" s="42" t="s">
        <v>85</v>
      </c>
      <c r="E70" s="42" t="s">
        <v>86</v>
      </c>
      <c r="F70" s="42" t="s">
        <v>76</v>
      </c>
      <c r="G70" s="54">
        <v>134003.1</v>
      </c>
      <c r="H70" s="55">
        <v>43369.1</v>
      </c>
      <c r="I70" s="55">
        <v>43369.1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2"/>
      <c r="P70" s="2"/>
      <c r="Q70" s="2"/>
    </row>
    <row r="71" spans="1:17" ht="120">
      <c r="A71" s="65" t="s">
        <v>129</v>
      </c>
      <c r="B71" s="14" t="s">
        <v>130</v>
      </c>
      <c r="C71" s="14" t="s">
        <v>131</v>
      </c>
      <c r="D71" s="14" t="s">
        <v>85</v>
      </c>
      <c r="E71" s="14" t="s">
        <v>40</v>
      </c>
      <c r="F71" s="15" t="s">
        <v>41</v>
      </c>
      <c r="G71" s="55">
        <v>282407.90000000002</v>
      </c>
      <c r="H71" s="55">
        <v>79054.5</v>
      </c>
      <c r="I71" s="55">
        <v>79054.5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</row>
    <row r="72" spans="1:17" ht="42.75" customHeight="1">
      <c r="A72" s="91" t="s">
        <v>132</v>
      </c>
      <c r="B72" s="91"/>
      <c r="C72" s="91"/>
      <c r="D72" s="91"/>
      <c r="E72" s="35"/>
      <c r="F72" s="35"/>
      <c r="G72" s="44">
        <f>SUM(G73:G77)</f>
        <v>4162538.3</v>
      </c>
      <c r="H72" s="44">
        <f>SUM(H73:H77)</f>
        <v>467584.8</v>
      </c>
      <c r="I72" s="44">
        <f>I73+I74+I75+I76+I77</f>
        <v>497134.8</v>
      </c>
      <c r="J72" s="44">
        <f>J73+J74+J75+J76+J77</f>
        <v>54339.462910000002</v>
      </c>
      <c r="K72" s="44">
        <f t="shared" ref="K72:L72" si="12">K73+K74+K75+K76+K77</f>
        <v>54339.462910000002</v>
      </c>
      <c r="L72" s="44">
        <f t="shared" si="12"/>
        <v>53124.462879999999</v>
      </c>
      <c r="M72" s="44">
        <f t="shared" si="3"/>
        <v>10.686128365988461</v>
      </c>
      <c r="N72" s="44">
        <f t="shared" si="4"/>
        <v>97.764055872226123</v>
      </c>
    </row>
    <row r="73" spans="1:17" ht="105">
      <c r="A73" s="66" t="s">
        <v>133</v>
      </c>
      <c r="B73" s="9" t="s">
        <v>134</v>
      </c>
      <c r="C73" s="42" t="s">
        <v>20</v>
      </c>
      <c r="D73" s="42" t="s">
        <v>39</v>
      </c>
      <c r="E73" s="42" t="s">
        <v>91</v>
      </c>
      <c r="F73" s="16" t="s">
        <v>53</v>
      </c>
      <c r="G73" s="47">
        <v>318238.59999999998</v>
      </c>
      <c r="H73" s="55">
        <v>205398.1</v>
      </c>
      <c r="I73" s="55">
        <f>205398.1+12750</f>
        <v>218148.1</v>
      </c>
      <c r="J73" s="55">
        <v>5040</v>
      </c>
      <c r="K73" s="55">
        <v>5040</v>
      </c>
      <c r="L73" s="55">
        <v>3825</v>
      </c>
      <c r="M73" s="45">
        <f t="shared" si="3"/>
        <v>1.7533959727359532</v>
      </c>
      <c r="N73" s="45">
        <f t="shared" si="4"/>
        <v>75.892857142857139</v>
      </c>
    </row>
    <row r="74" spans="1:17" ht="105">
      <c r="A74" s="66" t="s">
        <v>136</v>
      </c>
      <c r="B74" s="9" t="s">
        <v>137</v>
      </c>
      <c r="C74" s="42" t="s">
        <v>20</v>
      </c>
      <c r="D74" s="42" t="s">
        <v>39</v>
      </c>
      <c r="E74" s="42" t="s">
        <v>91</v>
      </c>
      <c r="F74" s="16" t="s">
        <v>53</v>
      </c>
      <c r="G74" s="47">
        <v>612113.69999999995</v>
      </c>
      <c r="H74" s="55">
        <v>109349</v>
      </c>
      <c r="I74" s="55">
        <f>109349+16800</f>
        <v>126149</v>
      </c>
      <c r="J74" s="55">
        <v>5040</v>
      </c>
      <c r="K74" s="55">
        <v>5040</v>
      </c>
      <c r="L74" s="55">
        <v>5040</v>
      </c>
      <c r="M74" s="45">
        <f t="shared" si="3"/>
        <v>3.9952754282634029</v>
      </c>
      <c r="N74" s="45">
        <f t="shared" si="4"/>
        <v>100</v>
      </c>
    </row>
    <row r="75" spans="1:17" ht="105">
      <c r="A75" s="66" t="s">
        <v>138</v>
      </c>
      <c r="B75" s="9" t="s">
        <v>139</v>
      </c>
      <c r="C75" s="42" t="s">
        <v>125</v>
      </c>
      <c r="D75" s="42" t="s">
        <v>39</v>
      </c>
      <c r="E75" s="42" t="s">
        <v>91</v>
      </c>
      <c r="F75" s="16" t="s">
        <v>79</v>
      </c>
      <c r="G75" s="47">
        <v>2777777.8</v>
      </c>
      <c r="H75" s="55">
        <v>122222.2</v>
      </c>
      <c r="I75" s="55">
        <v>122222.2</v>
      </c>
      <c r="J75" s="55">
        <v>44259.462910000002</v>
      </c>
      <c r="K75" s="55">
        <v>44259.462910000002</v>
      </c>
      <c r="L75" s="55">
        <v>44259.462879999999</v>
      </c>
      <c r="M75" s="45">
        <f t="shared" si="3"/>
        <v>36.212294394962619</v>
      </c>
      <c r="N75" s="45">
        <f t="shared" si="4"/>
        <v>99.999999932217875</v>
      </c>
      <c r="P75" s="40">
        <f>I73+I74</f>
        <v>344297.1</v>
      </c>
    </row>
    <row r="76" spans="1:17" ht="105">
      <c r="A76" s="66" t="s">
        <v>140</v>
      </c>
      <c r="B76" s="9" t="s">
        <v>141</v>
      </c>
      <c r="C76" s="42" t="s">
        <v>20</v>
      </c>
      <c r="D76" s="42" t="s">
        <v>39</v>
      </c>
      <c r="E76" s="42" t="s">
        <v>91</v>
      </c>
      <c r="F76" s="16" t="s">
        <v>76</v>
      </c>
      <c r="G76" s="47">
        <v>388902.2</v>
      </c>
      <c r="H76" s="55">
        <v>30615.5</v>
      </c>
      <c r="I76" s="55">
        <v>30615.5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</row>
    <row r="77" spans="1:17" ht="105">
      <c r="A77" s="66" t="s">
        <v>142</v>
      </c>
      <c r="B77" s="9" t="s">
        <v>143</v>
      </c>
      <c r="C77" s="42" t="s">
        <v>30</v>
      </c>
      <c r="D77" s="42" t="s">
        <v>135</v>
      </c>
      <c r="E77" s="42" t="s">
        <v>144</v>
      </c>
      <c r="F77" s="16" t="s">
        <v>145</v>
      </c>
      <c r="G77" s="47">
        <v>65506</v>
      </c>
      <c r="H77" s="55">
        <v>0</v>
      </c>
      <c r="I77" s="5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</row>
    <row r="78" spans="1:17" ht="45.75" customHeight="1">
      <c r="A78" s="88" t="s">
        <v>146</v>
      </c>
      <c r="B78" s="88"/>
      <c r="C78" s="88"/>
      <c r="D78" s="88"/>
      <c r="E78" s="34"/>
      <c r="F78" s="34"/>
      <c r="G78" s="50">
        <f>G79+G81+G85+G89+G91</f>
        <v>663306.69999999995</v>
      </c>
      <c r="H78" s="50">
        <f>H79+H81+H85+H89+H91</f>
        <v>157767.09</v>
      </c>
      <c r="I78" s="50">
        <v>157767.09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</row>
    <row r="79" spans="1:17" ht="36.75" customHeight="1">
      <c r="A79" s="90" t="s">
        <v>147</v>
      </c>
      <c r="B79" s="92"/>
      <c r="C79" s="92"/>
      <c r="D79" s="92"/>
      <c r="E79" s="17"/>
      <c r="F79" s="17"/>
      <c r="G79" s="56">
        <f>G80</f>
        <v>121674.15</v>
      </c>
      <c r="H79" s="56">
        <f>H80</f>
        <v>20000</v>
      </c>
      <c r="I79" s="56">
        <v>20000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</row>
    <row r="80" spans="1:17" ht="105">
      <c r="A80" s="61" t="s">
        <v>148</v>
      </c>
      <c r="B80" s="42" t="s">
        <v>50</v>
      </c>
      <c r="C80" s="42" t="s">
        <v>30</v>
      </c>
      <c r="D80" s="42" t="s">
        <v>39</v>
      </c>
      <c r="E80" s="42" t="s">
        <v>149</v>
      </c>
      <c r="F80" s="42" t="s">
        <v>79</v>
      </c>
      <c r="G80" s="47">
        <v>121674.15</v>
      </c>
      <c r="H80" s="45">
        <v>20000</v>
      </c>
      <c r="I80" s="45">
        <v>20000</v>
      </c>
      <c r="J80" s="45">
        <v>0</v>
      </c>
      <c r="K80" s="45">
        <v>0</v>
      </c>
      <c r="L80" s="45">
        <v>0</v>
      </c>
      <c r="M80" s="45">
        <v>0</v>
      </c>
      <c r="N80" s="45">
        <v>0</v>
      </c>
    </row>
    <row r="81" spans="1:22" ht="37.5" customHeight="1">
      <c r="A81" s="90" t="s">
        <v>150</v>
      </c>
      <c r="B81" s="90"/>
      <c r="C81" s="90"/>
      <c r="D81" s="90"/>
      <c r="E81" s="12"/>
      <c r="F81" s="12"/>
      <c r="G81" s="57">
        <f>SUM(G82:G84)</f>
        <v>92298.4</v>
      </c>
      <c r="H81" s="57">
        <f>SUM(H82:H84)</f>
        <v>3017.99</v>
      </c>
      <c r="I81" s="57">
        <v>3017.99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R81" s="1"/>
      <c r="S81" s="1"/>
      <c r="T81" s="1"/>
      <c r="U81" s="1"/>
      <c r="V81" s="1"/>
    </row>
    <row r="82" spans="1:22" ht="135">
      <c r="A82" s="64" t="s">
        <v>151</v>
      </c>
      <c r="B82" s="11" t="s">
        <v>152</v>
      </c>
      <c r="C82" s="42" t="s">
        <v>30</v>
      </c>
      <c r="D82" s="42" t="s">
        <v>153</v>
      </c>
      <c r="E82" s="42" t="s">
        <v>154</v>
      </c>
      <c r="F82" s="42" t="s">
        <v>41</v>
      </c>
      <c r="G82" s="57">
        <v>48325.5</v>
      </c>
      <c r="H82" s="45">
        <v>275.52999999999997</v>
      </c>
      <c r="I82" s="45">
        <v>275.52999999999997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R82" s="1"/>
      <c r="S82" s="1"/>
      <c r="T82" s="1"/>
      <c r="U82" s="1"/>
      <c r="V82" s="1"/>
    </row>
    <row r="83" spans="1:22" ht="135">
      <c r="A83" s="61" t="s">
        <v>155</v>
      </c>
      <c r="B83" s="11" t="s">
        <v>156</v>
      </c>
      <c r="C83" s="42" t="s">
        <v>30</v>
      </c>
      <c r="D83" s="42" t="s">
        <v>153</v>
      </c>
      <c r="E83" s="42" t="s">
        <v>154</v>
      </c>
      <c r="F83" s="42" t="s">
        <v>76</v>
      </c>
      <c r="G83" s="57">
        <v>38500</v>
      </c>
      <c r="H83" s="45">
        <v>2292.4699999999998</v>
      </c>
      <c r="I83" s="45">
        <v>2292.4699999999998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R83" s="1"/>
      <c r="S83" s="1"/>
      <c r="T83" s="1"/>
      <c r="U83" s="1"/>
      <c r="V83" s="1"/>
    </row>
    <row r="84" spans="1:22" ht="135">
      <c r="A84" s="61" t="s">
        <v>157</v>
      </c>
      <c r="B84" s="11" t="s">
        <v>158</v>
      </c>
      <c r="C84" s="42" t="s">
        <v>30</v>
      </c>
      <c r="D84" s="42" t="s">
        <v>153</v>
      </c>
      <c r="E84" s="42" t="s">
        <v>159</v>
      </c>
      <c r="F84" s="42" t="s">
        <v>76</v>
      </c>
      <c r="G84" s="57">
        <v>5472.9</v>
      </c>
      <c r="H84" s="45">
        <v>449.99</v>
      </c>
      <c r="I84" s="45">
        <v>449.99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R84" s="1"/>
      <c r="S84" s="1"/>
      <c r="T84" s="1"/>
      <c r="U84" s="1"/>
      <c r="V84" s="1"/>
    </row>
    <row r="85" spans="1:22" ht="37.5" customHeight="1">
      <c r="A85" s="90" t="s">
        <v>160</v>
      </c>
      <c r="B85" s="90"/>
      <c r="C85" s="90"/>
      <c r="D85" s="90"/>
      <c r="E85" s="42"/>
      <c r="F85" s="42"/>
      <c r="G85" s="57">
        <f>SUM(G86:G88)</f>
        <v>22560</v>
      </c>
      <c r="H85" s="57">
        <f>SUM(H86:H87)</f>
        <v>5555</v>
      </c>
      <c r="I85" s="57">
        <v>5555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R85" s="1"/>
      <c r="S85" s="1"/>
      <c r="T85" s="1"/>
      <c r="U85" s="1"/>
      <c r="V85" s="1"/>
    </row>
    <row r="86" spans="1:22" ht="98.25" customHeight="1">
      <c r="A86" s="67" t="s">
        <v>161</v>
      </c>
      <c r="B86" s="9" t="s">
        <v>104</v>
      </c>
      <c r="C86" s="42" t="s">
        <v>162</v>
      </c>
      <c r="D86" s="42" t="s">
        <v>21</v>
      </c>
      <c r="E86" s="42" t="s">
        <v>91</v>
      </c>
      <c r="F86" s="42" t="s">
        <v>106</v>
      </c>
      <c r="G86" s="57">
        <v>7520</v>
      </c>
      <c r="H86" s="57">
        <v>5555</v>
      </c>
      <c r="I86" s="57">
        <v>5555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R86" s="1"/>
      <c r="S86" s="1"/>
      <c r="T86" s="1"/>
      <c r="U86" s="1"/>
      <c r="V86" s="1"/>
    </row>
    <row r="87" spans="1:22" ht="98.25" customHeight="1">
      <c r="A87" s="68" t="s">
        <v>163</v>
      </c>
      <c r="B87" s="9" t="s">
        <v>104</v>
      </c>
      <c r="C87" s="42" t="s">
        <v>164</v>
      </c>
      <c r="D87" s="42" t="s">
        <v>21</v>
      </c>
      <c r="E87" s="42" t="s">
        <v>91</v>
      </c>
      <c r="F87" s="42" t="s">
        <v>115</v>
      </c>
      <c r="G87" s="57">
        <v>7520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R87" s="1"/>
      <c r="S87" s="1"/>
      <c r="T87" s="1"/>
      <c r="U87" s="1"/>
      <c r="V87" s="1"/>
    </row>
    <row r="88" spans="1:22" ht="98.25" customHeight="1">
      <c r="A88" s="67" t="s">
        <v>165</v>
      </c>
      <c r="B88" s="9" t="s">
        <v>104</v>
      </c>
      <c r="C88" s="42" t="s">
        <v>164</v>
      </c>
      <c r="D88" s="42" t="s">
        <v>21</v>
      </c>
      <c r="E88" s="42" t="s">
        <v>91</v>
      </c>
      <c r="F88" s="42" t="s">
        <v>166</v>
      </c>
      <c r="G88" s="57">
        <v>7520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R88" s="1"/>
      <c r="S88" s="1"/>
      <c r="T88" s="1"/>
      <c r="U88" s="1"/>
      <c r="V88" s="1"/>
    </row>
    <row r="89" spans="1:22" ht="37.5" customHeight="1">
      <c r="A89" s="93" t="s">
        <v>167</v>
      </c>
      <c r="B89" s="93"/>
      <c r="C89" s="93"/>
      <c r="D89" s="93"/>
      <c r="E89" s="93"/>
      <c r="F89" s="42"/>
      <c r="G89" s="45">
        <f>G90</f>
        <v>3264.95</v>
      </c>
      <c r="H89" s="45">
        <f>H90</f>
        <v>905</v>
      </c>
      <c r="I89" s="45">
        <v>905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R89" s="1"/>
      <c r="S89" s="1"/>
      <c r="T89" s="1"/>
      <c r="U89" s="1"/>
      <c r="V89" s="1"/>
    </row>
    <row r="90" spans="1:22" ht="105">
      <c r="A90" s="68" t="s">
        <v>225</v>
      </c>
      <c r="B90" s="11" t="s">
        <v>168</v>
      </c>
      <c r="C90" s="42" t="s">
        <v>30</v>
      </c>
      <c r="D90" s="42" t="s">
        <v>21</v>
      </c>
      <c r="E90" s="18" t="s">
        <v>169</v>
      </c>
      <c r="F90" s="42" t="s">
        <v>106</v>
      </c>
      <c r="G90" s="57">
        <v>3264.95</v>
      </c>
      <c r="H90" s="45">
        <f>256.7+648.3</f>
        <v>905</v>
      </c>
      <c r="I90" s="45">
        <v>905</v>
      </c>
      <c r="J90" s="45">
        <v>0</v>
      </c>
      <c r="K90" s="45">
        <v>0</v>
      </c>
      <c r="L90" s="45">
        <v>0</v>
      </c>
      <c r="M90" s="45">
        <v>0</v>
      </c>
      <c r="N90" s="45">
        <v>0</v>
      </c>
      <c r="R90" s="1"/>
      <c r="S90" s="1"/>
      <c r="T90" s="1"/>
      <c r="U90" s="1"/>
      <c r="V90" s="1"/>
    </row>
    <row r="91" spans="1:22" ht="37.5" customHeight="1">
      <c r="A91" s="94" t="s">
        <v>170</v>
      </c>
      <c r="B91" s="87"/>
      <c r="C91" s="87"/>
      <c r="D91" s="87"/>
      <c r="E91" s="87"/>
      <c r="F91" s="42"/>
      <c r="G91" s="57">
        <f>SUM(G92:G93)</f>
        <v>423509.2</v>
      </c>
      <c r="H91" s="57">
        <f t="shared" ref="H91" si="13">SUM(H92:H93)</f>
        <v>128289.1</v>
      </c>
      <c r="I91" s="57">
        <v>128289.1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  <c r="R91" s="1"/>
      <c r="S91" s="1"/>
      <c r="T91" s="1"/>
      <c r="U91" s="1"/>
      <c r="V91" s="1"/>
    </row>
    <row r="92" spans="1:22" ht="120">
      <c r="A92" s="68" t="s">
        <v>171</v>
      </c>
      <c r="B92" s="11" t="s">
        <v>100</v>
      </c>
      <c r="C92" s="42" t="s">
        <v>84</v>
      </c>
      <c r="D92" s="14" t="s">
        <v>85</v>
      </c>
      <c r="E92" s="42" t="s">
        <v>86</v>
      </c>
      <c r="F92" s="42" t="s">
        <v>41</v>
      </c>
      <c r="G92" s="57">
        <v>7270</v>
      </c>
      <c r="H92" s="45">
        <v>5060</v>
      </c>
      <c r="I92" s="45">
        <v>5060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R92" s="1"/>
      <c r="S92" s="1"/>
      <c r="T92" s="1"/>
      <c r="U92" s="1"/>
      <c r="V92" s="1"/>
    </row>
    <row r="93" spans="1:22" ht="105">
      <c r="A93" s="68" t="s">
        <v>172</v>
      </c>
      <c r="B93" s="11" t="s">
        <v>173</v>
      </c>
      <c r="C93" s="42" t="s">
        <v>30</v>
      </c>
      <c r="D93" s="14" t="s">
        <v>85</v>
      </c>
      <c r="E93" s="42" t="s">
        <v>60</v>
      </c>
      <c r="F93" s="42" t="s">
        <v>76</v>
      </c>
      <c r="G93" s="57">
        <v>416239.2</v>
      </c>
      <c r="H93" s="45">
        <v>123229.1</v>
      </c>
      <c r="I93" s="45">
        <v>123229.1</v>
      </c>
      <c r="J93" s="45">
        <v>0</v>
      </c>
      <c r="K93" s="45">
        <v>0</v>
      </c>
      <c r="L93" s="45">
        <v>0</v>
      </c>
      <c r="M93" s="45">
        <v>0</v>
      </c>
      <c r="N93" s="45">
        <v>0</v>
      </c>
      <c r="R93" s="1"/>
      <c r="S93" s="1"/>
      <c r="T93" s="1"/>
      <c r="U93" s="1"/>
      <c r="V93" s="1"/>
    </row>
    <row r="94" spans="1:22" s="3" customFormat="1" ht="51.75" customHeight="1">
      <c r="A94" s="88" t="s">
        <v>174</v>
      </c>
      <c r="B94" s="89"/>
      <c r="C94" s="89"/>
      <c r="D94" s="89"/>
      <c r="E94" s="36"/>
      <c r="F94" s="36"/>
      <c r="G94" s="44">
        <f t="shared" ref="G94:H94" si="14">SUM(G95:G97)</f>
        <v>523752.39999999997</v>
      </c>
      <c r="H94" s="44">
        <f t="shared" si="14"/>
        <v>85878.84</v>
      </c>
      <c r="I94" s="44">
        <v>85878.84</v>
      </c>
      <c r="J94" s="44">
        <f>J95+J96+J97</f>
        <v>9050.2470699999994</v>
      </c>
      <c r="K94" s="44">
        <f t="shared" ref="K94:L94" si="15">K95+K96+K97</f>
        <v>9030.224400000001</v>
      </c>
      <c r="L94" s="44">
        <f t="shared" si="15"/>
        <v>9010.2017300000007</v>
      </c>
      <c r="M94" s="44">
        <f t="shared" ref="M94:M99" si="16">L94/I94*100</f>
        <v>10.491759937605121</v>
      </c>
      <c r="N94" s="44">
        <f t="shared" ref="N94:N99" si="17">L94/J94*100</f>
        <v>99.557522135138811</v>
      </c>
      <c r="O94" s="19"/>
      <c r="P94" s="19"/>
      <c r="Q94" s="19"/>
    </row>
    <row r="95" spans="1:22" s="3" customFormat="1" ht="102" customHeight="1">
      <c r="A95" s="61" t="s">
        <v>175</v>
      </c>
      <c r="B95" s="16" t="s">
        <v>176</v>
      </c>
      <c r="C95" s="42" t="s">
        <v>20</v>
      </c>
      <c r="D95" s="42" t="s">
        <v>21</v>
      </c>
      <c r="E95" s="42" t="s">
        <v>91</v>
      </c>
      <c r="F95" s="42" t="s">
        <v>67</v>
      </c>
      <c r="G95" s="45">
        <v>372853.1</v>
      </c>
      <c r="H95" s="45">
        <f>73789.8+19810.71-10182.07</f>
        <v>83418.44</v>
      </c>
      <c r="I95" s="45">
        <v>83418.44</v>
      </c>
      <c r="J95" s="45">
        <v>9030.2243999999992</v>
      </c>
      <c r="K95" s="45">
        <v>9010.2017300000007</v>
      </c>
      <c r="L95" s="45">
        <v>9010.2017300000007</v>
      </c>
      <c r="M95" s="45">
        <f t="shared" si="16"/>
        <v>10.801211015214381</v>
      </c>
      <c r="N95" s="45">
        <f t="shared" si="17"/>
        <v>99.778270515625294</v>
      </c>
      <c r="O95" s="19"/>
      <c r="P95" s="19"/>
      <c r="Q95" s="19"/>
    </row>
    <row r="96" spans="1:22" s="3" customFormat="1" ht="105">
      <c r="A96" s="67" t="s">
        <v>177</v>
      </c>
      <c r="B96" s="20" t="s">
        <v>100</v>
      </c>
      <c r="C96" s="42" t="s">
        <v>20</v>
      </c>
      <c r="D96" s="42" t="s">
        <v>21</v>
      </c>
      <c r="E96" s="42" t="s">
        <v>91</v>
      </c>
      <c r="F96" s="42" t="s">
        <v>76</v>
      </c>
      <c r="G96" s="45">
        <v>146383.5</v>
      </c>
      <c r="H96" s="45">
        <v>1280.9000000000001</v>
      </c>
      <c r="I96" s="45">
        <v>1280.9000000000001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  <c r="O96" s="19"/>
      <c r="P96" s="19"/>
      <c r="Q96" s="19"/>
    </row>
    <row r="97" spans="1:17" s="3" customFormat="1" ht="141.75">
      <c r="A97" s="67" t="s">
        <v>178</v>
      </c>
      <c r="B97" s="20" t="s">
        <v>100</v>
      </c>
      <c r="C97" s="42" t="s">
        <v>20</v>
      </c>
      <c r="D97" s="42" t="s">
        <v>21</v>
      </c>
      <c r="E97" s="42" t="s">
        <v>91</v>
      </c>
      <c r="F97" s="42" t="s">
        <v>27</v>
      </c>
      <c r="G97" s="58">
        <v>4515.8</v>
      </c>
      <c r="H97" s="45">
        <v>1179.5</v>
      </c>
      <c r="I97" s="45">
        <v>1179.5</v>
      </c>
      <c r="J97" s="45">
        <v>20.022670000000002</v>
      </c>
      <c r="K97" s="45">
        <v>20.022670000000002</v>
      </c>
      <c r="L97" s="45">
        <v>0</v>
      </c>
      <c r="M97" s="45">
        <f t="shared" si="16"/>
        <v>0</v>
      </c>
      <c r="N97" s="45">
        <f t="shared" si="17"/>
        <v>0</v>
      </c>
      <c r="O97" s="19"/>
      <c r="P97" s="19"/>
      <c r="Q97" s="19"/>
    </row>
    <row r="98" spans="1:17" s="3" customFormat="1" ht="60" customHeight="1">
      <c r="A98" s="88" t="s">
        <v>179</v>
      </c>
      <c r="B98" s="89"/>
      <c r="C98" s="89"/>
      <c r="D98" s="89"/>
      <c r="E98" s="36"/>
      <c r="F98" s="36"/>
      <c r="G98" s="59">
        <f>SUM(G99:G102)</f>
        <v>407182.51399999997</v>
      </c>
      <c r="H98" s="59">
        <f>SUM(H99:H103)</f>
        <v>101999.20000000001</v>
      </c>
      <c r="I98" s="59">
        <v>101999.20000000001</v>
      </c>
      <c r="J98" s="59">
        <f>J99+J100+J101+J102+J103</f>
        <v>8225.5756899999997</v>
      </c>
      <c r="K98" s="59">
        <f t="shared" ref="K98:L98" si="18">K99+K100+K101+K102+K103</f>
        <v>8225.5756899999997</v>
      </c>
      <c r="L98" s="59">
        <f t="shared" si="18"/>
        <v>3648.3256900000001</v>
      </c>
      <c r="M98" s="44">
        <f t="shared" si="16"/>
        <v>3.5768179456309461</v>
      </c>
      <c r="N98" s="44">
        <f t="shared" si="17"/>
        <v>44.353438926291133</v>
      </c>
      <c r="O98" s="19"/>
      <c r="P98" s="19"/>
      <c r="Q98" s="19"/>
    </row>
    <row r="99" spans="1:17" s="3" customFormat="1" ht="105">
      <c r="A99" s="61" t="s">
        <v>180</v>
      </c>
      <c r="B99" s="42" t="s">
        <v>181</v>
      </c>
      <c r="C99" s="42" t="s">
        <v>30</v>
      </c>
      <c r="D99" s="42" t="s">
        <v>39</v>
      </c>
      <c r="E99" s="42" t="s">
        <v>45</v>
      </c>
      <c r="F99" s="42" t="s">
        <v>41</v>
      </c>
      <c r="G99" s="58">
        <v>59083.1</v>
      </c>
      <c r="H99" s="45">
        <v>5889.4</v>
      </c>
      <c r="I99" s="45">
        <v>5889.4</v>
      </c>
      <c r="J99" s="45">
        <v>3648.3256900000001</v>
      </c>
      <c r="K99" s="45">
        <v>3648.3256900000001</v>
      </c>
      <c r="L99" s="45">
        <v>3648.3256900000001</v>
      </c>
      <c r="M99" s="45">
        <f t="shared" si="16"/>
        <v>61.947323836044418</v>
      </c>
      <c r="N99" s="45">
        <f t="shared" si="17"/>
        <v>100</v>
      </c>
      <c r="O99" s="19"/>
      <c r="P99" s="19"/>
      <c r="Q99" s="19"/>
    </row>
    <row r="100" spans="1:17" s="3" customFormat="1" ht="105">
      <c r="A100" s="69" t="s">
        <v>182</v>
      </c>
      <c r="B100" s="18" t="s">
        <v>183</v>
      </c>
      <c r="C100" s="42" t="s">
        <v>30</v>
      </c>
      <c r="D100" s="42" t="s">
        <v>39</v>
      </c>
      <c r="E100" s="18" t="s">
        <v>60</v>
      </c>
      <c r="F100" s="42" t="s">
        <v>106</v>
      </c>
      <c r="G100" s="58">
        <v>34375.300000000003</v>
      </c>
      <c r="H100" s="45">
        <v>14937.1</v>
      </c>
      <c r="I100" s="45">
        <v>14937.1</v>
      </c>
      <c r="J100" s="45">
        <v>0</v>
      </c>
      <c r="K100" s="45">
        <v>0</v>
      </c>
      <c r="L100" s="45">
        <v>0</v>
      </c>
      <c r="M100" s="45">
        <v>0</v>
      </c>
      <c r="N100" s="45">
        <v>0</v>
      </c>
      <c r="O100" s="19"/>
      <c r="P100" s="19"/>
      <c r="Q100" s="19"/>
    </row>
    <row r="101" spans="1:17" s="3" customFormat="1" ht="105">
      <c r="A101" s="61" t="s">
        <v>184</v>
      </c>
      <c r="B101" s="18" t="s">
        <v>185</v>
      </c>
      <c r="C101" s="42" t="s">
        <v>30</v>
      </c>
      <c r="D101" s="42" t="s">
        <v>39</v>
      </c>
      <c r="E101" s="18" t="s">
        <v>40</v>
      </c>
      <c r="F101" s="42" t="s">
        <v>76</v>
      </c>
      <c r="G101" s="58">
        <v>184622.614</v>
      </c>
      <c r="H101" s="58">
        <f>8500+811.6</f>
        <v>9311.6</v>
      </c>
      <c r="I101" s="58">
        <v>9311.6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19"/>
      <c r="P101" s="19"/>
      <c r="Q101" s="19"/>
    </row>
    <row r="102" spans="1:17" s="3" customFormat="1" ht="105">
      <c r="A102" s="61" t="s">
        <v>186</v>
      </c>
      <c r="B102" s="42" t="s">
        <v>187</v>
      </c>
      <c r="C102" s="42" t="s">
        <v>30</v>
      </c>
      <c r="D102" s="42" t="s">
        <v>39</v>
      </c>
      <c r="E102" s="18" t="s">
        <v>60</v>
      </c>
      <c r="F102" s="42" t="s">
        <v>41</v>
      </c>
      <c r="G102" s="58">
        <v>129101.5</v>
      </c>
      <c r="H102" s="58">
        <v>69361.100000000006</v>
      </c>
      <c r="I102" s="58">
        <v>69361.100000000006</v>
      </c>
      <c r="J102" s="58">
        <v>4577.25</v>
      </c>
      <c r="K102" s="58">
        <v>4577.25</v>
      </c>
      <c r="L102" s="58">
        <v>0</v>
      </c>
      <c r="M102" s="45">
        <v>0</v>
      </c>
      <c r="N102" s="45">
        <v>0</v>
      </c>
      <c r="O102" s="19"/>
      <c r="P102" s="19"/>
      <c r="Q102" s="19"/>
    </row>
    <row r="103" spans="1:17" s="3" customFormat="1" ht="126.75" customHeight="1">
      <c r="A103" s="61" t="s">
        <v>188</v>
      </c>
      <c r="B103" s="42" t="s">
        <v>189</v>
      </c>
      <c r="C103" s="42" t="s">
        <v>190</v>
      </c>
      <c r="D103" s="42" t="s">
        <v>191</v>
      </c>
      <c r="E103" s="11" t="s">
        <v>169</v>
      </c>
      <c r="F103" s="42" t="s">
        <v>106</v>
      </c>
      <c r="G103" s="58">
        <v>2900</v>
      </c>
      <c r="H103" s="58">
        <v>2500</v>
      </c>
      <c r="I103" s="58">
        <v>2500</v>
      </c>
      <c r="J103" s="45">
        <v>0</v>
      </c>
      <c r="K103" s="45">
        <v>0</v>
      </c>
      <c r="L103" s="45">
        <v>0</v>
      </c>
      <c r="M103" s="45">
        <v>0</v>
      </c>
      <c r="N103" s="45">
        <v>0</v>
      </c>
      <c r="O103" s="19"/>
      <c r="P103" s="19"/>
      <c r="Q103" s="19"/>
    </row>
    <row r="104" spans="1:17" s="3" customFormat="1" ht="44.25" customHeight="1">
      <c r="A104" s="88" t="s">
        <v>192</v>
      </c>
      <c r="B104" s="89"/>
      <c r="C104" s="89"/>
      <c r="D104" s="89"/>
      <c r="E104" s="36"/>
      <c r="F104" s="36"/>
      <c r="G104" s="59">
        <f>G105</f>
        <v>98595.09</v>
      </c>
      <c r="H104" s="59">
        <f>H105</f>
        <v>3840</v>
      </c>
      <c r="I104" s="59">
        <v>3840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19"/>
      <c r="P104" s="19"/>
      <c r="Q104" s="19"/>
    </row>
    <row r="105" spans="1:17" s="3" customFormat="1" ht="135">
      <c r="A105" s="67" t="s">
        <v>219</v>
      </c>
      <c r="B105" s="42" t="s">
        <v>193</v>
      </c>
      <c r="C105" s="42" t="s">
        <v>30</v>
      </c>
      <c r="D105" s="42" t="s">
        <v>153</v>
      </c>
      <c r="E105" s="42" t="s">
        <v>194</v>
      </c>
      <c r="F105" s="42" t="s">
        <v>35</v>
      </c>
      <c r="G105" s="58">
        <v>98595.09</v>
      </c>
      <c r="H105" s="45">
        <v>3840</v>
      </c>
      <c r="I105" s="45">
        <v>3840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19"/>
      <c r="P105" s="19"/>
      <c r="Q105" s="19"/>
    </row>
    <row r="106" spans="1:17" s="3" customFormat="1" ht="45.75" customHeight="1">
      <c r="A106" s="96" t="s">
        <v>195</v>
      </c>
      <c r="B106" s="96"/>
      <c r="C106" s="96"/>
      <c r="D106" s="96"/>
      <c r="E106" s="32"/>
      <c r="F106" s="32"/>
      <c r="G106" s="52">
        <f>G107</f>
        <v>21932016.199999999</v>
      </c>
      <c r="H106" s="52">
        <f t="shared" ref="H106" si="19">H107</f>
        <v>52900</v>
      </c>
      <c r="I106" s="52">
        <v>52900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19"/>
      <c r="P106" s="19"/>
      <c r="Q106" s="19"/>
    </row>
    <row r="107" spans="1:17" s="3" customFormat="1" ht="135">
      <c r="A107" s="60" t="s">
        <v>196</v>
      </c>
      <c r="B107" s="9" t="s">
        <v>197</v>
      </c>
      <c r="C107" s="9" t="s">
        <v>190</v>
      </c>
      <c r="D107" s="9" t="s">
        <v>153</v>
      </c>
      <c r="E107" s="9" t="s">
        <v>198</v>
      </c>
      <c r="F107" s="9" t="s">
        <v>199</v>
      </c>
      <c r="G107" s="58">
        <v>21932016.199999999</v>
      </c>
      <c r="H107" s="45">
        <v>52900</v>
      </c>
      <c r="I107" s="45">
        <v>52900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19"/>
      <c r="P107" s="19"/>
      <c r="Q107" s="19"/>
    </row>
    <row r="108" spans="1:17" s="3" customFormat="1" ht="60" customHeight="1">
      <c r="A108" s="97" t="s">
        <v>200</v>
      </c>
      <c r="B108" s="98"/>
      <c r="C108" s="98"/>
      <c r="D108" s="98"/>
      <c r="E108" s="37"/>
      <c r="F108" s="37"/>
      <c r="G108" s="52">
        <f>G109</f>
        <v>374779</v>
      </c>
      <c r="H108" s="52">
        <f t="shared" ref="H108" si="20">H109</f>
        <v>150000</v>
      </c>
      <c r="I108" s="52">
        <v>150000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19"/>
      <c r="P108" s="19"/>
      <c r="Q108" s="19"/>
    </row>
    <row r="109" spans="1:17" s="3" customFormat="1" ht="131.25" customHeight="1">
      <c r="A109" s="60" t="s">
        <v>201</v>
      </c>
      <c r="B109" s="9" t="s">
        <v>202</v>
      </c>
      <c r="C109" s="42" t="s">
        <v>90</v>
      </c>
      <c r="D109" s="42" t="s">
        <v>21</v>
      </c>
      <c r="E109" s="42" t="s">
        <v>91</v>
      </c>
      <c r="F109" s="13" t="s">
        <v>23</v>
      </c>
      <c r="G109" s="58">
        <v>374779</v>
      </c>
      <c r="H109" s="45">
        <v>150000</v>
      </c>
      <c r="I109" s="45">
        <v>150000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19"/>
      <c r="P109" s="19"/>
      <c r="Q109" s="19"/>
    </row>
    <row r="110" spans="1:17" s="3" customFormat="1" ht="12" hidden="1" customHeight="1">
      <c r="A110" s="21"/>
      <c r="B110" s="22"/>
      <c r="C110" s="23"/>
      <c r="D110" s="23"/>
      <c r="E110" s="23"/>
      <c r="F110" s="24"/>
      <c r="G110" s="25"/>
      <c r="H110" s="26"/>
      <c r="I110" s="26"/>
      <c r="J110" s="26"/>
      <c r="K110" s="26"/>
      <c r="L110" s="26"/>
      <c r="M110" s="26"/>
      <c r="N110" s="25"/>
      <c r="O110" s="19"/>
      <c r="P110" s="19"/>
      <c r="Q110" s="19"/>
    </row>
    <row r="111" spans="1:17" s="3" customFormat="1" ht="15.75" hidden="1">
      <c r="A111" s="99" t="s">
        <v>203</v>
      </c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9"/>
      <c r="P111" s="19"/>
      <c r="Q111" s="19"/>
    </row>
    <row r="112" spans="1:17" s="3" customFormat="1" ht="47.25" customHeight="1">
      <c r="A112" s="99" t="s">
        <v>204</v>
      </c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19"/>
      <c r="P112" s="19"/>
      <c r="Q112" s="19"/>
    </row>
    <row r="113" spans="1:17" s="3" customFormat="1" ht="0.7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19"/>
      <c r="P113" s="19"/>
      <c r="Q113" s="19"/>
    </row>
    <row r="114" spans="1:17" s="3" customFormat="1" ht="15.7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19"/>
      <c r="P114" s="19"/>
      <c r="Q114" s="19"/>
    </row>
    <row r="115" spans="1:17" s="3" customFormat="1" ht="15.7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19"/>
      <c r="P115" s="19"/>
      <c r="Q115" s="19"/>
    </row>
    <row r="116" spans="1:17" s="3" customFormat="1" ht="15.7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19"/>
      <c r="P116" s="19"/>
      <c r="Q116" s="19"/>
    </row>
    <row r="117" spans="1:17" s="3" customFormat="1" ht="15.75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19"/>
      <c r="P117" s="19"/>
      <c r="Q117" s="19"/>
    </row>
    <row r="118" spans="1:17" s="3" customFormat="1" ht="15.75">
      <c r="A118" s="95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19"/>
      <c r="P118" s="19"/>
      <c r="Q118" s="19"/>
    </row>
    <row r="119" spans="1:17" s="3" customFormat="1" ht="15.7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19"/>
      <c r="P119" s="19"/>
      <c r="Q119" s="19"/>
    </row>
    <row r="120" spans="1:17" s="3" customFormat="1" ht="15.7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19"/>
      <c r="P120" s="19"/>
      <c r="Q120" s="19"/>
    </row>
    <row r="121" spans="1:17" s="3" customFormat="1" ht="15.7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19"/>
      <c r="P121" s="19"/>
      <c r="Q121" s="19"/>
    </row>
    <row r="122" spans="1:17" s="3" customFormat="1" ht="15.7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19"/>
      <c r="P122" s="19"/>
      <c r="Q122" s="19"/>
    </row>
    <row r="123" spans="1:17" s="3" customFormat="1" ht="15.7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19"/>
      <c r="P123" s="19"/>
      <c r="Q123" s="19"/>
    </row>
    <row r="124" spans="1:17" ht="15.7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9"/>
      <c r="N124" s="28"/>
    </row>
    <row r="125" spans="1:17" ht="15.7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"/>
      <c r="P125" s="2"/>
      <c r="Q125" s="2"/>
    </row>
    <row r="126" spans="1:17" ht="15.7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"/>
      <c r="P126" s="2"/>
      <c r="Q126" s="2"/>
    </row>
  </sheetData>
  <mergeCells count="45">
    <mergeCell ref="A118:N118"/>
    <mergeCell ref="A106:D106"/>
    <mergeCell ref="A108:D108"/>
    <mergeCell ref="A111:N111"/>
    <mergeCell ref="A112:N112"/>
    <mergeCell ref="A117:N117"/>
    <mergeCell ref="A89:E89"/>
    <mergeCell ref="A91:E91"/>
    <mergeCell ref="A94:D94"/>
    <mergeCell ref="A98:D98"/>
    <mergeCell ref="A104:D104"/>
    <mergeCell ref="A72:D72"/>
    <mergeCell ref="A78:D78"/>
    <mergeCell ref="A79:D79"/>
    <mergeCell ref="A81:D81"/>
    <mergeCell ref="A85:D85"/>
    <mergeCell ref="A44:D44"/>
    <mergeCell ref="A45:B45"/>
    <mergeCell ref="A47:D47"/>
    <mergeCell ref="A52:D52"/>
    <mergeCell ref="A68:D68"/>
    <mergeCell ref="A14:D14"/>
    <mergeCell ref="A16:D16"/>
    <mergeCell ref="A18:D18"/>
    <mergeCell ref="A19:D19"/>
    <mergeCell ref="A39:D39"/>
    <mergeCell ref="A7:D7"/>
    <mergeCell ref="A8:D8"/>
    <mergeCell ref="A9:D9"/>
    <mergeCell ref="G4:G5"/>
    <mergeCell ref="H4:H5"/>
    <mergeCell ref="B4:B5"/>
    <mergeCell ref="C4:C5"/>
    <mergeCell ref="D4:D5"/>
    <mergeCell ref="E4:E5"/>
    <mergeCell ref="F4:F5"/>
    <mergeCell ref="A2:N2"/>
    <mergeCell ref="A3:N3"/>
    <mergeCell ref="A4:A5"/>
    <mergeCell ref="I1:N1"/>
    <mergeCell ref="L4:L5"/>
    <mergeCell ref="M4:N4"/>
    <mergeCell ref="I4:I5"/>
    <mergeCell ref="J4:J5"/>
    <mergeCell ref="K4:K5"/>
  </mergeCells>
  <phoneticPr fontId="5" type="noConversion"/>
  <printOptions horizontalCentered="1"/>
  <pageMargins left="0.23622047244094491" right="0.23622047244094491" top="0.74803149606299213" bottom="0.62992125984251968" header="0.31496062992125984" footer="0.31496062992125984"/>
  <pageSetup paperSize="9" scale="47" fitToHeight="2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Pavlenko</cp:lastModifiedBy>
  <cp:lastPrinted>2019-04-23T13:30:16Z</cp:lastPrinted>
  <dcterms:created xsi:type="dcterms:W3CDTF">2014-05-08T06:25:05Z</dcterms:created>
  <dcterms:modified xsi:type="dcterms:W3CDTF">2019-04-23T13:30:19Z</dcterms:modified>
</cp:coreProperties>
</file>