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11595" tabRatio="535"/>
  </bookViews>
  <sheets>
    <sheet name="Лист1" sheetId="2" r:id="rId1"/>
  </sheets>
  <definedNames>
    <definedName name="_xlnm._FilterDatabase" localSheetId="0" hidden="1">Лист1!$A$6:$P$142</definedName>
    <definedName name="_xlnm.Print_Titles" localSheetId="0">Лист1!$6:$8</definedName>
    <definedName name="_xlnm.Print_Area" localSheetId="0">Лист1!$A$1:$R$147</definedName>
  </definedNames>
  <calcPr calcId="125725"/>
</workbook>
</file>

<file path=xl/calcChain.xml><?xml version="1.0" encoding="utf-8"?>
<calcChain xmlns="http://schemas.openxmlformats.org/spreadsheetml/2006/main">
  <c r="N25" i="2"/>
  <c r="M25"/>
  <c r="K25"/>
  <c r="J25"/>
  <c r="H25"/>
  <c r="K54"/>
  <c r="N54"/>
  <c r="M54"/>
  <c r="J54"/>
  <c r="G25"/>
  <c r="Q54"/>
  <c r="P54"/>
  <c r="H54"/>
  <c r="G54"/>
  <c r="L61"/>
  <c r="I61"/>
  <c r="N142"/>
  <c r="Q142"/>
  <c r="Q11"/>
  <c r="Q10" s="1"/>
  <c r="K99"/>
  <c r="O24"/>
  <c r="K30"/>
  <c r="I24"/>
  <c r="L24"/>
  <c r="L85"/>
  <c r="I85"/>
  <c r="I53" l="1"/>
  <c r="L144" l="1"/>
  <c r="L143"/>
  <c r="K143"/>
  <c r="I144"/>
  <c r="H143"/>
  <c r="I143" s="1"/>
  <c r="L104" l="1"/>
  <c r="I104"/>
  <c r="Q95" l="1"/>
  <c r="N95"/>
  <c r="H95"/>
  <c r="L53"/>
  <c r="L139"/>
  <c r="K139"/>
  <c r="H139"/>
  <c r="Q137"/>
  <c r="N137"/>
  <c r="K137"/>
  <c r="H137"/>
  <c r="I139" l="1"/>
  <c r="L140"/>
  <c r="I140"/>
  <c r="K133" l="1"/>
  <c r="H133"/>
  <c r="L135"/>
  <c r="I135"/>
  <c r="R121"/>
  <c r="O121"/>
  <c r="L121"/>
  <c r="I121"/>
  <c r="H46" l="1"/>
  <c r="K46"/>
  <c r="L52"/>
  <c r="I52"/>
  <c r="Q86" l="1"/>
  <c r="N86"/>
  <c r="K86"/>
  <c r="H86"/>
  <c r="R94"/>
  <c r="O94"/>
  <c r="L94"/>
  <c r="I94"/>
  <c r="I90"/>
  <c r="L90"/>
  <c r="K57" l="1"/>
  <c r="H57"/>
  <c r="L58"/>
  <c r="L57" s="1"/>
  <c r="I58"/>
  <c r="I57" s="1"/>
  <c r="R51" l="1"/>
  <c r="O51"/>
  <c r="L51"/>
  <c r="I51"/>
  <c r="K123"/>
  <c r="K122"/>
  <c r="O126"/>
  <c r="L126"/>
  <c r="I126"/>
  <c r="G122"/>
  <c r="H122"/>
  <c r="K97"/>
  <c r="K95" s="1"/>
  <c r="L60" l="1"/>
  <c r="I60"/>
  <c r="I67" l="1"/>
  <c r="R67"/>
  <c r="O67"/>
  <c r="L67"/>
  <c r="H26" l="1"/>
  <c r="K33" l="1"/>
  <c r="N26" l="1"/>
  <c r="Q46" l="1"/>
  <c r="N46"/>
  <c r="Q55"/>
  <c r="N68"/>
  <c r="N62" s="1"/>
  <c r="Q68"/>
  <c r="Q62" s="1"/>
  <c r="Q106"/>
  <c r="Q108"/>
  <c r="N112"/>
  <c r="Q112"/>
  <c r="Q116"/>
  <c r="Q118"/>
  <c r="Q122"/>
  <c r="N122"/>
  <c r="N127"/>
  <c r="K127"/>
  <c r="Q127"/>
  <c r="Q133"/>
  <c r="Q141"/>
  <c r="R47"/>
  <c r="R48"/>
  <c r="R49"/>
  <c r="R50"/>
  <c r="R56"/>
  <c r="R59"/>
  <c r="R63"/>
  <c r="R65"/>
  <c r="R66"/>
  <c r="R69"/>
  <c r="R70"/>
  <c r="R71"/>
  <c r="R72"/>
  <c r="R73"/>
  <c r="R74"/>
  <c r="R75"/>
  <c r="R76"/>
  <c r="R77"/>
  <c r="R78"/>
  <c r="R79"/>
  <c r="R80"/>
  <c r="R81"/>
  <c r="R82"/>
  <c r="R83"/>
  <c r="R84"/>
  <c r="R87"/>
  <c r="R88"/>
  <c r="R89"/>
  <c r="R96"/>
  <c r="R97"/>
  <c r="R98"/>
  <c r="R99"/>
  <c r="R100"/>
  <c r="R101"/>
  <c r="R102"/>
  <c r="R103"/>
  <c r="R107"/>
  <c r="R109"/>
  <c r="R110"/>
  <c r="R111"/>
  <c r="R113"/>
  <c r="R114"/>
  <c r="R115"/>
  <c r="R117"/>
  <c r="R119"/>
  <c r="R120"/>
  <c r="R123"/>
  <c r="R124"/>
  <c r="R125"/>
  <c r="R128"/>
  <c r="R129"/>
  <c r="R130"/>
  <c r="R131"/>
  <c r="R132"/>
  <c r="R134"/>
  <c r="R138"/>
  <c r="R142"/>
  <c r="R12"/>
  <c r="R13"/>
  <c r="R14"/>
  <c r="R15"/>
  <c r="R16"/>
  <c r="R17"/>
  <c r="R19"/>
  <c r="R21"/>
  <c r="R22"/>
  <c r="R23"/>
  <c r="Q26"/>
  <c r="Q25" s="1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K26"/>
  <c r="O35"/>
  <c r="O36"/>
  <c r="O37"/>
  <c r="O38"/>
  <c r="O39"/>
  <c r="O40"/>
  <c r="O41"/>
  <c r="O42"/>
  <c r="O43"/>
  <c r="O44"/>
  <c r="O45"/>
  <c r="L59"/>
  <c r="O59"/>
  <c r="I59"/>
  <c r="O103"/>
  <c r="L103"/>
  <c r="I103"/>
  <c r="Q105" l="1"/>
  <c r="Q9" s="1"/>
  <c r="I99"/>
  <c r="I97"/>
  <c r="O84"/>
  <c r="L84"/>
  <c r="I84"/>
  <c r="L23"/>
  <c r="H11"/>
  <c r="I23"/>
  <c r="M22"/>
  <c r="O22" s="1"/>
  <c r="K22"/>
  <c r="J22"/>
  <c r="H22"/>
  <c r="G22"/>
  <c r="K11"/>
  <c r="L17"/>
  <c r="J11"/>
  <c r="I17"/>
  <c r="G26"/>
  <c r="M11"/>
  <c r="O16"/>
  <c r="L16"/>
  <c r="I16"/>
  <c r="G11"/>
  <c r="I22" l="1"/>
  <c r="L11"/>
  <c r="L22"/>
  <c r="I11"/>
  <c r="L35" l="1"/>
  <c r="L36"/>
  <c r="L37"/>
  <c r="L38"/>
  <c r="L39"/>
  <c r="L40"/>
  <c r="L41"/>
  <c r="L42"/>
  <c r="L43"/>
  <c r="L44"/>
  <c r="L45"/>
  <c r="I35"/>
  <c r="I36"/>
  <c r="I37"/>
  <c r="I38"/>
  <c r="I39"/>
  <c r="I40"/>
  <c r="I41"/>
  <c r="I42"/>
  <c r="I43"/>
  <c r="I44"/>
  <c r="I45"/>
  <c r="N11" l="1"/>
  <c r="N18"/>
  <c r="N20"/>
  <c r="N55"/>
  <c r="N106"/>
  <c r="N108"/>
  <c r="N105" s="1"/>
  <c r="N116"/>
  <c r="N118"/>
  <c r="N133"/>
  <c r="N141"/>
  <c r="O12"/>
  <c r="O13"/>
  <c r="O14"/>
  <c r="O15"/>
  <c r="O19"/>
  <c r="O21"/>
  <c r="O27"/>
  <c r="O28"/>
  <c r="O29"/>
  <c r="O30"/>
  <c r="O31"/>
  <c r="O32"/>
  <c r="O33"/>
  <c r="O34"/>
  <c r="O47"/>
  <c r="O48"/>
  <c r="O49"/>
  <c r="O50"/>
  <c r="O56"/>
  <c r="O63"/>
  <c r="O64"/>
  <c r="O65"/>
  <c r="O66"/>
  <c r="O69"/>
  <c r="O70"/>
  <c r="O71"/>
  <c r="O72"/>
  <c r="O73"/>
  <c r="O74"/>
  <c r="O75"/>
  <c r="O76"/>
  <c r="O77"/>
  <c r="O78"/>
  <c r="O79"/>
  <c r="O80"/>
  <c r="O81"/>
  <c r="O82"/>
  <c r="O83"/>
  <c r="O87"/>
  <c r="O88"/>
  <c r="O89"/>
  <c r="O96"/>
  <c r="O97"/>
  <c r="O98"/>
  <c r="O99"/>
  <c r="O100"/>
  <c r="O101"/>
  <c r="O102"/>
  <c r="O107"/>
  <c r="O109"/>
  <c r="O110"/>
  <c r="O111"/>
  <c r="O113"/>
  <c r="O114"/>
  <c r="O115"/>
  <c r="O117"/>
  <c r="O119"/>
  <c r="O120"/>
  <c r="O123"/>
  <c r="O124"/>
  <c r="O125"/>
  <c r="O128"/>
  <c r="O129"/>
  <c r="O130"/>
  <c r="O131"/>
  <c r="O132"/>
  <c r="O134"/>
  <c r="O138"/>
  <c r="O142"/>
  <c r="K141"/>
  <c r="K118"/>
  <c r="K116"/>
  <c r="K112"/>
  <c r="K108"/>
  <c r="K106"/>
  <c r="K18"/>
  <c r="K10" s="1"/>
  <c r="K20"/>
  <c r="K55"/>
  <c r="K68"/>
  <c r="K62" s="1"/>
  <c r="L12"/>
  <c r="L13"/>
  <c r="L14"/>
  <c r="L15"/>
  <c r="L19"/>
  <c r="L21"/>
  <c r="L27"/>
  <c r="L28"/>
  <c r="L29"/>
  <c r="L30"/>
  <c r="L31"/>
  <c r="L32"/>
  <c r="L33"/>
  <c r="L34"/>
  <c r="L48"/>
  <c r="L49"/>
  <c r="L50"/>
  <c r="L56"/>
  <c r="L63"/>
  <c r="L65"/>
  <c r="L66"/>
  <c r="L69"/>
  <c r="L70"/>
  <c r="L71"/>
  <c r="L72"/>
  <c r="L73"/>
  <c r="L74"/>
  <c r="L75"/>
  <c r="L76"/>
  <c r="L77"/>
  <c r="L78"/>
  <c r="L79"/>
  <c r="L80"/>
  <c r="L81"/>
  <c r="L82"/>
  <c r="L83"/>
  <c r="L87"/>
  <c r="L88"/>
  <c r="L89"/>
  <c r="L96"/>
  <c r="L97"/>
  <c r="L98"/>
  <c r="L99"/>
  <c r="L100"/>
  <c r="L101"/>
  <c r="L102"/>
  <c r="L107"/>
  <c r="L109"/>
  <c r="L110"/>
  <c r="L111"/>
  <c r="L113"/>
  <c r="L114"/>
  <c r="L115"/>
  <c r="L119"/>
  <c r="L120"/>
  <c r="L124"/>
  <c r="L125"/>
  <c r="L128"/>
  <c r="L129"/>
  <c r="L131"/>
  <c r="L132"/>
  <c r="L134"/>
  <c r="L138"/>
  <c r="L142"/>
  <c r="H141"/>
  <c r="H127"/>
  <c r="H118"/>
  <c r="H116"/>
  <c r="H112"/>
  <c r="H108"/>
  <c r="H106"/>
  <c r="H68"/>
  <c r="H62" s="1"/>
  <c r="H55"/>
  <c r="H20"/>
  <c r="H18"/>
  <c r="I19"/>
  <c r="I21"/>
  <c r="I27"/>
  <c r="I28"/>
  <c r="I29"/>
  <c r="I30"/>
  <c r="I31"/>
  <c r="I32"/>
  <c r="I33"/>
  <c r="I34"/>
  <c r="I47"/>
  <c r="I48"/>
  <c r="I49"/>
  <c r="I50"/>
  <c r="I56"/>
  <c r="I63"/>
  <c r="I64"/>
  <c r="I65"/>
  <c r="I66"/>
  <c r="I69"/>
  <c r="I70"/>
  <c r="I71"/>
  <c r="I72"/>
  <c r="I73"/>
  <c r="I74"/>
  <c r="I75"/>
  <c r="I76"/>
  <c r="I77"/>
  <c r="I78"/>
  <c r="I79"/>
  <c r="I80"/>
  <c r="I81"/>
  <c r="I82"/>
  <c r="I83"/>
  <c r="I87"/>
  <c r="I88"/>
  <c r="I89"/>
  <c r="I96"/>
  <c r="I98"/>
  <c r="I100"/>
  <c r="I101"/>
  <c r="I102"/>
  <c r="I107"/>
  <c r="I109"/>
  <c r="I110"/>
  <c r="I111"/>
  <c r="I113"/>
  <c r="I114"/>
  <c r="I115"/>
  <c r="I117"/>
  <c r="I119"/>
  <c r="I120"/>
  <c r="I123"/>
  <c r="I124"/>
  <c r="I125"/>
  <c r="I128"/>
  <c r="I129"/>
  <c r="I130"/>
  <c r="I131"/>
  <c r="I132"/>
  <c r="I134"/>
  <c r="I138"/>
  <c r="I142"/>
  <c r="I13"/>
  <c r="I14"/>
  <c r="I15"/>
  <c r="I12"/>
  <c r="K105" l="1"/>
  <c r="N10"/>
  <c r="N9" s="1"/>
  <c r="H9"/>
  <c r="H10"/>
  <c r="H105"/>
  <c r="K9"/>
  <c r="O11"/>
  <c r="G112"/>
  <c r="I112" s="1"/>
  <c r="J123" l="1"/>
  <c r="L123" l="1"/>
  <c r="J122"/>
  <c r="P112"/>
  <c r="R112" s="1"/>
  <c r="P64"/>
  <c r="R64" s="1"/>
  <c r="J64"/>
  <c r="L64" s="1"/>
  <c r="J47"/>
  <c r="L47" s="1"/>
  <c r="G95" l="1"/>
  <c r="I95" s="1"/>
  <c r="J117" l="1"/>
  <c r="L117" s="1"/>
  <c r="M95" l="1"/>
  <c r="O95" s="1"/>
  <c r="P95"/>
  <c r="R95" s="1"/>
  <c r="J95"/>
  <c r="L95" s="1"/>
  <c r="M127" l="1"/>
  <c r="O127" s="1"/>
  <c r="P127"/>
  <c r="R127" s="1"/>
  <c r="G127"/>
  <c r="I127" s="1"/>
  <c r="J55"/>
  <c r="L55" s="1"/>
  <c r="M55"/>
  <c r="O55" s="1"/>
  <c r="P55"/>
  <c r="R55" s="1"/>
  <c r="G55"/>
  <c r="I54" s="1"/>
  <c r="I55" l="1"/>
  <c r="J108"/>
  <c r="L108" s="1"/>
  <c r="M108"/>
  <c r="O108" s="1"/>
  <c r="P108"/>
  <c r="R108" s="1"/>
  <c r="G108"/>
  <c r="I108" s="1"/>
  <c r="J130"/>
  <c r="J127" l="1"/>
  <c r="L127" s="1"/>
  <c r="L130"/>
  <c r="J141" l="1"/>
  <c r="L141" s="1"/>
  <c r="M141"/>
  <c r="O141" s="1"/>
  <c r="P141"/>
  <c r="R141" s="1"/>
  <c r="G141"/>
  <c r="I141" s="1"/>
  <c r="J118" l="1"/>
  <c r="L118" s="1"/>
  <c r="M118"/>
  <c r="O118" s="1"/>
  <c r="P118"/>
  <c r="R118" s="1"/>
  <c r="G118"/>
  <c r="I118" s="1"/>
  <c r="J86"/>
  <c r="L86" s="1"/>
  <c r="M86"/>
  <c r="O86" s="1"/>
  <c r="P86"/>
  <c r="R86" s="1"/>
  <c r="G86"/>
  <c r="I86" s="1"/>
  <c r="G20" l="1"/>
  <c r="I20" s="1"/>
  <c r="M20"/>
  <c r="O20" s="1"/>
  <c r="P20"/>
  <c r="R20" s="1"/>
  <c r="J20"/>
  <c r="L20" s="1"/>
  <c r="P11" l="1"/>
  <c r="R11" s="1"/>
  <c r="G68" l="1"/>
  <c r="G116"/>
  <c r="I116" s="1"/>
  <c r="J112"/>
  <c r="L112" s="1"/>
  <c r="I26"/>
  <c r="G62" l="1"/>
  <c r="I62" s="1"/>
  <c r="I68"/>
  <c r="R54"/>
  <c r="O54"/>
  <c r="M112"/>
  <c r="O112" s="1"/>
  <c r="M116"/>
  <c r="O116" s="1"/>
  <c r="P116"/>
  <c r="R116" s="1"/>
  <c r="J116"/>
  <c r="L116" s="1"/>
  <c r="M137"/>
  <c r="O137" s="1"/>
  <c r="P137"/>
  <c r="R137" s="1"/>
  <c r="M68"/>
  <c r="M46"/>
  <c r="O46" s="1"/>
  <c r="P68"/>
  <c r="J68"/>
  <c r="P62" l="1"/>
  <c r="R62" s="1"/>
  <c r="R68"/>
  <c r="M62"/>
  <c r="O62" s="1"/>
  <c r="O68"/>
  <c r="J62"/>
  <c r="L62" s="1"/>
  <c r="L68"/>
  <c r="M133"/>
  <c r="O133" s="1"/>
  <c r="P133"/>
  <c r="R133" s="1"/>
  <c r="M106"/>
  <c r="O106" s="1"/>
  <c r="J26"/>
  <c r="G18"/>
  <c r="J18"/>
  <c r="L26" l="1"/>
  <c r="L18"/>
  <c r="J10"/>
  <c r="I18"/>
  <c r="G10"/>
  <c r="M105"/>
  <c r="O105" s="1"/>
  <c r="L122" l="1"/>
  <c r="P122"/>
  <c r="R122" s="1"/>
  <c r="L10" l="1"/>
  <c r="P18"/>
  <c r="R18" s="1"/>
  <c r="M18"/>
  <c r="O18" s="1"/>
  <c r="J46"/>
  <c r="L46" l="1"/>
  <c r="J137"/>
  <c r="L137" s="1"/>
  <c r="G137"/>
  <c r="I137" s="1"/>
  <c r="P10" l="1"/>
  <c r="R10" s="1"/>
  <c r="M26"/>
  <c r="O25" l="1"/>
  <c r="O26"/>
  <c r="M122"/>
  <c r="O122" s="1"/>
  <c r="M10" l="1"/>
  <c r="O10" s="1"/>
  <c r="M9" l="1"/>
  <c r="O9" s="1"/>
  <c r="P26"/>
  <c r="R26" s="1"/>
  <c r="P46"/>
  <c r="R46" s="1"/>
  <c r="G46"/>
  <c r="I46" l="1"/>
  <c r="I25"/>
  <c r="I10" l="1"/>
  <c r="L54"/>
  <c r="J106" l="1"/>
  <c r="P106"/>
  <c r="G106"/>
  <c r="I106" s="1"/>
  <c r="J133"/>
  <c r="L133" s="1"/>
  <c r="G133"/>
  <c r="I133" s="1"/>
  <c r="P105" l="1"/>
  <c r="R105" s="1"/>
  <c r="R106"/>
  <c r="J105"/>
  <c r="L105" s="1"/>
  <c r="L106"/>
  <c r="I122"/>
  <c r="G105"/>
  <c r="I105" s="1"/>
  <c r="L25"/>
  <c r="P25"/>
  <c r="R25" s="1"/>
  <c r="G9" l="1"/>
  <c r="I9" s="1"/>
  <c r="J9"/>
  <c r="L9" s="1"/>
  <c r="P9"/>
  <c r="R9" s="1"/>
</calcChain>
</file>

<file path=xl/sharedStrings.xml><?xml version="1.0" encoding="utf-8"?>
<sst xmlns="http://schemas.openxmlformats.org/spreadsheetml/2006/main" count="669" uniqueCount="305">
  <si>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</si>
  <si>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</si>
  <si>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</si>
  <si>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</si>
  <si>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</si>
  <si>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</si>
  <si>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</si>
  <si>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 xml:space="preserve">министерство строительства и архитектуры Архангельской области 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</si>
  <si>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</si>
  <si>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 xml:space="preserve"> ГКУ Архангельской области "ГУКС"</t>
  </si>
  <si>
    <t>министерство топливно-энергетического комплекса и жилищно-коммунального хозяйства Архангельской области</t>
  </si>
  <si>
    <t>Прогнозный срок                                                            (начало / окончание)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</si>
  <si>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</si>
  <si>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>ГКУ Архангельской области "ГУКС"</t>
  </si>
  <si>
    <t>2017 / 2019</t>
  </si>
  <si>
    <t>120 мест</t>
  </si>
  <si>
    <t>министерство строительства и архитектуры Архангельской области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</si>
  <si>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</si>
  <si>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</si>
  <si>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2. Общеобразовательные организации и профессиональные образовательные организации в Архангельской области, в том числе:</t>
  </si>
  <si>
    <t>240 мест</t>
  </si>
  <si>
    <t>-</t>
  </si>
  <si>
    <t>2018 / 2019</t>
  </si>
  <si>
    <t>853,63 м</t>
  </si>
  <si>
    <t>1. Развитие сети учреждений культурно-досугового типа в сельской местности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</si>
  <si>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</si>
  <si>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>администрация муниципального образования "Город Архангельск"</t>
  </si>
  <si>
    <t>администрация муниципального образования "Вельский муниципальный район"</t>
  </si>
  <si>
    <t>администрация муниципального образования "Вилегодский муниципальный район"</t>
  </si>
  <si>
    <t>администрация муниципального образования "Котлас"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</si>
  <si>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</si>
  <si>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администрация муниципального образования "Северодвинск"</t>
  </si>
  <si>
    <t>Общий объем капитальных вложений за счет всех источников,              тыс. рублей</t>
  </si>
  <si>
    <t>62 жилых дома                                                                                                                      (166 663,6 кв. м)</t>
  </si>
  <si>
    <t>2018 / 2021</t>
  </si>
  <si>
    <t>2016 / 2019</t>
  </si>
  <si>
    <t xml:space="preserve">бюджетные инвестиции в объекты государственной собственности Архангельской области, реконструкция </t>
  </si>
  <si>
    <t>2018 / 2020</t>
  </si>
  <si>
    <t>2. Развитие газификации в сельской местности</t>
  </si>
  <si>
    <t>1863 квартиры</t>
  </si>
  <si>
    <t>протяженность сетей газоснабжения –                                                                   11 км</t>
  </si>
  <si>
    <t>2,6 км</t>
  </si>
  <si>
    <t xml:space="preserve">государственное казенное учреждение Архангельской области "Дорожное агентство "Архангельскавтодор" </t>
  </si>
  <si>
    <t>субсидии на софинансирование капитальных вложений в объекты муниципальной собственности, приобретение</t>
  </si>
  <si>
    <t>2017 / 2020</t>
  </si>
  <si>
    <t>агентство по развитию Соловецкого архипелага Архангельской области</t>
  </si>
  <si>
    <t>280 мест</t>
  </si>
  <si>
    <t>администрация муниципального образования                                                       "Город Архангельск"</t>
  </si>
  <si>
    <t>администрация муниципального образования "Приморский муниципальный район"</t>
  </si>
  <si>
    <t>2015 / 2020</t>
  </si>
  <si>
    <t>1) строительство центра культурного развития на 120 мест в с. Ильинско-Подомское Вилегодского района Архангельской области*</t>
  </si>
  <si>
    <t>администрация муниципального образования                                              "Мирный"</t>
  </si>
  <si>
    <t>15 коек</t>
  </si>
  <si>
    <t>2014 / 2021</t>
  </si>
  <si>
    <t>2014 / 2019</t>
  </si>
  <si>
    <t>1. Строительство больницы на 15 коек с поликлиникой на 100 посещений, Обозерский филиал ГБУЗ АО "Плесецкая ЦРБ"</t>
  </si>
  <si>
    <t>протяженность дороги – 21,725 км (2019 год – 6,3 км, 2021 год – 15,425 км)</t>
  </si>
  <si>
    <t>администрация муниципального образования                                                        "Сельское поселение "Соловецкое"</t>
  </si>
  <si>
    <t>1. Футбольное поле и беговые дорожки на стадионе "Салют", расположенном по адресу: г. Котлас, пр. Мира, 45*</t>
  </si>
  <si>
    <t>250 мест</t>
  </si>
  <si>
    <t>860 мест</t>
  </si>
  <si>
    <t>администрация муниципального образования "Шенкурский муниципальный район"</t>
  </si>
  <si>
    <t>2. Строительство больницы в пос. Березник Виноградовского района Архангельской области</t>
  </si>
  <si>
    <t>45 коек</t>
  </si>
  <si>
    <t xml:space="preserve">20 посещений в смену </t>
  </si>
  <si>
    <t xml:space="preserve">бюджетные инвестиции в объекты государственной собственности Архангельской области, приобретение </t>
  </si>
  <si>
    <t>68 675,0 кв. м</t>
  </si>
  <si>
    <t>90 мест</t>
  </si>
  <si>
    <t>1,622 км</t>
  </si>
  <si>
    <t>администрации муниципальных образований Архангельской области</t>
  </si>
  <si>
    <t>администрация муниципального образования "Пинежский муниципальный район"</t>
  </si>
  <si>
    <t>администрация муниципального образования "Мирный"</t>
  </si>
  <si>
    <t xml:space="preserve">300 квартир                                                     </t>
  </si>
  <si>
    <t>2016 / 2021</t>
  </si>
  <si>
    <t xml:space="preserve">       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нужд".</t>
  </si>
  <si>
    <t>220 мест</t>
  </si>
  <si>
    <t>1. Укрепление правого берега реки Северная Двина в Соломбальском территориальном округе г. Архангельска на участке от улицы Маяковского до улицы Кедрова (I этап, 1 подэтап)</t>
  </si>
  <si>
    <t>2. Укрепление правого берега реки Северная Двина в Соломбальском территориальном округе г. Архангельска на участке                                                                                         от ул. Маяковского до ул. Кедрова (I этап, 2 подэтап и II этап)</t>
  </si>
  <si>
    <t>3. 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г. Архангельска на участке от ул. Маяковского до ул. Кедрова (I этап, 1 подэтап, I этап,                                                                                                                                                                          2 подэтап и II этап)</t>
  </si>
  <si>
    <t>2019 / 2020</t>
  </si>
  <si>
    <t>1) строительство 300-квартирного дома по пр. Московскому                                                                                                                                                           в г. Архангельске</t>
  </si>
  <si>
    <t>иные межбюджетные трансферты на софинансирование капитальных вложений в объекты муниципальной собственности, строительство</t>
  </si>
  <si>
    <t>125 мест</t>
  </si>
  <si>
    <t>Общий (предельный) объем бюджетных ассигнований областного бюджета на 2020 год,                тыс. рублей</t>
  </si>
  <si>
    <t>Общий (предельный) объем бюджетных ассигнований областного бюджета на 2021 год,                                                         тыс. рублей</t>
  </si>
  <si>
    <t>4. Развитие сети плоскостных спортивных сооружений в сельской местности</t>
  </si>
  <si>
    <t>1)  фельдшерско-акушерский пункт в дер. Шиловская Вельского района Архангельской области</t>
  </si>
  <si>
    <t>2) фельдшерско-акушерский пункт в пос. Квазеньга Устьянского района Архангельской области</t>
  </si>
  <si>
    <t>3) фельдшерско-акушерский пункт в пос. Лайский Док Приморского района Архангельской области</t>
  </si>
  <si>
    <t>4) фельдшерско-акушерский пункт в дер. Никифоровская Шенкурского района Архангельской области</t>
  </si>
  <si>
    <t>5) фельдшерско-акушерский пункт в пос. Гринево Коношского района Архангельской области</t>
  </si>
  <si>
    <t>6) фельдшерско-акушерский пункт в дер. Нагорская Устьянского района Архангельской области</t>
  </si>
  <si>
    <t>7) фельдшерско-акушерский пункт в пос. Советский Устьянского района Архангельской области</t>
  </si>
  <si>
    <t>8) фельдшерско-акушерский пункт в дер. Гридино Няндомского района Архангельской области</t>
  </si>
  <si>
    <t>9) фельдшерско-акушерский пункт на ж/д ст. Бурачиха Няндомского района Архангельской области</t>
  </si>
  <si>
    <t>10) фельдшерско-акушерский пункт в дер. Уна Приморского района Архангельской области</t>
  </si>
  <si>
    <t>11) фельдшерско-акушерский пункт в дер. Верхняя Золотица Приморского района Архангельской области</t>
  </si>
  <si>
    <t>12) фельдшерско-акушерский пункт в дер. Усачевская Каргопольского района Архангельской области</t>
  </si>
  <si>
    <t>13) фельдшерско-акушерский пункт в с. Павловск Вилегодского района Архангельской области</t>
  </si>
  <si>
    <t>14) фельдшерско-акушерский пункт в дер. Летняя Золотица Приморского района Архангельской области</t>
  </si>
  <si>
    <t>15) фельдшерско-акушерский пункт в пос. Летнеозерский Плесецкого района Архангельской области</t>
  </si>
  <si>
    <t>2019 / 2019</t>
  </si>
  <si>
    <t>2020 / 2020</t>
  </si>
  <si>
    <t>6) детский сад на 220 мест в с. Карпогоры Пинежского района*</t>
  </si>
  <si>
    <t>7) детский сад на 220 мест в округе Варавино-Фактория города Архангельска*</t>
  </si>
  <si>
    <t>1. Обеспечение устойчивого сокращения непригодного для проживания жилищного фонда</t>
  </si>
  <si>
    <t>1) средняя общеобразовательная школа с эстетическим уклоном на 240 мест в пос. Ерцево Коношского района</t>
  </si>
  <si>
    <t>4) строительство школы на 90 учащихся в с. Долгощелье Мезенского района Архангельской области*</t>
  </si>
  <si>
    <t>2015 / 2019</t>
  </si>
  <si>
    <t>8) детский сад на 120 мест в п. Каменка МО "Мезенский муниципальный район"*</t>
  </si>
  <si>
    <t>1) детский сад на 120 мест в пос. Катунино Приморского района                                                                                                       Архангельской области*</t>
  </si>
  <si>
    <t>2019 / 2024</t>
  </si>
  <si>
    <t>3. Развитие сети фельдшерско-акушерских пунктов и/или офисов врача общей практики в сельской местности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</si>
  <si>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– 2025 годы)"</t>
  </si>
  <si>
    <t>2019 / -</t>
  </si>
  <si>
    <t>3. Реконструкция аэропортового комплекса "Соловки", о. Соловецкий, Архангельская область</t>
  </si>
  <si>
    <t>Общий (предельный) объем бюджетных ассигнований областного бюджета на                                                           2019 год,                                                 тыс. рублей</t>
  </si>
  <si>
    <t>5.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</si>
  <si>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</si>
  <si>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протяженность дороги – 11,811 км (2019 год – 4,566 км, 2020 год – 7,245 км)</t>
  </si>
  <si>
    <t>1. Здание специального учреждения УФМС в г. Архангельске</t>
  </si>
  <si>
    <t>30 человек</t>
  </si>
  <si>
    <t>производительность КОС до 1000 куб. м / сутки, 10 КНС, 11,04 км сетей водоотведения</t>
  </si>
  <si>
    <t xml:space="preserve">бюджетные инвестиции в объекты государственной собственности Архангельской области,                                       приобретение </t>
  </si>
  <si>
    <t xml:space="preserve">бюджетные инвестиции в объекты государственной собственности Архангельской области,                                                                                                    приобретение </t>
  </si>
  <si>
    <t>3. Лечебно-диагностический корпус ГБУЗ Архангельской области "Архангельская областная детская клиническая больница 
им. П.Г. Выжлецова"</t>
  </si>
  <si>
    <t>1) газопровод высокого, среднего и низкого давления в МО "Аргуновское" Вельского района Архангельской области (2 очередь)</t>
  </si>
  <si>
    <t>2013 / 2020</t>
  </si>
  <si>
    <t>2) обеспечение объектами инженерной инфраструктуры                                                                                                                                                        300-квартирного дома по пр. Московскому в г. Архангельске</t>
  </si>
  <si>
    <t>180 коек</t>
  </si>
  <si>
    <t>2011 / -</t>
  </si>
  <si>
    <t>2) газопровод высокого, среднего и низкого давления в МО "Аргуновское" Вельского района Архангельской области (3 очередь)</t>
  </si>
  <si>
    <t>1. Создание комплекса обеспечивающей инфраструктуры туристско-рекреационных кластеров на территории Архангельской области, в том числе:</t>
  </si>
  <si>
    <t>4. Привязка проекта и строительство здания корпуса Мезенской центральной районной больницы</t>
  </si>
  <si>
    <t>5. Приобретение фельдшерско-акушерских пунктов в отдаленных населенных пунктах Архангельской области, в том числе: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</si>
  <si>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                                                                                   (2014 – 2024 годы)"</t>
  </si>
  <si>
    <t>XI. Адресная программа Архангельской области "Переселение граждан из аварийного жилищного фонда" на 2019 – 2024 годы</t>
  </si>
  <si>
    <t>3. Физкультурно-оздоровительный комплекс в Архангельске (Строительство физкультурно-оздоровительного комплекса в территориальном округе Варавино-Фактория муниципального образования "Город Архангельск")*</t>
  </si>
  <si>
    <t>2. Строительство тренажера для спортивного скалолазания                                                                                  (скалодрома) в г. Северодвинске*</t>
  </si>
  <si>
    <t>10 коек</t>
  </si>
  <si>
    <t>12 квартир</t>
  </si>
  <si>
    <t>2020 / 2021</t>
  </si>
  <si>
    <t>5. Строительство многоквартирного жилищного фонда для расселения из ветхого и аварийного жилищного фонда поселка Соловецкий, включая расселение из монастырских памятников истории и культуры, проведение оценки воздействия на объект всемирного наследия ЮНЕСКО</t>
  </si>
  <si>
    <t>2021 / 2021</t>
  </si>
  <si>
    <t>3) фельдшерско-акушерский пункт в с. Долгощелье Мезенского района Архангельской области</t>
  </si>
  <si>
    <t>2019 / 2021</t>
  </si>
  <si>
    <t>1) строительство школы на 860 мест в г. Котласе*</t>
  </si>
  <si>
    <t>агентство по спорту Архангельской области</t>
  </si>
  <si>
    <t>3) реконструкция зданий жилищного фонда (устройство вентилируемых фасадов многоквартирных домов) в г. Мирный Архангельской области</t>
  </si>
  <si>
    <t>4) реконструкция городских автомобильных дорог                                                (ул. Неделина, ул. Гагарина, ул. Ломоносова, ул. Овчинникова, ул. Мира, ул. Степанченко) в г. Мирный Архангельской области</t>
  </si>
  <si>
    <t>2) фельдшерско-акушерский пункт в пос. Зеленый Бор Вельского района Архангельской области</t>
  </si>
  <si>
    <t>4. Физкультурно-оздоровительный комплекс с универсальным игровым залом  42 х 24 м по адресу: Архангельская обл., г. Северодвинск,                                              о. Ягры, пр. Машиностроителей*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</si>
  <si>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2021 годы)"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</si>
  <si>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– 2024 годы)"</t>
  </si>
  <si>
    <t>IV. Государственная программа Архангельской области                                                                                                                                                                        "Развитие здравоохранения Архангельской области (2013 – 2024 годы)"</t>
  </si>
  <si>
    <t>V.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– 2024 годы)"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</si>
  <si>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(2014 – 2021 годы)"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</si>
  <si>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 – 2024 годы)"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</si>
  <si>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2024 годы)"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</si>
  <si>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 (2014 – 2024 годы)"</t>
  </si>
  <si>
    <t>4. Строительство здания участковой больницы на 40 посещений и стационаром на 10 коек в поселке Соловецкий, корректировка проектно-сметной документации, экспертиза проекта, проведение оценки воздействия на объект всемирного наследия ЮНЕСКО</t>
  </si>
  <si>
    <t>2. Комплексное освоение территории VI – VII микрорайонов с целью развития жилищного строительства в г. Архангельске</t>
  </si>
  <si>
    <t>1) детский сад на 280 мест в 7 микрорайоне территориального округа Майская горка города Архангельска*</t>
  </si>
  <si>
    <t>3. Комплексное освоение территории 7 и 10 кварталов Южного района с целью развития жилищного строительства в г. Котласе</t>
  </si>
  <si>
    <t>2) детский сад на 125 мест в Соломбальском территориальном округе                                                                                            города Архангельска*</t>
  </si>
  <si>
    <t>3) детский сад на 280 мест в 6 микрорайоне территориального округа Майская горка города Архангельска*</t>
  </si>
  <si>
    <t>5) детский сад на 280 мест в квартале 162 г. Северодвинска*</t>
  </si>
  <si>
    <t xml:space="preserve">1) реконструкция мостового перехода через реку Вага на участке км 2 + 067 автомобильной дороги Вельск – Шангалы                                                        </t>
  </si>
  <si>
    <t>протяженность дороги – 560 м,                                    в том числе мост – 172,77 м</t>
  </si>
  <si>
    <t xml:space="preserve">1. Реконструкция автомобильной дороги Усть-Ваеньга – Осиново – Фалюки (до дер. Задориха) на участке км 43 + 500 – км 63 + 000 </t>
  </si>
  <si>
    <t>2. Строительство  мостового перехода через реку Сельменьга на автомобильной дороге Усть-Ваеньга – Осиново – Фалюки (до дер. Задориха) в Виноградовском районе Архангельской области</t>
  </si>
  <si>
    <t>протяженность дороги – 642,18 м, в том числе мост – 81,3 м</t>
  </si>
  <si>
    <t>3. Реконструкция проспекта Ленинградского от улицы Первомайской                                                                                                                               до улицы Смольный Буян в городе Архангельске</t>
  </si>
  <si>
    <t>протяженность сетей водоснабжения –                                                                       14,4 км</t>
  </si>
  <si>
    <t>3) строительство школы на 860 мест в территориальном округе Варавино-Фактория г. Архангельска*</t>
  </si>
  <si>
    <t>протяженность сетей газопровода – 7,5 км</t>
  </si>
  <si>
    <t>3) газораспределительная сеть дер. Куимиха Котласского района Архангельской области (газификация ул. Рябиновая, ул. Полевая, ул. Сиреневая, ул. Строительная)</t>
  </si>
  <si>
    <t>администрация муниципального образования "Котласский муниципальный район"</t>
  </si>
  <si>
    <t>1) фельдшерско-акушерский пункт в деревне Погост муниципального образования "Емецкое" Холмогорского района Архангельской области</t>
  </si>
  <si>
    <t>1) устройство поля для мини-футбола с искусственным покрытием, расположенному по адресу: Архангельская область, Няндомский район,                                        п. Шалакуша, ул. Заводская, 10*</t>
  </si>
  <si>
    <t>администрация муниципального образования "Няндомский муниципальный район"</t>
  </si>
  <si>
    <t xml:space="preserve">1) разработка проектной документации на реконструкцию автомобильной дороги Усть-Ваеньга – Осиново – Фалюки на участке км 85 – км 97 в Виноградовском районе Архангельской области </t>
  </si>
  <si>
    <t>45 человек в смену</t>
  </si>
  <si>
    <t>18 человек в смену</t>
  </si>
  <si>
    <t>67 человек в смену</t>
  </si>
  <si>
    <t>483,9 кв. м</t>
  </si>
  <si>
    <t>5. Приобретение административного здания, расположенного по адресу: Архангельская область, г. Няндома, ул. Труда, д. 5, стр. 8</t>
  </si>
  <si>
    <t>1. Перевод жилищного фонда города Мирный Архангельской области на природный газ (перевод на природный газ жилых домов по ул. Ленина, 21, 23, 25, 26, 27, 28, 29, 30, 37, 41; ул. Пушкина, 5, 7, 9, 11, 15, 4, 6; ул. Овчинникова, 3, 4, 5, 6, 7, 8, 10, 15, 19, 22, 26; ул. Мира, 4, 6, 8, 10, 12, 16; ул. Неделина, 4, 6, 8, 16, 14, 22, 24, 26, 30; ул. Гагарина, 1, 3, 5, 7, 9, 11, 12, 13, 14, 14а, 16;          ул. Чайковского, 2, 4, 5, 6, 8, 10, 12, 14; ул. Ломоносова, 9, 9а, 11, 13)</t>
  </si>
  <si>
    <t>расселение                                                               370,85 тыс. кв. м аварийного жилищного фонда</t>
  </si>
  <si>
    <t xml:space="preserve">             ___________________________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</si>
  <si>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в том числе:</t>
  </si>
  <si>
    <r>
      <t>объем нагрузки                                           на сети – 7,37 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>/час</t>
    </r>
  </si>
  <si>
    <t>протяженность сетей газопровода – 2,1 км</t>
  </si>
  <si>
    <t>размеры площадки – 44 × 26 м</t>
  </si>
  <si>
    <t>2) строительство  автомобильной дороги к селу Ненокса от автодороги "Северодвинск – Онега"*</t>
  </si>
  <si>
    <t>64 человека в смену</t>
  </si>
  <si>
    <t>1. Строительство и реконструкция системы водоснабжения поселка Соловецкий, корректировка проектно-сметной документации, экспертиза проекта*</t>
  </si>
  <si>
    <t>2. Строительство канализационных сетей и коллекторов, канализационных очистных сооружений поселка Соловецкий, корректировка проектно-сметной документации, экспертиза проекта*</t>
  </si>
  <si>
    <t>Предлагаемые изменений</t>
  </si>
  <si>
    <t>1. Строительство и реконструкция системы водоснабжения поселка Соловецкий, корректировка проектно-сметной документации, экспертиза проекта</t>
  </si>
  <si>
    <t>2. Строительство канализационных сетей и коллекторов, канализационных очистных сооружений поселка Соловецкий, корректировка проектно-сметной документации, экспертиза проекта</t>
  </si>
  <si>
    <t>Общий (предельный) объем бюджетных ассигнований областного бюджета на                                                           2020 год,                                                 тыс. рублей</t>
  </si>
  <si>
    <r>
      <t>535 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 xml:space="preserve"> / сутки</t>
    </r>
  </si>
  <si>
    <t>5) реконструкция водопроводных очистных сооружений в пос. Сия Пинежского района</t>
  </si>
  <si>
    <t>2009 / 2019</t>
  </si>
  <si>
    <t>251,8 кв. м</t>
  </si>
  <si>
    <t>бюджетные инвестиции в объекты государственной собственности Архангельской области,  приобретение</t>
  </si>
  <si>
    <t xml:space="preserve">6)  приобретение 4 жилых помещений 
в муниципальном образовании «Город Архангельск» </t>
  </si>
  <si>
    <t>4.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</t>
  </si>
  <si>
    <t>64 земельных                 участка</t>
  </si>
  <si>
    <t>администрация муниципального образования                                                       "Город Новодвинск"</t>
  </si>
  <si>
    <t>1) строительство инженерной инфраструктуры (водоснабжение)                                                              к земельным участкам для строительства индивидуальных жилых домов многодетным семьям в районе ул. Южная, д. 19, г. Новодвинск. Строительство водопровода*</t>
  </si>
  <si>
    <t>субсидии на софинансирование капитальных вложений в объекты муниципальной собственности / иные межбюджетные трансферты на софинансирование капитальных вложений в объекты муниципальной собственности, строительство</t>
  </si>
  <si>
    <t>6. Проектирование и строительство здания офиса врача общей практики на территории 29-го лесозавода города Архангельска</t>
  </si>
  <si>
    <t>2018 / -</t>
  </si>
  <si>
    <t xml:space="preserve">бюджетные инвестиции в объекты государственной собственности Архангельской области, проектировкание и строительство </t>
  </si>
  <si>
    <t>1 проект</t>
  </si>
  <si>
    <t>6. Разработка (приобретение) проектной документации по объекту «Реконструкция аэропортового комплекса «Соловки», о. Соловецкий, Архангельская область»</t>
  </si>
  <si>
    <t>4 306,5 кв. м</t>
  </si>
  <si>
    <t>2017 / -</t>
  </si>
  <si>
    <t>администрация муниципального образования                                                                                                                                   "Мезенский район"</t>
  </si>
  <si>
    <t>60 мест</t>
  </si>
  <si>
    <t>администрация муниципального образования "Онежский муниципальный район"</t>
  </si>
  <si>
    <t>9) детский сад на 280 мест в округе Варавино-Фактория города Архангельска*</t>
  </si>
  <si>
    <t>10) детский сад на 280 мест в Октябрьском округе города Архангельска*</t>
  </si>
  <si>
    <t>11) детский сад на 220 мест в микрорайоне Южный г. Котласа*</t>
  </si>
  <si>
    <t>12) детский сад на 220 мест в г. Вельске*</t>
  </si>
  <si>
    <t>13) детский сад на 220 мест в г. Мезени*</t>
  </si>
  <si>
    <t>14) детский сад на 60 мест в г. Няндома*</t>
  </si>
  <si>
    <t>15) детский сад на 60 мест в пос. Боброво Приморского района*</t>
  </si>
  <si>
    <t>16) детский сад на 120 мест в пос. Малашуйка Онежского района*</t>
  </si>
  <si>
    <t>17) детский сад на 60 мест в пос. Курцево Котласского района*</t>
  </si>
  <si>
    <t>18) детский сад на 280 мест в Соломбальском округе города Архангельска*</t>
  </si>
  <si>
    <t>19) детский сад на 280 мест в Ломоносовском округе города Архангельска*</t>
  </si>
  <si>
    <r>
      <t>2) строительство средней общеобразовательной школы на 250</t>
    </r>
    <r>
      <rPr>
        <b/>
        <sz val="11"/>
        <color indexed="8"/>
        <rFont val="Times New Roman"/>
        <family val="1"/>
        <charset val="204"/>
      </rPr>
      <t xml:space="preserve"> учащихся</t>
    </r>
    <r>
      <rPr>
        <sz val="11"/>
        <color indexed="8"/>
        <rFont val="Times New Roman"/>
        <family val="1"/>
        <charset val="204"/>
      </rPr>
      <t xml:space="preserve"> с блоком временного проживания на 50 человек в с. Ровдино Шенкурского района*</t>
    </r>
  </si>
  <si>
    <t>2019/2020</t>
  </si>
  <si>
    <t>2019/2019</t>
  </si>
  <si>
    <t>2021/2021</t>
  </si>
  <si>
    <t>4. Корректировка проектной документации и строительство объекта «Пристройка к зданию хирургического корпуса государственного бюджетного учреждения здравоохранения Архангельской области “Мезенская центральная районная больница”»</t>
  </si>
  <si>
    <t>2015 / -</t>
  </si>
  <si>
    <t>администрация муниципального образования "Виноградовский муниципальный район"</t>
  </si>
  <si>
    <t>субсидии на софинансирование капитальных вложений в объекты муниципальной собственности, реконструкция</t>
  </si>
  <si>
    <t>9 чел.</t>
  </si>
  <si>
    <t>3. Реконструкция здания ГАОУ ДПО "Архангельский областной институт открытого образования"</t>
  </si>
  <si>
    <t>бюджетные инвестиции в объекты государственной собственности Архангельской области, подготовка обоснования инвестиций и проведение его технологического и ценового аудита</t>
  </si>
  <si>
    <t>4) детский сад на 280 мест в г. Котласе Архангельской области по пр. Мира, д. 24а*</t>
  </si>
  <si>
    <t>4. Разработка раздела "Обоснование инвестиций" и проведение ценового аудита по мероприятию "Укрепление берега Белого моря                             в пос. Пертоминск Приморского района"</t>
  </si>
  <si>
    <t>2. Реализация проекта "Остров Ломоносова"</t>
  </si>
  <si>
    <t xml:space="preserve">1) многофункциональный культурно-образовательный центр в селе Ломоносово
</t>
  </si>
  <si>
    <t>1604,2 кв.м</t>
  </si>
  <si>
    <t>Субсидии на осуществление капитальных вложений в объекты капитального строительства государственной собственности государственным унитарным предприятиям</t>
  </si>
  <si>
    <t>государственное унитарное предприятие Архангельской области «Фонд имущества и инвестиций»</t>
  </si>
  <si>
    <t>субсидии на софинансирование капитальных вложений в объекты муниципальной собственности,  строительство</t>
  </si>
  <si>
    <t>5. Реконструкция моста через Никольское устье Северной Двины в г. Северодвинске</t>
  </si>
  <si>
    <t xml:space="preserve">4. Приобретение земельного участка и здания столовой № 10 в пос. Кизема Устьянского района для нужд государственного бюджетного общеобразовательного учреждения Архангельской области "Киземская специальная (коррекционная) общеобразовательная школа-интернат" </t>
  </si>
  <si>
    <t>258,6 кв.м.</t>
  </si>
  <si>
    <t>субсидии на осуществление  капитальных вложений 
в объекты
капитального строительства государственной собственности  Архангельской
области,                 приобретение</t>
  </si>
  <si>
    <t>министерство обрзования и науки Архангельской области</t>
  </si>
  <si>
    <t>государственное бюджетное общеобразовательное учреждение Архангельской области "Киземская специальная (коррекционная) общеобразовательная школа-интернат"</t>
  </si>
  <si>
    <t>протяженность дороги – 2,916 км, в том числе мост – 185,8 м</t>
  </si>
  <si>
    <t>субсидии на софинансирование капитальных вложений в объекты муниципальной собственности, проектирование и реконструкция</t>
  </si>
  <si>
    <t>2019/2021</t>
  </si>
  <si>
    <t>6. Обеспечение ведомственным жильем в сельской местности специалистов сельскохозяйственных товаропроизводителей</t>
  </si>
  <si>
    <t xml:space="preserve">1 тыс. кв.м. </t>
  </si>
  <si>
    <t>министерство агропромышленного комплекса и торговли Архангельской области</t>
  </si>
  <si>
    <t>4. Автомобильная дорога “Восточное шоссе” в г. Котласе (погашение кредиторской задолженности)</t>
  </si>
  <si>
    <t>2. Приобретение здания насосной станции на о. Хайнозеро, водопровода напорного магистрального Л в Онежском муниципальном районе в государтсвенную (муниципальную) собственность</t>
  </si>
  <si>
    <t>104,5 кв.м.,                 7400 м</t>
  </si>
  <si>
    <t>субсидии на софинансирование капитальных вложений в объекты муниципальной собственности</t>
  </si>
  <si>
    <t>XII. Адресная программа Архангельской области "Переселение граждан из аварийного жилищного фонда" на 2013 – 2018 годы</t>
  </si>
  <si>
    <t>XIII.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 в Архангельской области (2014 – 2021 годы)"</t>
  </si>
  <si>
    <t>субсидии на сфинансирование приобретения объектов недвижимого имущества в муниципальную собственность</t>
  </si>
  <si>
    <t>7. Строительство комплекса по переработке и размещению отходов производства и потребления в поселке Соловецкий, корректировка проектно-сметной документации, экспертиза проекта*</t>
  </si>
  <si>
    <t>2015/2021</t>
  </si>
  <si>
    <t>XIV. Государственная программа Архангельской области "Социальная поддержка граждан в Архангельской области (2013 – 2024 годы)"</t>
  </si>
  <si>
    <t>1. Приобретение здания для ГБУ АО "Центр социальной адаптации для лиц без определенного места жительства и занятий"</t>
  </si>
  <si>
    <t>571,4 кв. м</t>
  </si>
  <si>
    <t>субсидии на осуществление капитальных вложений в приобретение объектов недвижимого имущества в государственную собственность</t>
  </si>
  <si>
    <t>министерство труда, занятости и социального развития Архангельской области</t>
  </si>
  <si>
    <t xml:space="preserve"> ГБУ АО "Центр социальной адаптации для лиц без определенного места жительства и занятий"</t>
  </si>
  <si>
    <r>
      <t>46,66 тыс. м</t>
    </r>
    <r>
      <rPr>
        <vertAlign val="superscript"/>
        <sz val="11"/>
        <rFont val="Times New Roman"/>
        <family val="1"/>
        <charset val="204"/>
      </rPr>
      <t>3</t>
    </r>
  </si>
  <si>
    <t xml:space="preserve">136 кв. м жилых площадей
</t>
  </si>
  <si>
    <t xml:space="preserve">2. Строительство 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 (за счет остатка  на 01.01.2019 средств областного бюджета) </t>
  </si>
  <si>
    <t>772,2 кв.м.</t>
  </si>
  <si>
    <t>министерство здравоохранения Архангельской области</t>
  </si>
  <si>
    <t>администрация муниципального образования "Лешуконский муниципальный район"</t>
  </si>
  <si>
    <t>274 кв.м.</t>
  </si>
  <si>
    <t>7. Приобретение служебного жилья для медицинских работников ГБУЗ Архангельской области «Лешуконская центральная районная больница» в с. Лешуконское Лешуконского района</t>
  </si>
  <si>
    <t>5. Формирование государственного жилищного фонда для предоставления жилых помещений детям-сиротам и детям, оставшимся без попечения родителей, лицам из числа детей-сирот и детей, оставшихся без попечения родителей по договорам найма специализированных жилых помещений в соответствии со статьей 109.1 ЖК РФ</t>
  </si>
  <si>
    <t>министерство имущественных отношений
 Архангельской области</t>
  </si>
  <si>
    <t>2. Корректировка проектной документации для строительства здания фондохранилища государственного бюджетного учреждения культуры Архангельской области "Государственное музейное объединение "Художественная культура Русского Севера" в г. Архангельске для сохранения музейного фонда Российской Федерации</t>
  </si>
  <si>
    <t>3. Реконструкция крыши культурно-досугового центра в пос. Березник Виноградовского района</t>
  </si>
  <si>
    <t>7а</t>
  </si>
  <si>
    <t>7б</t>
  </si>
  <si>
    <t>8а</t>
  </si>
  <si>
    <t>8б</t>
  </si>
  <si>
    <t>9а</t>
  </si>
  <si>
    <t>9б</t>
  </si>
  <si>
    <t>10а</t>
  </si>
  <si>
    <t>10б</t>
  </si>
  <si>
    <t>Приложение № 11</t>
  </si>
  <si>
    <t>к пояснительной записке</t>
  </si>
  <si>
    <t>Предлагаемое изменение областной адресной инвестиционной программы на 2019 год и на плановый период 2020 и 2021 годов</t>
  </si>
  <si>
    <t>министерство культуры Архангельской области</t>
  </si>
  <si>
    <t>4. Приобретение здания для размещения библиотеки, расположенного по адресу: Архангельская область, Пинежский район, с. Карпогоры, ул. Федора Абрамова, д. 30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</si>
</sst>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\ _₽_-;\-* #,##0.0\ _₽_-;_-* &quot;-&quot;?\ _₽_-;_-@_-"/>
    <numFmt numFmtId="167" formatCode="_-* #,##0.0_р_._-;\-* #,##0.0_р_._-;_-* &quot;-&quot;?_р_._-;_-@_-"/>
    <numFmt numFmtId="168" formatCode="#,##0.0"/>
  </numFmts>
  <fonts count="2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vertAlign val="superscript"/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/>
    <xf numFmtId="0" fontId="4" fillId="0" borderId="0" xfId="0" applyFont="1" applyFill="1"/>
    <xf numFmtId="0" fontId="4" fillId="0" borderId="0" xfId="0" applyFont="1" applyFill="1" applyBorder="1"/>
    <xf numFmtId="0" fontId="2" fillId="0" borderId="1" xfId="0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vertical="center" wrapText="1"/>
    </xf>
    <xf numFmtId="166" fontId="19" fillId="0" borderId="1" xfId="0" applyNumberFormat="1" applyFont="1" applyFill="1" applyBorder="1" applyAlignment="1">
      <alignment horizontal="center" vertical="center"/>
    </xf>
    <xf numFmtId="165" fontId="19" fillId="0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 wrapText="1"/>
    </xf>
    <xf numFmtId="166" fontId="8" fillId="0" borderId="1" xfId="0" applyNumberFormat="1" applyFont="1" applyFill="1" applyBorder="1" applyAlignment="1">
      <alignment vertical="center" wrapText="1"/>
    </xf>
    <xf numFmtId="168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65" fontId="1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vertical="center" wrapText="1"/>
    </xf>
    <xf numFmtId="168" fontId="10" fillId="0" borderId="5" xfId="0" applyNumberFormat="1" applyFont="1" applyFill="1" applyBorder="1" applyAlignment="1">
      <alignment horizontal="center" vertical="center"/>
    </xf>
    <xf numFmtId="165" fontId="2" fillId="0" borderId="5" xfId="2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168" fontId="10" fillId="0" borderId="1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168" fontId="10" fillId="0" borderId="9" xfId="0" applyNumberFormat="1" applyFont="1" applyFill="1" applyBorder="1" applyAlignment="1">
      <alignment horizontal="center" vertical="center"/>
    </xf>
    <xf numFmtId="165" fontId="2" fillId="0" borderId="9" xfId="2" applyNumberFormat="1" applyFont="1" applyFill="1" applyBorder="1" applyAlignment="1">
      <alignment vertical="center"/>
    </xf>
    <xf numFmtId="0" fontId="0" fillId="0" borderId="8" xfId="0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1" applyNumberFormat="1" applyFont="1" applyFill="1" applyBorder="1" applyAlignment="1">
      <alignment horizontal="right" vertical="center"/>
    </xf>
    <xf numFmtId="165" fontId="2" fillId="0" borderId="1" xfId="2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vertical="center"/>
    </xf>
    <xf numFmtId="165" fontId="13" fillId="0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165" fontId="19" fillId="0" borderId="1" xfId="2" applyNumberFormat="1" applyFont="1" applyFill="1" applyBorder="1" applyAlignment="1">
      <alignment vertical="center"/>
    </xf>
    <xf numFmtId="165" fontId="8" fillId="0" borderId="1" xfId="2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65" fontId="2" fillId="0" borderId="0" xfId="2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0" fontId="22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20" fillId="0" borderId="1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</cellXfs>
  <cellStyles count="5"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Y161"/>
  <sheetViews>
    <sheetView showGridLines="0" tabSelected="1" view="pageBreakPreview" zoomScale="68" zoomScaleNormal="100" zoomScaleSheetLayoutView="68" workbookViewId="0">
      <pane ySplit="7" topLeftCell="A56" activePane="bottomLeft" state="frozen"/>
      <selection pane="bottomLeft" activeCell="A62" sqref="A62:D62"/>
    </sheetView>
  </sheetViews>
  <sheetFormatPr defaultRowHeight="15" outlineLevelRow="1"/>
  <cols>
    <col min="1" max="1" width="67.42578125" style="2" customWidth="1"/>
    <col min="2" max="2" width="19.85546875" style="2" customWidth="1"/>
    <col min="3" max="3" width="22" style="2" customWidth="1"/>
    <col min="4" max="4" width="16.5703125" style="2" customWidth="1"/>
    <col min="5" max="5" width="23.85546875" style="2" customWidth="1"/>
    <col min="6" max="6" width="12.28515625" style="2" customWidth="1"/>
    <col min="7" max="9" width="17" style="2" customWidth="1"/>
    <col min="10" max="12" width="15.85546875" style="2" customWidth="1"/>
    <col min="13" max="16" width="15" style="2" customWidth="1"/>
    <col min="17" max="17" width="15.7109375" style="1" customWidth="1"/>
    <col min="18" max="18" width="15.28515625" style="1" customWidth="1"/>
    <col min="19" max="20" width="9.140625" style="1"/>
    <col min="21" max="16384" width="9.140625" style="2"/>
  </cols>
  <sheetData>
    <row r="1" spans="1:20" ht="18.75">
      <c r="Q1" s="89" t="s">
        <v>300</v>
      </c>
    </row>
    <row r="2" spans="1:20" ht="18.75">
      <c r="Q2" s="89" t="s">
        <v>301</v>
      </c>
    </row>
    <row r="4" spans="1:20" ht="26.25" customHeight="1">
      <c r="A4" s="90" t="s">
        <v>302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1"/>
      <c r="R4" s="91"/>
    </row>
    <row r="5" spans="1:20" ht="17.25" customHeight="1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</row>
    <row r="6" spans="1:20" ht="49.5" customHeight="1">
      <c r="A6" s="113" t="s">
        <v>3</v>
      </c>
      <c r="B6" s="113" t="s">
        <v>0</v>
      </c>
      <c r="C6" s="113" t="s">
        <v>4</v>
      </c>
      <c r="D6" s="113" t="s">
        <v>2</v>
      </c>
      <c r="E6" s="113" t="s">
        <v>1</v>
      </c>
      <c r="F6" s="113" t="s">
        <v>11</v>
      </c>
      <c r="G6" s="113" t="s">
        <v>32</v>
      </c>
      <c r="H6" s="92" t="s">
        <v>198</v>
      </c>
      <c r="I6" s="113" t="s">
        <v>32</v>
      </c>
      <c r="J6" s="113" t="s">
        <v>116</v>
      </c>
      <c r="K6" s="92" t="s">
        <v>198</v>
      </c>
      <c r="L6" s="113" t="s">
        <v>116</v>
      </c>
      <c r="M6" s="113" t="s">
        <v>83</v>
      </c>
      <c r="N6" s="92" t="s">
        <v>198</v>
      </c>
      <c r="O6" s="113" t="s">
        <v>201</v>
      </c>
      <c r="P6" s="113" t="s">
        <v>84</v>
      </c>
      <c r="Q6" s="92" t="s">
        <v>198</v>
      </c>
      <c r="R6" s="93" t="s">
        <v>84</v>
      </c>
    </row>
    <row r="7" spans="1:20" ht="98.25" customHeight="1">
      <c r="A7" s="113"/>
      <c r="B7" s="113"/>
      <c r="C7" s="114"/>
      <c r="D7" s="114"/>
      <c r="E7" s="114"/>
      <c r="F7" s="114"/>
      <c r="G7" s="114"/>
      <c r="H7" s="92"/>
      <c r="I7" s="114"/>
      <c r="J7" s="114"/>
      <c r="K7" s="92"/>
      <c r="L7" s="114"/>
      <c r="M7" s="114"/>
      <c r="N7" s="92"/>
      <c r="O7" s="114"/>
      <c r="P7" s="114"/>
      <c r="Q7" s="92"/>
      <c r="R7" s="94"/>
    </row>
    <row r="8" spans="1:20" ht="15" customHeight="1">
      <c r="A8" s="5">
        <v>1</v>
      </c>
      <c r="B8" s="5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 t="s">
        <v>292</v>
      </c>
      <c r="I8" s="6" t="s">
        <v>293</v>
      </c>
      <c r="J8" s="6">
        <v>8</v>
      </c>
      <c r="K8" s="6" t="s">
        <v>294</v>
      </c>
      <c r="L8" s="6" t="s">
        <v>295</v>
      </c>
      <c r="M8" s="6">
        <v>9</v>
      </c>
      <c r="N8" s="6" t="s">
        <v>296</v>
      </c>
      <c r="O8" s="6" t="s">
        <v>297</v>
      </c>
      <c r="P8" s="6">
        <v>10</v>
      </c>
      <c r="Q8" s="6" t="s">
        <v>298</v>
      </c>
      <c r="R8" s="6" t="s">
        <v>299</v>
      </c>
    </row>
    <row r="9" spans="1:20" ht="21.75" customHeight="1">
      <c r="A9" s="110" t="s">
        <v>8</v>
      </c>
      <c r="B9" s="116"/>
      <c r="C9" s="116"/>
      <c r="D9" s="116"/>
      <c r="E9" s="25"/>
      <c r="F9" s="25"/>
      <c r="G9" s="7">
        <f>G10+G25+G54+G62+G86+G105+G122+G127+G133+G95+G137+G141</f>
        <v>45737722.545999996</v>
      </c>
      <c r="H9" s="7">
        <f>H10+H25+H54+H62+H86+H105+H122+H127+H133+H95+H137+H141+H139+H143</f>
        <v>5901869.1251000008</v>
      </c>
      <c r="I9" s="7">
        <f>G9+H9</f>
        <v>51639591.671099998</v>
      </c>
      <c r="J9" s="7">
        <f>J10+J25+J54+J62+J86+J105+J122+J127+J133+J95+J137+J141</f>
        <v>1902475.63</v>
      </c>
      <c r="K9" s="7">
        <f>K10+K25+K54+K62+K86+K105+K122+K127+K133+K95+K137+K141+K139+K143</f>
        <v>539671.78999999992</v>
      </c>
      <c r="L9" s="7">
        <f>J9+K9</f>
        <v>2442147.42</v>
      </c>
      <c r="M9" s="7">
        <f>M10+M25+M54+M62+M86+M105+M122+M127+M133+M95+M137+M141</f>
        <v>1445473.7000000002</v>
      </c>
      <c r="N9" s="7">
        <f>N10+N25+N54+N62+N86+N105+N122+N127+N133+N95+N137+N141+N139+N143</f>
        <v>122689.78</v>
      </c>
      <c r="O9" s="7">
        <f>M9+N9</f>
        <v>1568163.4800000002</v>
      </c>
      <c r="P9" s="7">
        <f>P10+P25+P54+P62+P86+P105+P122+P127+P133+P95+P137+P141</f>
        <v>1012485.6</v>
      </c>
      <c r="Q9" s="7">
        <f>Q10+Q25+Q54+Q62+Q86+Q105+Q122+Q127+Q133+Q95+Q137+Q141+Q139+Q143</f>
        <v>76237.200000000012</v>
      </c>
      <c r="R9" s="12">
        <f t="shared" ref="R9:R23" si="0">P9+Q9</f>
        <v>1088722.8</v>
      </c>
      <c r="S9" s="2"/>
      <c r="T9" s="2"/>
    </row>
    <row r="10" spans="1:20" ht="56.25" customHeight="1">
      <c r="A10" s="110" t="s">
        <v>135</v>
      </c>
      <c r="B10" s="117"/>
      <c r="C10" s="117"/>
      <c r="D10" s="117"/>
      <c r="E10" s="26"/>
      <c r="F10" s="26"/>
      <c r="G10" s="7">
        <f>G11+G18+G20+G22</f>
        <v>6506813.5</v>
      </c>
      <c r="H10" s="7">
        <f>H11+H18+H20+H22+H24</f>
        <v>477071.5</v>
      </c>
      <c r="I10" s="7">
        <f>G10+H10</f>
        <v>6983885</v>
      </c>
      <c r="J10" s="7">
        <f>J11+J18+J20+J22</f>
        <v>193665.5</v>
      </c>
      <c r="K10" s="7">
        <f>K11+K18+K20+K22+K24</f>
        <v>142549.1</v>
      </c>
      <c r="L10" s="7">
        <f t="shared" ref="L10:L107" si="1">J10+K10</f>
        <v>336214.6</v>
      </c>
      <c r="M10" s="7">
        <f>M11+M18+M20</f>
        <v>142866.6</v>
      </c>
      <c r="N10" s="7">
        <f>N11+N18+N20+N22+N24</f>
        <v>15757.7</v>
      </c>
      <c r="O10" s="7">
        <f t="shared" ref="O10:O107" si="2">M10+N10</f>
        <v>158624.30000000002</v>
      </c>
      <c r="P10" s="7">
        <f>P11+P18+P20</f>
        <v>200686.2</v>
      </c>
      <c r="Q10" s="7">
        <f>Q11+Q18+Q20+Q22+Q24</f>
        <v>-91606.2</v>
      </c>
      <c r="R10" s="12">
        <f t="shared" si="0"/>
        <v>109080.00000000001</v>
      </c>
      <c r="S10" s="2"/>
      <c r="T10" s="2"/>
    </row>
    <row r="11" spans="1:20" ht="69.75" customHeight="1">
      <c r="A11" s="97" t="s">
        <v>190</v>
      </c>
      <c r="B11" s="118"/>
      <c r="C11" s="118"/>
      <c r="D11" s="119"/>
      <c r="E11" s="27"/>
      <c r="F11" s="28"/>
      <c r="G11" s="7">
        <f>SUM(G12:G16)</f>
        <v>5573137.2000000002</v>
      </c>
      <c r="H11" s="7">
        <f>SUM(H12:H17)</f>
        <v>75985.5</v>
      </c>
      <c r="I11" s="7">
        <f>G11+H11</f>
        <v>5649122.7000000002</v>
      </c>
      <c r="J11" s="7">
        <f>SUM(J12:J17)</f>
        <v>173541.19999999998</v>
      </c>
      <c r="K11" s="7">
        <f>SUM(K12:K17)</f>
        <v>128515.2</v>
      </c>
      <c r="L11" s="7">
        <f>J11+K11</f>
        <v>302056.39999999997</v>
      </c>
      <c r="M11" s="7">
        <f>M12+M13+M14+M15+M16</f>
        <v>142866.6</v>
      </c>
      <c r="N11" s="7">
        <f>N12+N13+N14+N15</f>
        <v>-28393.8</v>
      </c>
      <c r="O11" s="7">
        <f t="shared" si="2"/>
        <v>114472.8</v>
      </c>
      <c r="P11" s="7">
        <f>P12+P13+P14+P15</f>
        <v>200686.2</v>
      </c>
      <c r="Q11" s="7">
        <f>Q12+Q13+Q14+Q15</f>
        <v>-91606.2</v>
      </c>
      <c r="R11" s="12">
        <f t="shared" si="0"/>
        <v>109080.00000000001</v>
      </c>
    </row>
    <row r="12" spans="1:20" ht="139.5" customHeight="1">
      <c r="A12" s="23" t="s">
        <v>80</v>
      </c>
      <c r="B12" s="20" t="s">
        <v>72</v>
      </c>
      <c r="C12" s="21" t="s">
        <v>5</v>
      </c>
      <c r="D12" s="21" t="s">
        <v>7</v>
      </c>
      <c r="E12" s="21" t="s">
        <v>25</v>
      </c>
      <c r="F12" s="21" t="s">
        <v>73</v>
      </c>
      <c r="G12" s="7">
        <v>499363.4</v>
      </c>
      <c r="H12" s="7"/>
      <c r="I12" s="7">
        <f>G12+H12</f>
        <v>499363.4</v>
      </c>
      <c r="J12" s="29">
        <v>109723.5</v>
      </c>
      <c r="K12" s="29">
        <v>120000</v>
      </c>
      <c r="L12" s="7">
        <f t="shared" si="1"/>
        <v>229723.5</v>
      </c>
      <c r="M12" s="7">
        <v>82456.600000000006</v>
      </c>
      <c r="N12" s="7">
        <v>-28393.8</v>
      </c>
      <c r="O12" s="7">
        <f t="shared" si="2"/>
        <v>54062.8</v>
      </c>
      <c r="P12" s="7">
        <v>91606.2</v>
      </c>
      <c r="Q12" s="30">
        <v>-91606.2</v>
      </c>
      <c r="R12" s="12">
        <f t="shared" si="0"/>
        <v>0</v>
      </c>
    </row>
    <row r="13" spans="1:20" ht="117.75" customHeight="1">
      <c r="A13" s="31" t="s">
        <v>128</v>
      </c>
      <c r="B13" s="24" t="s">
        <v>191</v>
      </c>
      <c r="C13" s="25" t="s">
        <v>5</v>
      </c>
      <c r="D13" s="25" t="s">
        <v>7</v>
      </c>
      <c r="E13" s="25" t="s">
        <v>13</v>
      </c>
      <c r="F13" s="25" t="s">
        <v>14</v>
      </c>
      <c r="G13" s="7">
        <v>22273.7</v>
      </c>
      <c r="H13" s="7"/>
      <c r="I13" s="7">
        <f t="shared" ref="I13:I112" si="3">G13+H13</f>
        <v>22273.7</v>
      </c>
      <c r="J13" s="7">
        <v>4998.8</v>
      </c>
      <c r="K13" s="7">
        <v>4771.5</v>
      </c>
      <c r="L13" s="7">
        <f t="shared" si="1"/>
        <v>9770.2999999999993</v>
      </c>
      <c r="M13" s="7">
        <v>0</v>
      </c>
      <c r="N13" s="7"/>
      <c r="O13" s="7">
        <f t="shared" si="2"/>
        <v>0</v>
      </c>
      <c r="P13" s="7">
        <v>0</v>
      </c>
      <c r="Q13" s="13"/>
      <c r="R13" s="12">
        <f t="shared" si="0"/>
        <v>0</v>
      </c>
    </row>
    <row r="14" spans="1:20" ht="112.5" customHeight="1">
      <c r="A14" s="31" t="s">
        <v>148</v>
      </c>
      <c r="B14" s="25" t="s">
        <v>33</v>
      </c>
      <c r="C14" s="25" t="s">
        <v>18</v>
      </c>
      <c r="D14" s="25" t="s">
        <v>7</v>
      </c>
      <c r="E14" s="25" t="s">
        <v>71</v>
      </c>
      <c r="F14" s="25" t="s">
        <v>53</v>
      </c>
      <c r="G14" s="7">
        <v>4237022.4000000004</v>
      </c>
      <c r="H14" s="7"/>
      <c r="I14" s="7">
        <f t="shared" si="3"/>
        <v>4237022.4000000004</v>
      </c>
      <c r="J14" s="29">
        <v>52050</v>
      </c>
      <c r="K14" s="29"/>
      <c r="L14" s="7">
        <f t="shared" si="1"/>
        <v>52050</v>
      </c>
      <c r="M14" s="7">
        <v>60410</v>
      </c>
      <c r="N14" s="7"/>
      <c r="O14" s="7">
        <f t="shared" si="2"/>
        <v>60410</v>
      </c>
      <c r="P14" s="32">
        <v>109080</v>
      </c>
      <c r="Q14" s="13"/>
      <c r="R14" s="12">
        <f t="shared" si="0"/>
        <v>109080</v>
      </c>
    </row>
    <row r="15" spans="1:20" ht="107.25" customHeight="1">
      <c r="A15" s="31" t="s">
        <v>149</v>
      </c>
      <c r="B15" s="25" t="s">
        <v>41</v>
      </c>
      <c r="C15" s="25" t="s">
        <v>18</v>
      </c>
      <c r="D15" s="25" t="s">
        <v>7</v>
      </c>
      <c r="E15" s="25" t="s">
        <v>71</v>
      </c>
      <c r="F15" s="25" t="s">
        <v>54</v>
      </c>
      <c r="G15" s="16">
        <v>814477.7</v>
      </c>
      <c r="H15" s="16"/>
      <c r="I15" s="7">
        <f t="shared" si="3"/>
        <v>814477.7</v>
      </c>
      <c r="J15" s="29">
        <v>6768.9</v>
      </c>
      <c r="K15" s="29"/>
      <c r="L15" s="7">
        <f t="shared" si="1"/>
        <v>6768.9</v>
      </c>
      <c r="M15" s="7">
        <v>0</v>
      </c>
      <c r="N15" s="7"/>
      <c r="O15" s="7">
        <f t="shared" si="2"/>
        <v>0</v>
      </c>
      <c r="P15" s="32">
        <v>0</v>
      </c>
      <c r="Q15" s="13"/>
      <c r="R15" s="12">
        <f t="shared" si="0"/>
        <v>0</v>
      </c>
    </row>
    <row r="16" spans="1:20" ht="107.25" customHeight="1">
      <c r="A16" s="31" t="s">
        <v>203</v>
      </c>
      <c r="B16" s="25" t="s">
        <v>202</v>
      </c>
      <c r="C16" s="25" t="s">
        <v>18</v>
      </c>
      <c r="D16" s="25" t="s">
        <v>7</v>
      </c>
      <c r="E16" s="25" t="s">
        <v>70</v>
      </c>
      <c r="F16" s="25" t="s">
        <v>204</v>
      </c>
      <c r="G16" s="16"/>
      <c r="H16" s="16">
        <v>59108.5</v>
      </c>
      <c r="I16" s="7">
        <f>G16+H16</f>
        <v>59108.5</v>
      </c>
      <c r="J16" s="29"/>
      <c r="K16" s="29">
        <v>693.7</v>
      </c>
      <c r="L16" s="7">
        <f>J16+K16</f>
        <v>693.7</v>
      </c>
      <c r="M16" s="7"/>
      <c r="N16" s="7"/>
      <c r="O16" s="7">
        <f>M16+N16</f>
        <v>0</v>
      </c>
      <c r="P16" s="32"/>
      <c r="Q16" s="13"/>
      <c r="R16" s="12">
        <f t="shared" si="0"/>
        <v>0</v>
      </c>
    </row>
    <row r="17" spans="1:20" ht="113.25" customHeight="1">
      <c r="A17" s="23" t="s">
        <v>207</v>
      </c>
      <c r="B17" s="20" t="s">
        <v>205</v>
      </c>
      <c r="C17" s="21" t="s">
        <v>206</v>
      </c>
      <c r="D17" s="21" t="s">
        <v>7</v>
      </c>
      <c r="E17" s="25" t="s">
        <v>13</v>
      </c>
      <c r="F17" s="21" t="s">
        <v>22</v>
      </c>
      <c r="G17" s="16"/>
      <c r="H17" s="16">
        <v>16877</v>
      </c>
      <c r="I17" s="7">
        <f>G17+H17</f>
        <v>16877</v>
      </c>
      <c r="J17" s="29"/>
      <c r="K17" s="29">
        <v>3050</v>
      </c>
      <c r="L17" s="7">
        <f>J17+K17</f>
        <v>3050</v>
      </c>
      <c r="M17" s="7"/>
      <c r="N17" s="7"/>
      <c r="O17" s="7"/>
      <c r="P17" s="32"/>
      <c r="Q17" s="13"/>
      <c r="R17" s="12">
        <f t="shared" si="0"/>
        <v>0</v>
      </c>
    </row>
    <row r="18" spans="1:20" ht="36" customHeight="1">
      <c r="A18" s="97" t="s">
        <v>161</v>
      </c>
      <c r="B18" s="98"/>
      <c r="C18" s="98"/>
      <c r="D18" s="99"/>
      <c r="E18" s="25"/>
      <c r="F18" s="25"/>
      <c r="G18" s="7">
        <f>G19</f>
        <v>216748.6</v>
      </c>
      <c r="H18" s="7">
        <f>H19</f>
        <v>0</v>
      </c>
      <c r="I18" s="7">
        <f t="shared" si="3"/>
        <v>216748.6</v>
      </c>
      <c r="J18" s="7">
        <f>J19</f>
        <v>9942.2000000000007</v>
      </c>
      <c r="K18" s="7">
        <f>K19</f>
        <v>7558.3</v>
      </c>
      <c r="L18" s="7">
        <f t="shared" si="1"/>
        <v>17500.5</v>
      </c>
      <c r="M18" s="7">
        <f>M19</f>
        <v>0</v>
      </c>
      <c r="N18" s="7">
        <f>N19</f>
        <v>0</v>
      </c>
      <c r="O18" s="7">
        <f t="shared" si="2"/>
        <v>0</v>
      </c>
      <c r="P18" s="7">
        <f>P19</f>
        <v>0</v>
      </c>
      <c r="Q18" s="13"/>
      <c r="R18" s="12">
        <f t="shared" si="0"/>
        <v>0</v>
      </c>
    </row>
    <row r="19" spans="1:20" ht="111.75" customHeight="1">
      <c r="A19" s="31" t="s">
        <v>162</v>
      </c>
      <c r="B19" s="24" t="s">
        <v>46</v>
      </c>
      <c r="C19" s="25" t="s">
        <v>18</v>
      </c>
      <c r="D19" s="25" t="s">
        <v>16</v>
      </c>
      <c r="E19" s="25" t="s">
        <v>26</v>
      </c>
      <c r="F19" s="25" t="s">
        <v>22</v>
      </c>
      <c r="G19" s="7">
        <v>216748.6</v>
      </c>
      <c r="H19" s="7"/>
      <c r="I19" s="7">
        <f t="shared" si="3"/>
        <v>216748.6</v>
      </c>
      <c r="J19" s="7">
        <v>9942.2000000000007</v>
      </c>
      <c r="K19" s="7">
        <v>7558.3</v>
      </c>
      <c r="L19" s="7">
        <f t="shared" si="1"/>
        <v>17500.5</v>
      </c>
      <c r="M19" s="7">
        <v>0</v>
      </c>
      <c r="N19" s="7"/>
      <c r="O19" s="7">
        <f t="shared" si="2"/>
        <v>0</v>
      </c>
      <c r="P19" s="7">
        <v>0</v>
      </c>
      <c r="Q19" s="13"/>
      <c r="R19" s="12">
        <f t="shared" si="0"/>
        <v>0</v>
      </c>
    </row>
    <row r="20" spans="1:20" ht="36.75" customHeight="1">
      <c r="A20" s="97" t="s">
        <v>163</v>
      </c>
      <c r="B20" s="118"/>
      <c r="C20" s="118"/>
      <c r="D20" s="119"/>
      <c r="E20" s="25"/>
      <c r="F20" s="25"/>
      <c r="G20" s="7">
        <f>SUM(G21:G21)</f>
        <v>716927.7</v>
      </c>
      <c r="H20" s="7">
        <f>SUM(H21:H21)</f>
        <v>345409</v>
      </c>
      <c r="I20" s="7">
        <f t="shared" si="3"/>
        <v>1062336.7</v>
      </c>
      <c r="J20" s="7">
        <f>SUM(J21:J21)</f>
        <v>10182.1</v>
      </c>
      <c r="K20" s="7">
        <f>SUM(K21:K21)</f>
        <v>0</v>
      </c>
      <c r="L20" s="7">
        <f t="shared" si="1"/>
        <v>10182.1</v>
      </c>
      <c r="M20" s="7">
        <f>SUM(M21:M21)</f>
        <v>0</v>
      </c>
      <c r="N20" s="7">
        <f>SUM(N21:N21)</f>
        <v>0</v>
      </c>
      <c r="O20" s="7">
        <f t="shared" si="2"/>
        <v>0</v>
      </c>
      <c r="P20" s="7">
        <f>SUM(P21:P21)</f>
        <v>0</v>
      </c>
      <c r="Q20" s="13"/>
      <c r="R20" s="12">
        <f t="shared" si="0"/>
        <v>0</v>
      </c>
    </row>
    <row r="21" spans="1:20" ht="114.75" customHeight="1">
      <c r="A21" s="23" t="s">
        <v>146</v>
      </c>
      <c r="B21" s="21" t="s">
        <v>60</v>
      </c>
      <c r="C21" s="25" t="s">
        <v>18</v>
      </c>
      <c r="D21" s="21" t="s">
        <v>7</v>
      </c>
      <c r="E21" s="25" t="s">
        <v>29</v>
      </c>
      <c r="F21" s="21" t="s">
        <v>145</v>
      </c>
      <c r="G21" s="7">
        <v>716927.7</v>
      </c>
      <c r="H21" s="7">
        <v>345409</v>
      </c>
      <c r="I21" s="7">
        <f t="shared" si="3"/>
        <v>1062336.7</v>
      </c>
      <c r="J21" s="7">
        <v>10182.1</v>
      </c>
      <c r="K21" s="7"/>
      <c r="L21" s="7">
        <f t="shared" si="1"/>
        <v>10182.1</v>
      </c>
      <c r="M21" s="7">
        <v>0</v>
      </c>
      <c r="N21" s="7"/>
      <c r="O21" s="7">
        <f t="shared" si="2"/>
        <v>0</v>
      </c>
      <c r="P21" s="7">
        <v>0</v>
      </c>
      <c r="Q21" s="13"/>
      <c r="R21" s="12">
        <f t="shared" si="0"/>
        <v>0</v>
      </c>
    </row>
    <row r="22" spans="1:20" ht="53.25" customHeight="1">
      <c r="A22" s="110" t="s">
        <v>208</v>
      </c>
      <c r="B22" s="110"/>
      <c r="C22" s="110"/>
      <c r="D22" s="110"/>
      <c r="E22" s="25"/>
      <c r="F22" s="21"/>
      <c r="G22" s="7">
        <f>G23</f>
        <v>0</v>
      </c>
      <c r="H22" s="7">
        <f>H23</f>
        <v>11525.5</v>
      </c>
      <c r="I22" s="7">
        <f>G22+H22</f>
        <v>11525.5</v>
      </c>
      <c r="J22" s="7">
        <f>J23</f>
        <v>0</v>
      </c>
      <c r="K22" s="7">
        <f>K23</f>
        <v>6475.6</v>
      </c>
      <c r="L22" s="7">
        <f>J22+K22</f>
        <v>6475.6</v>
      </c>
      <c r="M22" s="7">
        <f>M23</f>
        <v>0</v>
      </c>
      <c r="N22" s="7"/>
      <c r="O22" s="7">
        <f>M22+N22</f>
        <v>0</v>
      </c>
      <c r="P22" s="7"/>
      <c r="Q22" s="13"/>
      <c r="R22" s="12">
        <f t="shared" si="0"/>
        <v>0</v>
      </c>
    </row>
    <row r="23" spans="1:20" ht="114.75" customHeight="1">
      <c r="A23" s="31" t="s">
        <v>211</v>
      </c>
      <c r="B23" s="25" t="s">
        <v>209</v>
      </c>
      <c r="C23" s="25" t="s">
        <v>18</v>
      </c>
      <c r="D23" s="25" t="s">
        <v>7</v>
      </c>
      <c r="E23" s="25" t="s">
        <v>210</v>
      </c>
      <c r="F23" s="25" t="s">
        <v>22</v>
      </c>
      <c r="G23" s="7">
        <v>0</v>
      </c>
      <c r="H23" s="7">
        <v>11525.5</v>
      </c>
      <c r="I23" s="7">
        <f>G23+H23</f>
        <v>11525.5</v>
      </c>
      <c r="J23" s="7">
        <v>0</v>
      </c>
      <c r="K23" s="7">
        <v>6475.6</v>
      </c>
      <c r="L23" s="7">
        <f>J23+K23</f>
        <v>6475.6</v>
      </c>
      <c r="M23" s="7">
        <v>0</v>
      </c>
      <c r="N23" s="7"/>
      <c r="O23" s="7">
        <v>0</v>
      </c>
      <c r="P23" s="7">
        <v>0</v>
      </c>
      <c r="Q23" s="13"/>
      <c r="R23" s="12">
        <f t="shared" si="0"/>
        <v>0</v>
      </c>
    </row>
    <row r="24" spans="1:20" ht="114.75" customHeight="1">
      <c r="A24" s="31" t="s">
        <v>288</v>
      </c>
      <c r="B24" s="25"/>
      <c r="C24" s="21" t="s">
        <v>206</v>
      </c>
      <c r="D24" s="21" t="s">
        <v>7</v>
      </c>
      <c r="E24" s="25" t="s">
        <v>13</v>
      </c>
      <c r="F24" s="25">
        <v>2019</v>
      </c>
      <c r="G24" s="7"/>
      <c r="H24" s="7">
        <v>44151.5</v>
      </c>
      <c r="I24" s="7">
        <f>G24+H24</f>
        <v>44151.5</v>
      </c>
      <c r="J24" s="7"/>
      <c r="K24" s="7"/>
      <c r="L24" s="7">
        <f>J24+K24</f>
        <v>0</v>
      </c>
      <c r="M24" s="7"/>
      <c r="N24" s="7">
        <v>44151.5</v>
      </c>
      <c r="O24" s="7">
        <f>M24+N24</f>
        <v>44151.5</v>
      </c>
      <c r="P24" s="7"/>
      <c r="Q24" s="13"/>
      <c r="R24" s="12"/>
    </row>
    <row r="25" spans="1:20" ht="40.5" customHeight="1">
      <c r="A25" s="110" t="s">
        <v>113</v>
      </c>
      <c r="B25" s="117"/>
      <c r="C25" s="117"/>
      <c r="D25" s="117"/>
      <c r="E25" s="25"/>
      <c r="F25" s="31"/>
      <c r="G25" s="7">
        <f>G26+G46+G51</f>
        <v>3079439.7</v>
      </c>
      <c r="H25" s="7">
        <f>H26+H46+H51+H52+H53</f>
        <v>2368511.1051000003</v>
      </c>
      <c r="I25" s="7">
        <f t="shared" si="3"/>
        <v>5447950.8051000005</v>
      </c>
      <c r="J25" s="7">
        <f>J26+J46+J51+J52+J53</f>
        <v>247888.19999999995</v>
      </c>
      <c r="K25" s="7">
        <f>K26+K46+K51+K52+K53</f>
        <v>139910.89000000001</v>
      </c>
      <c r="L25" s="7">
        <f t="shared" si="1"/>
        <v>387799.08999999997</v>
      </c>
      <c r="M25" s="7">
        <f>M26+M46+M51+M52+M53</f>
        <v>122414.79999999999</v>
      </c>
      <c r="N25" s="7">
        <f>N26+N46+N51+N52+N53</f>
        <v>11040.58</v>
      </c>
      <c r="O25" s="7">
        <f t="shared" si="2"/>
        <v>133455.37999999998</v>
      </c>
      <c r="P25" s="7">
        <f>P26+P46</f>
        <v>0</v>
      </c>
      <c r="Q25" s="7">
        <f>Q26+Q46+Q51+Q52+Q53</f>
        <v>12237.2</v>
      </c>
      <c r="R25" s="12">
        <f t="shared" ref="R25:R44" si="4">P25+Q25</f>
        <v>12237.2</v>
      </c>
    </row>
    <row r="26" spans="1:20" ht="27" customHeight="1">
      <c r="A26" s="110" t="s">
        <v>17</v>
      </c>
      <c r="B26" s="111"/>
      <c r="C26" s="111"/>
      <c r="D26" s="111"/>
      <c r="E26" s="25"/>
      <c r="F26" s="31"/>
      <c r="G26" s="7">
        <f>SUM(G27:G45)</f>
        <v>1457952.7</v>
      </c>
      <c r="H26" s="7">
        <f>SUM(H27:H45)</f>
        <v>2364701.9051000001</v>
      </c>
      <c r="I26" s="7">
        <f t="shared" si="3"/>
        <v>3822654.6051000003</v>
      </c>
      <c r="J26" s="7">
        <f>SUM(J27:J34)</f>
        <v>98588.999999999985</v>
      </c>
      <c r="K26" s="7">
        <f>SUM(K27:K45)</f>
        <v>68264.19</v>
      </c>
      <c r="L26" s="7">
        <f t="shared" si="1"/>
        <v>166853.19</v>
      </c>
      <c r="M26" s="7">
        <f>SUM(M27:M34)</f>
        <v>0</v>
      </c>
      <c r="N26" s="7">
        <f>SUM(N27:N45)</f>
        <v>11040.58</v>
      </c>
      <c r="O26" s="7">
        <f t="shared" si="2"/>
        <v>11040.58</v>
      </c>
      <c r="P26" s="7">
        <f>SUM(P27:P27)</f>
        <v>0</v>
      </c>
      <c r="Q26" s="7">
        <f>SUM(Q27:Q45)</f>
        <v>12237.2</v>
      </c>
      <c r="R26" s="12">
        <f t="shared" si="4"/>
        <v>12237.2</v>
      </c>
    </row>
    <row r="27" spans="1:20" ht="138.75" customHeight="1" outlineLevel="1">
      <c r="A27" s="31" t="s">
        <v>110</v>
      </c>
      <c r="B27" s="25" t="s">
        <v>15</v>
      </c>
      <c r="C27" s="25" t="s">
        <v>81</v>
      </c>
      <c r="D27" s="25" t="s">
        <v>7</v>
      </c>
      <c r="E27" s="21" t="s">
        <v>48</v>
      </c>
      <c r="F27" s="25" t="s">
        <v>108</v>
      </c>
      <c r="G27" s="7">
        <v>101257.9</v>
      </c>
      <c r="H27" s="7"/>
      <c r="I27" s="7">
        <f t="shared" si="3"/>
        <v>101257.9</v>
      </c>
      <c r="J27" s="7">
        <v>406</v>
      </c>
      <c r="K27" s="7">
        <v>4936.3999999999996</v>
      </c>
      <c r="L27" s="7">
        <f t="shared" si="1"/>
        <v>5342.4</v>
      </c>
      <c r="M27" s="16">
        <v>0</v>
      </c>
      <c r="N27" s="16"/>
      <c r="O27" s="7">
        <f t="shared" si="2"/>
        <v>0</v>
      </c>
      <c r="P27" s="16">
        <v>0</v>
      </c>
      <c r="Q27" s="13"/>
      <c r="R27" s="12">
        <f t="shared" si="4"/>
        <v>0</v>
      </c>
    </row>
    <row r="28" spans="1:20" ht="127.5" customHeight="1" outlineLevel="1">
      <c r="A28" s="31" t="s">
        <v>164</v>
      </c>
      <c r="B28" s="25" t="s">
        <v>82</v>
      </c>
      <c r="C28" s="25" t="s">
        <v>81</v>
      </c>
      <c r="D28" s="25" t="s">
        <v>7</v>
      </c>
      <c r="E28" s="25" t="s">
        <v>47</v>
      </c>
      <c r="F28" s="25" t="s">
        <v>22</v>
      </c>
      <c r="G28" s="16">
        <v>152863.9</v>
      </c>
      <c r="H28" s="16"/>
      <c r="I28" s="7">
        <f t="shared" si="3"/>
        <v>152863.9</v>
      </c>
      <c r="J28" s="7">
        <v>8786.4</v>
      </c>
      <c r="K28" s="7">
        <v>6711.1</v>
      </c>
      <c r="L28" s="7">
        <f t="shared" si="1"/>
        <v>15497.5</v>
      </c>
      <c r="M28" s="16">
        <v>0</v>
      </c>
      <c r="N28" s="16"/>
      <c r="O28" s="7">
        <f t="shared" si="2"/>
        <v>0</v>
      </c>
      <c r="P28" s="16">
        <v>0</v>
      </c>
      <c r="Q28" s="13"/>
      <c r="R28" s="12">
        <f t="shared" si="4"/>
        <v>0</v>
      </c>
    </row>
    <row r="29" spans="1:20" ht="147" customHeight="1" outlineLevel="1">
      <c r="A29" s="31" t="s">
        <v>165</v>
      </c>
      <c r="B29" s="25" t="s">
        <v>46</v>
      </c>
      <c r="C29" s="25" t="s">
        <v>81</v>
      </c>
      <c r="D29" s="25" t="s">
        <v>7</v>
      </c>
      <c r="E29" s="25" t="s">
        <v>47</v>
      </c>
      <c r="F29" s="25" t="s">
        <v>22</v>
      </c>
      <c r="G29" s="16">
        <v>215123.1</v>
      </c>
      <c r="H29" s="16"/>
      <c r="I29" s="7">
        <f t="shared" si="3"/>
        <v>215123.1</v>
      </c>
      <c r="J29" s="7">
        <v>12340.5</v>
      </c>
      <c r="K29" s="7">
        <v>9067.4</v>
      </c>
      <c r="L29" s="7">
        <f t="shared" si="1"/>
        <v>21407.9</v>
      </c>
      <c r="M29" s="16">
        <v>0</v>
      </c>
      <c r="N29" s="16"/>
      <c r="O29" s="7">
        <f t="shared" si="2"/>
        <v>0</v>
      </c>
      <c r="P29" s="16">
        <v>0</v>
      </c>
      <c r="Q29" s="13"/>
      <c r="R29" s="12">
        <f t="shared" si="4"/>
        <v>0</v>
      </c>
    </row>
    <row r="30" spans="1:20" ht="132" customHeight="1" outlineLevel="1">
      <c r="A30" s="31" t="s">
        <v>245</v>
      </c>
      <c r="B30" s="25" t="s">
        <v>46</v>
      </c>
      <c r="C30" s="25" t="s">
        <v>81</v>
      </c>
      <c r="D30" s="25" t="s">
        <v>7</v>
      </c>
      <c r="E30" s="25" t="s">
        <v>29</v>
      </c>
      <c r="F30" s="25" t="s">
        <v>22</v>
      </c>
      <c r="G30" s="16">
        <v>179406.1</v>
      </c>
      <c r="H30" s="33">
        <v>49759.9</v>
      </c>
      <c r="I30" s="7">
        <f t="shared" si="3"/>
        <v>229166</v>
      </c>
      <c r="J30" s="7">
        <v>8182.3</v>
      </c>
      <c r="K30" s="7">
        <f>10065.3+2449+1744.7</f>
        <v>14259</v>
      </c>
      <c r="L30" s="16">
        <f t="shared" si="1"/>
        <v>22441.3</v>
      </c>
      <c r="M30" s="16">
        <v>0</v>
      </c>
      <c r="N30" s="16"/>
      <c r="O30" s="7">
        <f t="shared" si="2"/>
        <v>0</v>
      </c>
      <c r="P30" s="16">
        <v>0</v>
      </c>
      <c r="Q30" s="13"/>
      <c r="R30" s="12">
        <f t="shared" si="4"/>
        <v>0</v>
      </c>
      <c r="T30" s="1">
        <v>8.1</v>
      </c>
    </row>
    <row r="31" spans="1:20" ht="150.75" customHeight="1" outlineLevel="1">
      <c r="A31" s="31" t="s">
        <v>166</v>
      </c>
      <c r="B31" s="25" t="s">
        <v>46</v>
      </c>
      <c r="C31" s="25" t="s">
        <v>81</v>
      </c>
      <c r="D31" s="25" t="s">
        <v>7</v>
      </c>
      <c r="E31" s="25" t="s">
        <v>31</v>
      </c>
      <c r="F31" s="25" t="s">
        <v>22</v>
      </c>
      <c r="G31" s="16">
        <v>251317.5</v>
      </c>
      <c r="H31" s="33">
        <v>6271.6</v>
      </c>
      <c r="I31" s="7">
        <f t="shared" si="3"/>
        <v>257589.1</v>
      </c>
      <c r="J31" s="7">
        <v>23140.7</v>
      </c>
      <c r="K31" s="7">
        <v>-5081.1099999999997</v>
      </c>
      <c r="L31" s="7">
        <f t="shared" si="1"/>
        <v>18059.59</v>
      </c>
      <c r="M31" s="16">
        <v>0</v>
      </c>
      <c r="N31" s="16"/>
      <c r="O31" s="7">
        <f t="shared" si="2"/>
        <v>0</v>
      </c>
      <c r="P31" s="16">
        <v>0</v>
      </c>
      <c r="Q31" s="13"/>
      <c r="R31" s="12">
        <f t="shared" si="4"/>
        <v>0</v>
      </c>
    </row>
    <row r="32" spans="1:20" ht="130.5" customHeight="1" outlineLevel="1">
      <c r="A32" s="31" t="s">
        <v>103</v>
      </c>
      <c r="B32" s="25" t="s">
        <v>75</v>
      </c>
      <c r="C32" s="25" t="s">
        <v>81</v>
      </c>
      <c r="D32" s="25" t="s">
        <v>7</v>
      </c>
      <c r="E32" s="25" t="s">
        <v>70</v>
      </c>
      <c r="F32" s="25" t="s">
        <v>22</v>
      </c>
      <c r="G32" s="16">
        <v>188981.5</v>
      </c>
      <c r="H32" s="16"/>
      <c r="I32" s="7">
        <f t="shared" si="3"/>
        <v>188981.5</v>
      </c>
      <c r="J32" s="7">
        <v>14959.5</v>
      </c>
      <c r="K32" s="7">
        <v>5733.6</v>
      </c>
      <c r="L32" s="16">
        <f t="shared" si="1"/>
        <v>20693.099999999999</v>
      </c>
      <c r="M32" s="16">
        <v>0</v>
      </c>
      <c r="N32" s="16"/>
      <c r="O32" s="7">
        <f t="shared" si="2"/>
        <v>0</v>
      </c>
      <c r="P32" s="16">
        <v>0</v>
      </c>
      <c r="Q32" s="13"/>
      <c r="R32" s="12">
        <f t="shared" si="4"/>
        <v>0</v>
      </c>
      <c r="T32" s="1">
        <v>-0.1</v>
      </c>
    </row>
    <row r="33" spans="1:18" ht="134.25" customHeight="1" outlineLevel="1">
      <c r="A33" s="31" t="s">
        <v>104</v>
      </c>
      <c r="B33" s="25" t="s">
        <v>75</v>
      </c>
      <c r="C33" s="25" t="s">
        <v>81</v>
      </c>
      <c r="D33" s="25" t="s">
        <v>7</v>
      </c>
      <c r="E33" s="25" t="s">
        <v>47</v>
      </c>
      <c r="F33" s="25" t="s">
        <v>22</v>
      </c>
      <c r="G33" s="16">
        <v>221750</v>
      </c>
      <c r="H33" s="16"/>
      <c r="I33" s="7">
        <f t="shared" si="3"/>
        <v>221750</v>
      </c>
      <c r="J33" s="7">
        <v>19470.2</v>
      </c>
      <c r="K33" s="7">
        <f>2632.1+1093.4</f>
        <v>3725.5</v>
      </c>
      <c r="L33" s="16">
        <f t="shared" si="1"/>
        <v>23195.7</v>
      </c>
      <c r="M33" s="16">
        <v>0</v>
      </c>
      <c r="N33" s="16"/>
      <c r="O33" s="7">
        <f t="shared" si="2"/>
        <v>0</v>
      </c>
      <c r="P33" s="16">
        <v>0</v>
      </c>
      <c r="Q33" s="13"/>
      <c r="R33" s="12">
        <f t="shared" si="4"/>
        <v>0</v>
      </c>
    </row>
    <row r="34" spans="1:18" ht="231" customHeight="1" outlineLevel="1">
      <c r="A34" s="31" t="s">
        <v>109</v>
      </c>
      <c r="B34" s="25" t="s">
        <v>15</v>
      </c>
      <c r="C34" s="25" t="s">
        <v>212</v>
      </c>
      <c r="D34" s="25" t="s">
        <v>7</v>
      </c>
      <c r="E34" s="25" t="s">
        <v>220</v>
      </c>
      <c r="F34" s="25" t="s">
        <v>35</v>
      </c>
      <c r="G34" s="16">
        <v>147252.70000000001</v>
      </c>
      <c r="H34" s="16"/>
      <c r="I34" s="7">
        <f t="shared" si="3"/>
        <v>147252.70000000001</v>
      </c>
      <c r="J34" s="7">
        <v>11303.4</v>
      </c>
      <c r="K34" s="7">
        <v>6062.6</v>
      </c>
      <c r="L34" s="7">
        <f t="shared" si="1"/>
        <v>17366</v>
      </c>
      <c r="M34" s="16">
        <v>0</v>
      </c>
      <c r="N34" s="16"/>
      <c r="O34" s="7">
        <f t="shared" si="2"/>
        <v>0</v>
      </c>
      <c r="P34" s="16">
        <v>0</v>
      </c>
      <c r="Q34" s="13"/>
      <c r="R34" s="12">
        <f t="shared" si="4"/>
        <v>0</v>
      </c>
    </row>
    <row r="35" spans="1:18" ht="123.75" customHeight="1" outlineLevel="1">
      <c r="A35" s="31" t="s">
        <v>223</v>
      </c>
      <c r="B35" s="25" t="s">
        <v>46</v>
      </c>
      <c r="C35" s="25" t="s">
        <v>18</v>
      </c>
      <c r="D35" s="25" t="s">
        <v>7</v>
      </c>
      <c r="E35" s="25" t="s">
        <v>47</v>
      </c>
      <c r="F35" s="25" t="s">
        <v>235</v>
      </c>
      <c r="G35" s="16">
        <v>0</v>
      </c>
      <c r="H35" s="16">
        <v>306735.30674000003</v>
      </c>
      <c r="I35" s="7">
        <f t="shared" si="3"/>
        <v>306735.30674000003</v>
      </c>
      <c r="J35" s="7">
        <v>0</v>
      </c>
      <c r="K35" s="7">
        <v>3061.2</v>
      </c>
      <c r="L35" s="7">
        <f t="shared" si="1"/>
        <v>3061.2</v>
      </c>
      <c r="M35" s="16">
        <v>0</v>
      </c>
      <c r="N35" s="16">
        <v>3067.34</v>
      </c>
      <c r="O35" s="7">
        <f t="shared" si="2"/>
        <v>3067.34</v>
      </c>
      <c r="P35" s="16">
        <v>0</v>
      </c>
      <c r="Q35" s="13"/>
      <c r="R35" s="12">
        <f t="shared" si="4"/>
        <v>0</v>
      </c>
    </row>
    <row r="36" spans="1:18" ht="123.75" customHeight="1" outlineLevel="1">
      <c r="A36" s="31" t="s">
        <v>224</v>
      </c>
      <c r="B36" s="25" t="s">
        <v>46</v>
      </c>
      <c r="C36" s="25" t="s">
        <v>18</v>
      </c>
      <c r="D36" s="25" t="s">
        <v>7</v>
      </c>
      <c r="E36" s="25" t="s">
        <v>47</v>
      </c>
      <c r="F36" s="25" t="s">
        <v>235</v>
      </c>
      <c r="G36" s="16">
        <v>0</v>
      </c>
      <c r="H36" s="16">
        <v>306735.30674000003</v>
      </c>
      <c r="I36" s="7">
        <f t="shared" si="3"/>
        <v>306735.30674000003</v>
      </c>
      <c r="J36" s="7">
        <v>0</v>
      </c>
      <c r="K36" s="7">
        <v>3061.2</v>
      </c>
      <c r="L36" s="7">
        <f t="shared" si="1"/>
        <v>3061.2</v>
      </c>
      <c r="M36" s="16">
        <v>0</v>
      </c>
      <c r="N36" s="16">
        <v>3067.34</v>
      </c>
      <c r="O36" s="7">
        <f t="shared" si="2"/>
        <v>3067.34</v>
      </c>
      <c r="P36" s="16">
        <v>0</v>
      </c>
      <c r="Q36" s="13"/>
      <c r="R36" s="12">
        <f t="shared" si="4"/>
        <v>0</v>
      </c>
    </row>
    <row r="37" spans="1:18" ht="123.75" customHeight="1" outlineLevel="1">
      <c r="A37" s="31" t="s">
        <v>225</v>
      </c>
      <c r="B37" s="25" t="s">
        <v>75</v>
      </c>
      <c r="C37" s="25" t="s">
        <v>18</v>
      </c>
      <c r="D37" s="25" t="s">
        <v>7</v>
      </c>
      <c r="E37" s="25" t="s">
        <v>29</v>
      </c>
      <c r="F37" s="25" t="s">
        <v>235</v>
      </c>
      <c r="G37" s="16">
        <v>0</v>
      </c>
      <c r="H37" s="16">
        <v>245143.10229000001</v>
      </c>
      <c r="I37" s="7">
        <f t="shared" si="3"/>
        <v>245143.10229000001</v>
      </c>
      <c r="J37" s="7">
        <v>0</v>
      </c>
      <c r="K37" s="7">
        <v>2449</v>
      </c>
      <c r="L37" s="7">
        <f t="shared" si="1"/>
        <v>2449</v>
      </c>
      <c r="M37" s="16">
        <v>0</v>
      </c>
      <c r="N37" s="16">
        <v>2449</v>
      </c>
      <c r="O37" s="7">
        <f t="shared" si="2"/>
        <v>2449</v>
      </c>
      <c r="P37" s="16">
        <v>0</v>
      </c>
      <c r="Q37" s="13"/>
      <c r="R37" s="12">
        <f t="shared" si="4"/>
        <v>0</v>
      </c>
    </row>
    <row r="38" spans="1:18" ht="123.75" customHeight="1" outlineLevel="1">
      <c r="A38" s="31" t="s">
        <v>226</v>
      </c>
      <c r="B38" s="25" t="s">
        <v>75</v>
      </c>
      <c r="C38" s="25" t="s">
        <v>18</v>
      </c>
      <c r="D38" s="25" t="s">
        <v>7</v>
      </c>
      <c r="E38" s="25" t="s">
        <v>27</v>
      </c>
      <c r="F38" s="25" t="s">
        <v>235</v>
      </c>
      <c r="G38" s="16">
        <v>0</v>
      </c>
      <c r="H38" s="16">
        <v>245538.59982</v>
      </c>
      <c r="I38" s="7">
        <f t="shared" si="3"/>
        <v>245538.59982</v>
      </c>
      <c r="J38" s="7">
        <v>0</v>
      </c>
      <c r="K38" s="7">
        <v>2449</v>
      </c>
      <c r="L38" s="7">
        <f t="shared" si="1"/>
        <v>2449</v>
      </c>
      <c r="M38" s="16">
        <v>0</v>
      </c>
      <c r="N38" s="16">
        <v>2456.9</v>
      </c>
      <c r="O38" s="7">
        <f t="shared" si="2"/>
        <v>2456.9</v>
      </c>
      <c r="P38" s="16">
        <v>0</v>
      </c>
      <c r="Q38" s="13"/>
      <c r="R38" s="12">
        <f t="shared" si="4"/>
        <v>0</v>
      </c>
    </row>
    <row r="39" spans="1:18" ht="123.75" customHeight="1" outlineLevel="1">
      <c r="A39" s="31" t="s">
        <v>227</v>
      </c>
      <c r="B39" s="25" t="s">
        <v>75</v>
      </c>
      <c r="C39" s="25" t="s">
        <v>18</v>
      </c>
      <c r="D39" s="25" t="s">
        <v>7</v>
      </c>
      <c r="E39" s="25" t="s">
        <v>220</v>
      </c>
      <c r="F39" s="25" t="s">
        <v>236</v>
      </c>
      <c r="G39" s="16">
        <v>0</v>
      </c>
      <c r="H39" s="16">
        <v>245784.8665</v>
      </c>
      <c r="I39" s="7">
        <f t="shared" si="3"/>
        <v>245784.8665</v>
      </c>
      <c r="J39" s="7">
        <v>0</v>
      </c>
      <c r="K39" s="7">
        <v>4910.8</v>
      </c>
      <c r="L39" s="7">
        <f t="shared" si="1"/>
        <v>4910.8</v>
      </c>
      <c r="M39" s="16">
        <v>0</v>
      </c>
      <c r="N39" s="16"/>
      <c r="O39" s="7">
        <f t="shared" si="2"/>
        <v>0</v>
      </c>
      <c r="P39" s="16">
        <v>0</v>
      </c>
      <c r="Q39" s="13"/>
      <c r="R39" s="12">
        <f t="shared" si="4"/>
        <v>0</v>
      </c>
    </row>
    <row r="40" spans="1:18" ht="123.75" customHeight="1" outlineLevel="1">
      <c r="A40" s="31" t="s">
        <v>228</v>
      </c>
      <c r="B40" s="25" t="s">
        <v>221</v>
      </c>
      <c r="C40" s="25" t="s">
        <v>18</v>
      </c>
      <c r="D40" s="25" t="s">
        <v>7</v>
      </c>
      <c r="E40" s="34" t="s">
        <v>180</v>
      </c>
      <c r="F40" s="25" t="s">
        <v>236</v>
      </c>
      <c r="G40" s="16">
        <v>0</v>
      </c>
      <c r="H40" s="16">
        <v>69457.212310000003</v>
      </c>
      <c r="I40" s="7">
        <f t="shared" si="3"/>
        <v>69457.212310000003</v>
      </c>
      <c r="J40" s="7">
        <v>0</v>
      </c>
      <c r="K40" s="7">
        <v>1387.8</v>
      </c>
      <c r="L40" s="7">
        <f t="shared" si="1"/>
        <v>1387.8</v>
      </c>
      <c r="M40" s="16">
        <v>0</v>
      </c>
      <c r="N40" s="16"/>
      <c r="O40" s="7">
        <f t="shared" si="2"/>
        <v>0</v>
      </c>
      <c r="P40" s="16">
        <v>0</v>
      </c>
      <c r="Q40" s="13"/>
      <c r="R40" s="12">
        <f t="shared" si="4"/>
        <v>0</v>
      </c>
    </row>
    <row r="41" spans="1:18" ht="123.75" customHeight="1" outlineLevel="1">
      <c r="A41" s="31" t="s">
        <v>229</v>
      </c>
      <c r="B41" s="25" t="s">
        <v>221</v>
      </c>
      <c r="C41" s="25" t="s">
        <v>18</v>
      </c>
      <c r="D41" s="25" t="s">
        <v>7</v>
      </c>
      <c r="E41" s="25" t="s">
        <v>48</v>
      </c>
      <c r="F41" s="25" t="s">
        <v>236</v>
      </c>
      <c r="G41" s="16">
        <v>0</v>
      </c>
      <c r="H41" s="16">
        <v>69457.212310000003</v>
      </c>
      <c r="I41" s="7">
        <f t="shared" si="3"/>
        <v>69457.212310000003</v>
      </c>
      <c r="J41" s="7">
        <v>0</v>
      </c>
      <c r="K41" s="7">
        <v>1387.8</v>
      </c>
      <c r="L41" s="7">
        <f t="shared" si="1"/>
        <v>1387.8</v>
      </c>
      <c r="M41" s="16">
        <v>0</v>
      </c>
      <c r="N41" s="16"/>
      <c r="O41" s="7">
        <f t="shared" si="2"/>
        <v>0</v>
      </c>
      <c r="P41" s="16">
        <v>0</v>
      </c>
      <c r="Q41" s="13"/>
      <c r="R41" s="12">
        <f t="shared" si="4"/>
        <v>0</v>
      </c>
    </row>
    <row r="42" spans="1:18" ht="123.75" customHeight="1" outlineLevel="1">
      <c r="A42" s="31" t="s">
        <v>230</v>
      </c>
      <c r="B42" s="25" t="s">
        <v>15</v>
      </c>
      <c r="C42" s="25" t="s">
        <v>18</v>
      </c>
      <c r="D42" s="25" t="s">
        <v>7</v>
      </c>
      <c r="E42" s="25" t="s">
        <v>222</v>
      </c>
      <c r="F42" s="25" t="s">
        <v>236</v>
      </c>
      <c r="G42" s="16">
        <v>0</v>
      </c>
      <c r="H42" s="16">
        <v>137892.99504000001</v>
      </c>
      <c r="I42" s="7">
        <f t="shared" si="3"/>
        <v>137892.99504000001</v>
      </c>
      <c r="J42" s="7">
        <v>0</v>
      </c>
      <c r="K42" s="7">
        <v>2755.1</v>
      </c>
      <c r="L42" s="7">
        <f t="shared" si="1"/>
        <v>2755.1</v>
      </c>
      <c r="M42" s="16">
        <v>0</v>
      </c>
      <c r="N42" s="16"/>
      <c r="O42" s="7">
        <f t="shared" si="2"/>
        <v>0</v>
      </c>
      <c r="P42" s="16">
        <v>0</v>
      </c>
      <c r="Q42" s="13"/>
      <c r="R42" s="12">
        <f t="shared" si="4"/>
        <v>0</v>
      </c>
    </row>
    <row r="43" spans="1:18" ht="123.75" customHeight="1" outlineLevel="1">
      <c r="A43" s="31" t="s">
        <v>231</v>
      </c>
      <c r="B43" s="25" t="s">
        <v>221</v>
      </c>
      <c r="C43" s="25" t="s">
        <v>18</v>
      </c>
      <c r="D43" s="25" t="s">
        <v>7</v>
      </c>
      <c r="E43" s="25" t="s">
        <v>177</v>
      </c>
      <c r="F43" s="25" t="s">
        <v>236</v>
      </c>
      <c r="G43" s="16">
        <v>0</v>
      </c>
      <c r="H43" s="16">
        <v>69457.212310000003</v>
      </c>
      <c r="I43" s="7">
        <f t="shared" si="3"/>
        <v>69457.212310000003</v>
      </c>
      <c r="J43" s="7">
        <v>0</v>
      </c>
      <c r="K43" s="7">
        <v>1387.8</v>
      </c>
      <c r="L43" s="7">
        <f t="shared" si="1"/>
        <v>1387.8</v>
      </c>
      <c r="M43" s="16">
        <v>0</v>
      </c>
      <c r="N43" s="16"/>
      <c r="O43" s="7">
        <f t="shared" si="2"/>
        <v>0</v>
      </c>
      <c r="P43" s="16">
        <v>0</v>
      </c>
      <c r="Q43" s="13"/>
      <c r="R43" s="12">
        <f t="shared" si="4"/>
        <v>0</v>
      </c>
    </row>
    <row r="44" spans="1:18" ht="123.75" customHeight="1" outlineLevel="1">
      <c r="A44" s="31" t="s">
        <v>232</v>
      </c>
      <c r="B44" s="25" t="s">
        <v>46</v>
      </c>
      <c r="C44" s="25" t="s">
        <v>18</v>
      </c>
      <c r="D44" s="25" t="s">
        <v>7</v>
      </c>
      <c r="E44" s="25" t="s">
        <v>47</v>
      </c>
      <c r="F44" s="25" t="s">
        <v>237</v>
      </c>
      <c r="G44" s="16">
        <v>0</v>
      </c>
      <c r="H44" s="16">
        <v>306233.78480999998</v>
      </c>
      <c r="I44" s="7">
        <f t="shared" si="3"/>
        <v>306233.78480999998</v>
      </c>
      <c r="J44" s="7">
        <v>0</v>
      </c>
      <c r="K44" s="7"/>
      <c r="L44" s="7">
        <f t="shared" si="1"/>
        <v>0</v>
      </c>
      <c r="M44" s="16">
        <v>0</v>
      </c>
      <c r="N44" s="16"/>
      <c r="O44" s="7">
        <f t="shared" si="2"/>
        <v>0</v>
      </c>
      <c r="P44" s="16">
        <v>0</v>
      </c>
      <c r="Q44" s="7">
        <v>6118.6</v>
      </c>
      <c r="R44" s="12">
        <f t="shared" si="4"/>
        <v>6118.6</v>
      </c>
    </row>
    <row r="45" spans="1:18" ht="123.75" customHeight="1" outlineLevel="1">
      <c r="A45" s="31" t="s">
        <v>233</v>
      </c>
      <c r="B45" s="25" t="s">
        <v>46</v>
      </c>
      <c r="C45" s="25" t="s">
        <v>18</v>
      </c>
      <c r="D45" s="25" t="s">
        <v>7</v>
      </c>
      <c r="E45" s="25" t="s">
        <v>47</v>
      </c>
      <c r="F45" s="25" t="s">
        <v>237</v>
      </c>
      <c r="G45" s="16">
        <v>0</v>
      </c>
      <c r="H45" s="16">
        <v>306234.80622999999</v>
      </c>
      <c r="I45" s="7">
        <f t="shared" si="3"/>
        <v>306234.80622999999</v>
      </c>
      <c r="J45" s="7">
        <v>0</v>
      </c>
      <c r="K45" s="7"/>
      <c r="L45" s="7">
        <f t="shared" si="1"/>
        <v>0</v>
      </c>
      <c r="M45" s="16">
        <v>0</v>
      </c>
      <c r="N45" s="16"/>
      <c r="O45" s="7">
        <f t="shared" si="2"/>
        <v>0</v>
      </c>
      <c r="P45" s="16">
        <v>0</v>
      </c>
      <c r="Q45" s="7">
        <v>6118.6</v>
      </c>
      <c r="R45" s="12">
        <f>P45+Q45</f>
        <v>6118.6</v>
      </c>
    </row>
    <row r="46" spans="1:18" ht="33" customHeight="1">
      <c r="A46" s="110" t="s">
        <v>19</v>
      </c>
      <c r="B46" s="111"/>
      <c r="C46" s="111"/>
      <c r="D46" s="111"/>
      <c r="E46" s="25"/>
      <c r="F46" s="31"/>
      <c r="G46" s="7">
        <f>SUM(G47:G49)</f>
        <v>1621487</v>
      </c>
      <c r="H46" s="7">
        <f>SUM(H47:H50)</f>
        <v>0</v>
      </c>
      <c r="I46" s="7">
        <f t="shared" si="3"/>
        <v>1621487</v>
      </c>
      <c r="J46" s="7">
        <f>SUM(J47:J50)</f>
        <v>149299.19999999998</v>
      </c>
      <c r="K46" s="7">
        <f>SUM(K47:K50)</f>
        <v>67837.5</v>
      </c>
      <c r="L46" s="7">
        <f t="shared" si="1"/>
        <v>217136.69999999998</v>
      </c>
      <c r="M46" s="7">
        <f>SUM(M47:M50)</f>
        <v>122414.79999999999</v>
      </c>
      <c r="N46" s="7">
        <f>SUM(N47:N50)</f>
        <v>0</v>
      </c>
      <c r="O46" s="7">
        <f t="shared" si="2"/>
        <v>122414.79999999999</v>
      </c>
      <c r="P46" s="7">
        <f>SUM(P47:P49)</f>
        <v>0</v>
      </c>
      <c r="Q46" s="7">
        <f>SUM(Q47:Q50)</f>
        <v>0</v>
      </c>
      <c r="R46" s="12">
        <f t="shared" ref="R46:R125" si="5">P46+Q46</f>
        <v>0</v>
      </c>
    </row>
    <row r="47" spans="1:18" ht="127.5" customHeight="1" outlineLevel="1">
      <c r="A47" s="31" t="s">
        <v>106</v>
      </c>
      <c r="B47" s="25" t="s">
        <v>20</v>
      </c>
      <c r="C47" s="25" t="s">
        <v>5</v>
      </c>
      <c r="D47" s="25" t="s">
        <v>7</v>
      </c>
      <c r="E47" s="25" t="s">
        <v>13</v>
      </c>
      <c r="F47" s="25" t="s">
        <v>14</v>
      </c>
      <c r="G47" s="7">
        <v>403634.6</v>
      </c>
      <c r="H47" s="7"/>
      <c r="I47" s="7">
        <f t="shared" si="3"/>
        <v>403634.6</v>
      </c>
      <c r="J47" s="7">
        <f>23820.1-2370-2948.9-5338.3-224.4</f>
        <v>12938.499999999998</v>
      </c>
      <c r="K47" s="7">
        <v>-1744.7</v>
      </c>
      <c r="L47" s="7">
        <f t="shared" si="1"/>
        <v>11193.799999999997</v>
      </c>
      <c r="M47" s="16">
        <v>0</v>
      </c>
      <c r="N47" s="16"/>
      <c r="O47" s="7">
        <f t="shared" si="2"/>
        <v>0</v>
      </c>
      <c r="P47" s="16">
        <v>0</v>
      </c>
      <c r="Q47" s="14"/>
      <c r="R47" s="12">
        <f t="shared" si="5"/>
        <v>0</v>
      </c>
    </row>
    <row r="48" spans="1:18" ht="117" customHeight="1" outlineLevel="1">
      <c r="A48" s="31" t="s">
        <v>234</v>
      </c>
      <c r="B48" s="25" t="s">
        <v>59</v>
      </c>
      <c r="C48" s="25" t="s">
        <v>18</v>
      </c>
      <c r="D48" s="25" t="s">
        <v>7</v>
      </c>
      <c r="E48" s="25" t="s">
        <v>61</v>
      </c>
      <c r="F48" s="25" t="s">
        <v>127</v>
      </c>
      <c r="G48" s="7">
        <v>406846.8</v>
      </c>
      <c r="H48" s="7"/>
      <c r="I48" s="7">
        <f t="shared" si="3"/>
        <v>406846.8</v>
      </c>
      <c r="J48" s="7">
        <v>17011.3</v>
      </c>
      <c r="K48" s="7">
        <v>29682.2</v>
      </c>
      <c r="L48" s="7">
        <f t="shared" si="1"/>
        <v>46693.5</v>
      </c>
      <c r="M48" s="7">
        <v>71329.399999999994</v>
      </c>
      <c r="N48" s="7"/>
      <c r="O48" s="7">
        <f t="shared" si="2"/>
        <v>71329.399999999994</v>
      </c>
      <c r="P48" s="16">
        <v>0</v>
      </c>
      <c r="Q48" s="14"/>
      <c r="R48" s="12">
        <f t="shared" si="5"/>
        <v>0</v>
      </c>
    </row>
    <row r="49" spans="1:20" ht="113.25" customHeight="1" outlineLevel="1">
      <c r="A49" s="31" t="s">
        <v>174</v>
      </c>
      <c r="B49" s="25" t="s">
        <v>60</v>
      </c>
      <c r="C49" s="25" t="s">
        <v>18</v>
      </c>
      <c r="D49" s="25" t="s">
        <v>7</v>
      </c>
      <c r="E49" s="25" t="s">
        <v>47</v>
      </c>
      <c r="F49" s="25" t="s">
        <v>79</v>
      </c>
      <c r="G49" s="7">
        <v>811005.6</v>
      </c>
      <c r="H49" s="7"/>
      <c r="I49" s="7">
        <f t="shared" si="3"/>
        <v>811005.6</v>
      </c>
      <c r="J49" s="7">
        <v>111501</v>
      </c>
      <c r="K49" s="7"/>
      <c r="L49" s="7">
        <f t="shared" si="1"/>
        <v>111501</v>
      </c>
      <c r="M49" s="16">
        <v>44558.400000000001</v>
      </c>
      <c r="N49" s="16"/>
      <c r="O49" s="7">
        <f t="shared" si="2"/>
        <v>44558.400000000001</v>
      </c>
      <c r="P49" s="16">
        <v>0</v>
      </c>
      <c r="Q49" s="14"/>
      <c r="R49" s="12">
        <f t="shared" si="5"/>
        <v>0</v>
      </c>
    </row>
    <row r="50" spans="1:20" ht="114.75" customHeight="1" outlineLevel="1">
      <c r="A50" s="31" t="s">
        <v>107</v>
      </c>
      <c r="B50" s="25" t="s">
        <v>67</v>
      </c>
      <c r="C50" s="25" t="s">
        <v>18</v>
      </c>
      <c r="D50" s="25" t="s">
        <v>7</v>
      </c>
      <c r="E50" s="25" t="s">
        <v>220</v>
      </c>
      <c r="F50" s="25" t="s">
        <v>37</v>
      </c>
      <c r="G50" s="7">
        <v>183953.7</v>
      </c>
      <c r="H50" s="7"/>
      <c r="I50" s="7">
        <f t="shared" si="3"/>
        <v>183953.7</v>
      </c>
      <c r="J50" s="7">
        <v>7848.4</v>
      </c>
      <c r="K50" s="7">
        <v>39900</v>
      </c>
      <c r="L50" s="7">
        <f t="shared" si="1"/>
        <v>47748.4</v>
      </c>
      <c r="M50" s="16">
        <v>6527</v>
      </c>
      <c r="N50" s="16"/>
      <c r="O50" s="7">
        <f t="shared" si="2"/>
        <v>6527</v>
      </c>
      <c r="P50" s="16">
        <v>0</v>
      </c>
      <c r="Q50" s="14"/>
      <c r="R50" s="12">
        <f t="shared" si="5"/>
        <v>0</v>
      </c>
    </row>
    <row r="51" spans="1:20" ht="129" customHeight="1" outlineLevel="1">
      <c r="A51" s="31" t="s">
        <v>243</v>
      </c>
      <c r="B51" s="25" t="s">
        <v>21</v>
      </c>
      <c r="C51" s="25" t="s">
        <v>118</v>
      </c>
      <c r="D51" s="25" t="s">
        <v>7</v>
      </c>
      <c r="E51" s="25" t="s">
        <v>13</v>
      </c>
      <c r="F51" s="25" t="s">
        <v>214</v>
      </c>
      <c r="G51" s="7">
        <v>0</v>
      </c>
      <c r="H51" s="7">
        <v>3638</v>
      </c>
      <c r="I51" s="7">
        <f t="shared" si="3"/>
        <v>3638</v>
      </c>
      <c r="J51" s="7">
        <v>0</v>
      </c>
      <c r="K51" s="7">
        <v>3638</v>
      </c>
      <c r="L51" s="7">
        <f t="shared" si="1"/>
        <v>3638</v>
      </c>
      <c r="M51" s="16">
        <v>0</v>
      </c>
      <c r="N51" s="16"/>
      <c r="O51" s="7">
        <f t="shared" si="2"/>
        <v>0</v>
      </c>
      <c r="P51" s="16">
        <v>0</v>
      </c>
      <c r="Q51" s="14"/>
      <c r="R51" s="12">
        <f t="shared" si="5"/>
        <v>0</v>
      </c>
    </row>
    <row r="52" spans="1:20" ht="182.25" customHeight="1" outlineLevel="1">
      <c r="A52" s="31" t="s">
        <v>254</v>
      </c>
      <c r="B52" s="25" t="s">
        <v>255</v>
      </c>
      <c r="C52" s="25" t="s">
        <v>256</v>
      </c>
      <c r="D52" s="25" t="s">
        <v>257</v>
      </c>
      <c r="E52" s="25" t="s">
        <v>258</v>
      </c>
      <c r="F52" s="25" t="s">
        <v>236</v>
      </c>
      <c r="G52" s="7"/>
      <c r="H52" s="7">
        <v>171.2</v>
      </c>
      <c r="I52" s="7">
        <f t="shared" si="3"/>
        <v>171.2</v>
      </c>
      <c r="J52" s="7"/>
      <c r="K52" s="7">
        <v>171.2</v>
      </c>
      <c r="L52" s="7">
        <f t="shared" si="1"/>
        <v>171.2</v>
      </c>
      <c r="M52" s="16"/>
      <c r="N52" s="16"/>
      <c r="O52" s="7"/>
      <c r="P52" s="16"/>
      <c r="Q52" s="14"/>
      <c r="R52" s="12"/>
    </row>
    <row r="53" spans="1:20" ht="108" hidden="1" customHeight="1" outlineLevel="1">
      <c r="A53" s="23"/>
      <c r="B53" s="21"/>
      <c r="C53" s="35"/>
      <c r="D53" s="21"/>
      <c r="E53" s="21"/>
      <c r="F53" s="21"/>
      <c r="G53" s="36"/>
      <c r="H53" s="16"/>
      <c r="I53" s="16">
        <f t="shared" si="3"/>
        <v>0</v>
      </c>
      <c r="J53" s="16"/>
      <c r="K53" s="16"/>
      <c r="L53" s="16">
        <f t="shared" si="1"/>
        <v>0</v>
      </c>
      <c r="M53" s="16"/>
      <c r="N53" s="16"/>
      <c r="O53" s="7"/>
      <c r="P53" s="16"/>
      <c r="Q53" s="14"/>
      <c r="R53" s="12"/>
    </row>
    <row r="54" spans="1:20" ht="41.25" customHeight="1">
      <c r="A54" s="104" t="s">
        <v>153</v>
      </c>
      <c r="B54" s="104"/>
      <c r="C54" s="104"/>
      <c r="D54" s="104"/>
      <c r="E54" s="37"/>
      <c r="F54" s="37"/>
      <c r="G54" s="38">
        <f>G55+G59+G60+G61</f>
        <v>588752.4</v>
      </c>
      <c r="H54" s="38">
        <f>H55+H59+H60+H61</f>
        <v>59957.599999999999</v>
      </c>
      <c r="I54" s="7">
        <f>G54+H54</f>
        <v>648710</v>
      </c>
      <c r="J54" s="38">
        <f t="shared" ref="J54" si="6">J55+J59+J60+J61</f>
        <v>32566.7</v>
      </c>
      <c r="K54" s="38">
        <f>K55+K59+K60+K61</f>
        <v>58080</v>
      </c>
      <c r="L54" s="7">
        <f t="shared" si="1"/>
        <v>90646.7</v>
      </c>
      <c r="M54" s="38">
        <f t="shared" ref="M54:N54" si="7">M55+M59+M60+M61</f>
        <v>19577.8</v>
      </c>
      <c r="N54" s="38">
        <f t="shared" si="7"/>
        <v>0</v>
      </c>
      <c r="O54" s="7">
        <f t="shared" si="2"/>
        <v>19577.8</v>
      </c>
      <c r="P54" s="38">
        <f t="shared" ref="P54:Q54" si="8">P55+P59+P60+P61</f>
        <v>6731</v>
      </c>
      <c r="Q54" s="38">
        <f t="shared" si="8"/>
        <v>0</v>
      </c>
      <c r="R54" s="12">
        <f t="shared" si="5"/>
        <v>6731</v>
      </c>
    </row>
    <row r="55" spans="1:20" ht="35.25" customHeight="1" outlineLevel="1">
      <c r="A55" s="97" t="s">
        <v>132</v>
      </c>
      <c r="B55" s="99"/>
      <c r="C55" s="25"/>
      <c r="D55" s="25"/>
      <c r="E55" s="25"/>
      <c r="F55" s="25"/>
      <c r="G55" s="16">
        <f>G56</f>
        <v>588752.4</v>
      </c>
      <c r="H55" s="16">
        <f>H56</f>
        <v>0</v>
      </c>
      <c r="I55" s="7">
        <f t="shared" si="3"/>
        <v>588752.4</v>
      </c>
      <c r="J55" s="16">
        <f t="shared" ref="J55:Q55" si="9">J56</f>
        <v>32566.7</v>
      </c>
      <c r="K55" s="16">
        <f t="shared" si="9"/>
        <v>0</v>
      </c>
      <c r="L55" s="7">
        <f t="shared" si="1"/>
        <v>32566.7</v>
      </c>
      <c r="M55" s="16">
        <f t="shared" si="9"/>
        <v>19577.8</v>
      </c>
      <c r="N55" s="16">
        <f t="shared" si="9"/>
        <v>0</v>
      </c>
      <c r="O55" s="7">
        <f t="shared" si="2"/>
        <v>19577.8</v>
      </c>
      <c r="P55" s="16">
        <f t="shared" si="9"/>
        <v>6731</v>
      </c>
      <c r="Q55" s="16">
        <f t="shared" si="9"/>
        <v>0</v>
      </c>
      <c r="R55" s="12">
        <f t="shared" si="5"/>
        <v>6731</v>
      </c>
      <c r="S55" s="2"/>
      <c r="T55" s="2"/>
    </row>
    <row r="56" spans="1:20" ht="123.75" customHeight="1" outlineLevel="1">
      <c r="A56" s="39" t="s">
        <v>167</v>
      </c>
      <c r="B56" s="40" t="s">
        <v>168</v>
      </c>
      <c r="C56" s="40" t="s">
        <v>118</v>
      </c>
      <c r="D56" s="25" t="s">
        <v>6</v>
      </c>
      <c r="E56" s="25" t="s">
        <v>42</v>
      </c>
      <c r="F56" s="25" t="s">
        <v>145</v>
      </c>
      <c r="G56" s="41">
        <v>588752.4</v>
      </c>
      <c r="H56" s="41"/>
      <c r="I56" s="7">
        <f t="shared" si="3"/>
        <v>588752.4</v>
      </c>
      <c r="J56" s="41">
        <v>32566.7</v>
      </c>
      <c r="K56" s="41"/>
      <c r="L56" s="7">
        <f t="shared" si="1"/>
        <v>32566.7</v>
      </c>
      <c r="M56" s="41">
        <v>19577.8</v>
      </c>
      <c r="N56" s="41"/>
      <c r="O56" s="7">
        <f t="shared" si="2"/>
        <v>19577.8</v>
      </c>
      <c r="P56" s="41">
        <v>6731</v>
      </c>
      <c r="Q56" s="14"/>
      <c r="R56" s="12">
        <f t="shared" si="5"/>
        <v>6731</v>
      </c>
      <c r="S56" s="2"/>
      <c r="T56" s="2"/>
    </row>
    <row r="57" spans="1:20" ht="56.25" hidden="1" customHeight="1" outlineLevel="1">
      <c r="A57" s="97" t="s">
        <v>247</v>
      </c>
      <c r="B57" s="119"/>
      <c r="C57" s="40"/>
      <c r="D57" s="25"/>
      <c r="E57" s="25"/>
      <c r="F57" s="25"/>
      <c r="G57" s="41"/>
      <c r="H57" s="41">
        <f>H58</f>
        <v>0</v>
      </c>
      <c r="I57" s="41">
        <f t="shared" ref="I57:L57" si="10">I58</f>
        <v>0</v>
      </c>
      <c r="J57" s="41"/>
      <c r="K57" s="41">
        <f t="shared" si="10"/>
        <v>0</v>
      </c>
      <c r="L57" s="41">
        <f t="shared" si="10"/>
        <v>0</v>
      </c>
      <c r="M57" s="41"/>
      <c r="N57" s="41"/>
      <c r="O57" s="7"/>
      <c r="P57" s="41"/>
      <c r="Q57" s="14"/>
      <c r="R57" s="12"/>
      <c r="S57" s="2"/>
      <c r="T57" s="2"/>
    </row>
    <row r="58" spans="1:20" ht="170.25" hidden="1" customHeight="1" outlineLevel="1">
      <c r="A58" s="39" t="s">
        <v>248</v>
      </c>
      <c r="B58" s="24" t="s">
        <v>249</v>
      </c>
      <c r="C58" s="25" t="s">
        <v>250</v>
      </c>
      <c r="D58" s="25" t="s">
        <v>289</v>
      </c>
      <c r="E58" s="25" t="s">
        <v>251</v>
      </c>
      <c r="F58" s="25" t="s">
        <v>79</v>
      </c>
      <c r="G58" s="41"/>
      <c r="H58" s="41"/>
      <c r="I58" s="7">
        <f>G58+H58</f>
        <v>0</v>
      </c>
      <c r="J58" s="41"/>
      <c r="K58" s="41"/>
      <c r="L58" s="7">
        <f>J58+K58</f>
        <v>0</v>
      </c>
      <c r="M58" s="41"/>
      <c r="N58" s="41"/>
      <c r="O58" s="7"/>
      <c r="P58" s="41"/>
      <c r="Q58" s="14"/>
      <c r="R58" s="12"/>
      <c r="S58" s="2"/>
      <c r="T58" s="2"/>
    </row>
    <row r="59" spans="1:20" ht="123.75" customHeight="1" outlineLevel="1">
      <c r="A59" s="31" t="s">
        <v>290</v>
      </c>
      <c r="B59" s="25" t="s">
        <v>218</v>
      </c>
      <c r="C59" s="25" t="s">
        <v>12</v>
      </c>
      <c r="D59" s="25" t="s">
        <v>7</v>
      </c>
      <c r="E59" s="25" t="s">
        <v>13</v>
      </c>
      <c r="F59" s="25" t="s">
        <v>219</v>
      </c>
      <c r="G59" s="42">
        <v>0</v>
      </c>
      <c r="H59" s="41">
        <v>22404</v>
      </c>
      <c r="I59" s="7">
        <f>G59+H59</f>
        <v>22404</v>
      </c>
      <c r="J59" s="42">
        <v>0</v>
      </c>
      <c r="K59" s="41">
        <v>22404</v>
      </c>
      <c r="L59" s="7">
        <f>J59+K59</f>
        <v>22404</v>
      </c>
      <c r="M59" s="42">
        <v>0</v>
      </c>
      <c r="N59" s="41"/>
      <c r="O59" s="7">
        <f t="shared" si="2"/>
        <v>0</v>
      </c>
      <c r="P59" s="42">
        <v>0</v>
      </c>
      <c r="Q59" s="14"/>
      <c r="R59" s="12">
        <f t="shared" si="5"/>
        <v>0</v>
      </c>
      <c r="S59" s="2"/>
      <c r="T59" s="2"/>
    </row>
    <row r="60" spans="1:20" ht="123.75" customHeight="1" outlineLevel="1">
      <c r="A60" s="31" t="s">
        <v>291</v>
      </c>
      <c r="B60" s="25" t="s">
        <v>242</v>
      </c>
      <c r="C60" s="25" t="s">
        <v>241</v>
      </c>
      <c r="D60" s="25" t="s">
        <v>7</v>
      </c>
      <c r="E60" s="25" t="s">
        <v>240</v>
      </c>
      <c r="F60" s="25" t="s">
        <v>101</v>
      </c>
      <c r="G60" s="42">
        <v>0</v>
      </c>
      <c r="H60" s="41">
        <v>9326.7999999999993</v>
      </c>
      <c r="I60" s="7">
        <f>G60+H60</f>
        <v>9326.7999999999993</v>
      </c>
      <c r="J60" s="42">
        <v>0</v>
      </c>
      <c r="K60" s="41">
        <v>8860.5</v>
      </c>
      <c r="L60" s="7">
        <f>J60+K60</f>
        <v>8860.5</v>
      </c>
      <c r="M60" s="42">
        <v>0</v>
      </c>
      <c r="N60" s="41"/>
      <c r="O60" s="7">
        <v>0</v>
      </c>
      <c r="P60" s="42">
        <v>0</v>
      </c>
      <c r="Q60" s="14"/>
      <c r="R60" s="12">
        <v>0</v>
      </c>
      <c r="S60" s="2"/>
      <c r="T60" s="2"/>
    </row>
    <row r="61" spans="1:20" ht="123.75" customHeight="1" outlineLevel="1">
      <c r="A61" s="23" t="s">
        <v>304</v>
      </c>
      <c r="B61" s="21" t="s">
        <v>283</v>
      </c>
      <c r="C61" s="35" t="s">
        <v>271</v>
      </c>
      <c r="D61" s="21" t="s">
        <v>303</v>
      </c>
      <c r="E61" s="21" t="s">
        <v>70</v>
      </c>
      <c r="F61" s="21" t="s">
        <v>236</v>
      </c>
      <c r="G61" s="42"/>
      <c r="H61" s="16">
        <v>28226.799999999999</v>
      </c>
      <c r="I61" s="16">
        <f t="shared" ref="I61" si="11">G61+H61</f>
        <v>28226.799999999999</v>
      </c>
      <c r="J61" s="42"/>
      <c r="K61" s="16">
        <v>26815.5</v>
      </c>
      <c r="L61" s="16">
        <f t="shared" ref="L61" si="12">J61+K61</f>
        <v>26815.5</v>
      </c>
      <c r="M61" s="42"/>
      <c r="N61" s="41"/>
      <c r="O61" s="7"/>
      <c r="P61" s="42"/>
      <c r="Q61" s="14"/>
      <c r="R61" s="12"/>
      <c r="S61" s="2"/>
      <c r="T61" s="2"/>
    </row>
    <row r="62" spans="1:20" ht="37.5" customHeight="1">
      <c r="A62" s="104" t="s">
        <v>154</v>
      </c>
      <c r="B62" s="112"/>
      <c r="C62" s="112"/>
      <c r="D62" s="112"/>
      <c r="E62" s="25"/>
      <c r="F62" s="25"/>
      <c r="G62" s="42">
        <f>SUM(G63:G68)</f>
        <v>5955027.642</v>
      </c>
      <c r="H62" s="42">
        <f>SUM(H63:H68)+H84+H85</f>
        <v>229831.92</v>
      </c>
      <c r="I62" s="7">
        <f t="shared" si="3"/>
        <v>6184859.5619999999</v>
      </c>
      <c r="J62" s="42">
        <f>SUM(J63:J68)</f>
        <v>209150.6</v>
      </c>
      <c r="K62" s="42">
        <f>SUM(K63:K68)+K84+K85</f>
        <v>6476.9</v>
      </c>
      <c r="L62" s="7">
        <f>J62+K62</f>
        <v>215627.5</v>
      </c>
      <c r="M62" s="42">
        <f>SUM(M63:M68)</f>
        <v>209324.3</v>
      </c>
      <c r="N62" s="42">
        <f>SUM(N63:N68)+N84+N85</f>
        <v>-3263.1</v>
      </c>
      <c r="O62" s="7">
        <f t="shared" si="2"/>
        <v>206061.19999999998</v>
      </c>
      <c r="P62" s="42">
        <f>SUM(P63:P68)</f>
        <v>259976</v>
      </c>
      <c r="Q62" s="42">
        <f>SUM(Q63:Q68)+Q84+Q85</f>
        <v>0</v>
      </c>
      <c r="R62" s="12">
        <f t="shared" si="5"/>
        <v>259976</v>
      </c>
      <c r="S62" s="2"/>
      <c r="T62" s="2"/>
    </row>
    <row r="63" spans="1:20" ht="126.75" customHeight="1" outlineLevel="1">
      <c r="A63" s="43" t="s">
        <v>55</v>
      </c>
      <c r="B63" s="44" t="s">
        <v>52</v>
      </c>
      <c r="C63" s="40" t="s">
        <v>12</v>
      </c>
      <c r="D63" s="40" t="s">
        <v>16</v>
      </c>
      <c r="E63" s="40" t="s">
        <v>9</v>
      </c>
      <c r="F63" s="40" t="s">
        <v>44</v>
      </c>
      <c r="G63" s="45">
        <v>225144.6</v>
      </c>
      <c r="H63" s="45"/>
      <c r="I63" s="7">
        <f t="shared" si="3"/>
        <v>225144.6</v>
      </c>
      <c r="J63" s="46">
        <v>67699.5</v>
      </c>
      <c r="K63" s="46">
        <v>-3263.1</v>
      </c>
      <c r="L63" s="7">
        <f t="shared" si="1"/>
        <v>64436.4</v>
      </c>
      <c r="M63" s="46">
        <v>61179.5</v>
      </c>
      <c r="N63" s="46">
        <v>-3263.1</v>
      </c>
      <c r="O63" s="7">
        <f t="shared" si="2"/>
        <v>57916.4</v>
      </c>
      <c r="P63" s="47">
        <v>0</v>
      </c>
      <c r="Q63" s="14"/>
      <c r="R63" s="12">
        <f t="shared" si="5"/>
        <v>0</v>
      </c>
      <c r="S63" s="2"/>
      <c r="T63" s="2"/>
    </row>
    <row r="64" spans="1:20" ht="124.5" customHeight="1" outlineLevel="1">
      <c r="A64" s="43" t="s">
        <v>62</v>
      </c>
      <c r="B64" s="44" t="s">
        <v>63</v>
      </c>
      <c r="C64" s="40" t="s">
        <v>12</v>
      </c>
      <c r="D64" s="40" t="s">
        <v>16</v>
      </c>
      <c r="E64" s="40" t="s">
        <v>9</v>
      </c>
      <c r="F64" s="40" t="s">
        <v>49</v>
      </c>
      <c r="G64" s="45">
        <v>371836.9</v>
      </c>
      <c r="H64" s="45"/>
      <c r="I64" s="7">
        <f t="shared" si="3"/>
        <v>371836.9</v>
      </c>
      <c r="J64" s="46">
        <f>26426.7+224.4</f>
        <v>26651.100000000002</v>
      </c>
      <c r="K64" s="46"/>
      <c r="L64" s="7">
        <f t="shared" si="1"/>
        <v>26651.100000000002</v>
      </c>
      <c r="M64" s="46">
        <v>78424.800000000003</v>
      </c>
      <c r="N64" s="46"/>
      <c r="O64" s="7">
        <f t="shared" si="2"/>
        <v>78424.800000000003</v>
      </c>
      <c r="P64" s="42">
        <f>260200.4-224.4</f>
        <v>259976</v>
      </c>
      <c r="Q64" s="14"/>
      <c r="R64" s="12">
        <f t="shared" si="5"/>
        <v>259976</v>
      </c>
      <c r="S64" s="2"/>
      <c r="T64" s="2"/>
    </row>
    <row r="65" spans="1:20" s="1" customFormat="1" ht="125.25" customHeight="1" outlineLevel="1">
      <c r="A65" s="48" t="s">
        <v>125</v>
      </c>
      <c r="B65" s="21" t="s">
        <v>129</v>
      </c>
      <c r="C65" s="25" t="s">
        <v>12</v>
      </c>
      <c r="D65" s="25" t="s">
        <v>16</v>
      </c>
      <c r="E65" s="25" t="s">
        <v>9</v>
      </c>
      <c r="F65" s="14" t="s">
        <v>130</v>
      </c>
      <c r="G65" s="49">
        <v>5208526.142</v>
      </c>
      <c r="H65" s="49"/>
      <c r="I65" s="7">
        <f t="shared" si="3"/>
        <v>5208526.142</v>
      </c>
      <c r="J65" s="49">
        <v>35000</v>
      </c>
      <c r="K65" s="49"/>
      <c r="L65" s="7">
        <f t="shared" si="1"/>
        <v>35000</v>
      </c>
      <c r="M65" s="42">
        <v>0</v>
      </c>
      <c r="N65" s="42"/>
      <c r="O65" s="7">
        <f t="shared" si="2"/>
        <v>0</v>
      </c>
      <c r="P65" s="42">
        <v>0</v>
      </c>
      <c r="Q65" s="14"/>
      <c r="R65" s="12">
        <f t="shared" si="5"/>
        <v>0</v>
      </c>
    </row>
    <row r="66" spans="1:20" s="1" customFormat="1" ht="129" customHeight="1" outlineLevel="1">
      <c r="A66" s="48" t="s">
        <v>133</v>
      </c>
      <c r="B66" s="21" t="s">
        <v>21</v>
      </c>
      <c r="C66" s="25" t="s">
        <v>12</v>
      </c>
      <c r="D66" s="25" t="s">
        <v>16</v>
      </c>
      <c r="E66" s="25" t="s">
        <v>9</v>
      </c>
      <c r="F66" s="50" t="s">
        <v>114</v>
      </c>
      <c r="G66" s="51">
        <v>5000</v>
      </c>
      <c r="H66" s="51">
        <v>-5000</v>
      </c>
      <c r="I66" s="7">
        <f t="shared" si="3"/>
        <v>0</v>
      </c>
      <c r="J66" s="51">
        <v>5000</v>
      </c>
      <c r="K66" s="51">
        <v>-5000</v>
      </c>
      <c r="L66" s="7">
        <f t="shared" si="1"/>
        <v>0</v>
      </c>
      <c r="M66" s="42">
        <v>0</v>
      </c>
      <c r="N66" s="42"/>
      <c r="O66" s="7">
        <f t="shared" si="2"/>
        <v>0</v>
      </c>
      <c r="P66" s="42">
        <v>0</v>
      </c>
      <c r="Q66" s="14"/>
      <c r="R66" s="12">
        <f t="shared" si="5"/>
        <v>0</v>
      </c>
    </row>
    <row r="67" spans="1:20" s="1" customFormat="1" ht="129" customHeight="1" outlineLevel="1">
      <c r="A67" s="48" t="s">
        <v>238</v>
      </c>
      <c r="B67" s="21" t="s">
        <v>21</v>
      </c>
      <c r="C67" s="25" t="s">
        <v>12</v>
      </c>
      <c r="D67" s="25" t="s">
        <v>16</v>
      </c>
      <c r="E67" s="25" t="s">
        <v>9</v>
      </c>
      <c r="F67" s="50" t="s">
        <v>239</v>
      </c>
      <c r="G67" s="51">
        <v>0</v>
      </c>
      <c r="H67" s="51">
        <v>224641.92000000001</v>
      </c>
      <c r="I67" s="7">
        <f t="shared" si="3"/>
        <v>224641.92000000001</v>
      </c>
      <c r="J67" s="51">
        <v>0</v>
      </c>
      <c r="K67" s="51">
        <v>5000</v>
      </c>
      <c r="L67" s="7">
        <f t="shared" si="1"/>
        <v>5000</v>
      </c>
      <c r="M67" s="52">
        <v>0</v>
      </c>
      <c r="N67" s="52"/>
      <c r="O67" s="7">
        <f t="shared" si="2"/>
        <v>0</v>
      </c>
      <c r="P67" s="52">
        <v>0</v>
      </c>
      <c r="Q67" s="50"/>
      <c r="R67" s="12">
        <f t="shared" si="5"/>
        <v>0</v>
      </c>
    </row>
    <row r="68" spans="1:20" ht="28.5" customHeight="1" outlineLevel="1">
      <c r="A68" s="123" t="s">
        <v>134</v>
      </c>
      <c r="B68" s="124"/>
      <c r="C68" s="124"/>
      <c r="D68" s="124"/>
      <c r="E68" s="53"/>
      <c r="F68" s="54"/>
      <c r="G68" s="55">
        <f>SUM(G69:G83)</f>
        <v>144520</v>
      </c>
      <c r="H68" s="55">
        <f>SUM(H69:H83)</f>
        <v>0</v>
      </c>
      <c r="I68" s="7">
        <f t="shared" si="3"/>
        <v>144520</v>
      </c>
      <c r="J68" s="55">
        <f>SUM(J69:J83)</f>
        <v>74800</v>
      </c>
      <c r="K68" s="55">
        <f>SUM(K69:K83)</f>
        <v>0</v>
      </c>
      <c r="L68" s="7">
        <f t="shared" si="1"/>
        <v>74800</v>
      </c>
      <c r="M68" s="55">
        <f>SUM(M69:M83)</f>
        <v>69720</v>
      </c>
      <c r="N68" s="55">
        <f>SUM(N69:N83)</f>
        <v>0</v>
      </c>
      <c r="O68" s="7">
        <f t="shared" si="2"/>
        <v>69720</v>
      </c>
      <c r="P68" s="55">
        <f>SUM(P69:P83)</f>
        <v>0</v>
      </c>
      <c r="Q68" s="55">
        <f>SUM(Q69:Q83)</f>
        <v>0</v>
      </c>
      <c r="R68" s="12">
        <f t="shared" si="5"/>
        <v>0</v>
      </c>
      <c r="S68" s="2"/>
      <c r="T68" s="2"/>
    </row>
    <row r="69" spans="1:20" ht="112.5" customHeight="1" outlineLevel="1">
      <c r="A69" s="48" t="s">
        <v>86</v>
      </c>
      <c r="B69" s="21" t="s">
        <v>64</v>
      </c>
      <c r="C69" s="25" t="s">
        <v>65</v>
      </c>
      <c r="D69" s="25" t="s">
        <v>16</v>
      </c>
      <c r="E69" s="25" t="s">
        <v>9</v>
      </c>
      <c r="F69" s="25" t="s">
        <v>101</v>
      </c>
      <c r="G69" s="7">
        <v>9960</v>
      </c>
      <c r="H69" s="7"/>
      <c r="I69" s="7">
        <f t="shared" si="3"/>
        <v>9960</v>
      </c>
      <c r="J69" s="7">
        <v>9960</v>
      </c>
      <c r="K69" s="7"/>
      <c r="L69" s="7">
        <f t="shared" si="1"/>
        <v>9960</v>
      </c>
      <c r="M69" s="42">
        <v>0</v>
      </c>
      <c r="N69" s="42"/>
      <c r="O69" s="7">
        <f t="shared" si="2"/>
        <v>0</v>
      </c>
      <c r="P69" s="42">
        <v>0</v>
      </c>
      <c r="Q69" s="14"/>
      <c r="R69" s="12">
        <f t="shared" si="5"/>
        <v>0</v>
      </c>
      <c r="S69" s="2"/>
      <c r="T69" s="2"/>
    </row>
    <row r="70" spans="1:20" ht="111.75" customHeight="1" outlineLevel="1">
      <c r="A70" s="48" t="s">
        <v>87</v>
      </c>
      <c r="B70" s="21" t="s">
        <v>64</v>
      </c>
      <c r="C70" s="25" t="s">
        <v>65</v>
      </c>
      <c r="D70" s="25" t="s">
        <v>16</v>
      </c>
      <c r="E70" s="25" t="s">
        <v>9</v>
      </c>
      <c r="F70" s="25" t="s">
        <v>101</v>
      </c>
      <c r="G70" s="7">
        <v>9960</v>
      </c>
      <c r="H70" s="7"/>
      <c r="I70" s="7">
        <f t="shared" si="3"/>
        <v>9960</v>
      </c>
      <c r="J70" s="7">
        <v>9960</v>
      </c>
      <c r="K70" s="7"/>
      <c r="L70" s="7">
        <f t="shared" si="1"/>
        <v>9960</v>
      </c>
      <c r="M70" s="42">
        <v>0</v>
      </c>
      <c r="N70" s="42"/>
      <c r="O70" s="7">
        <f t="shared" si="2"/>
        <v>0</v>
      </c>
      <c r="P70" s="42">
        <v>0</v>
      </c>
      <c r="Q70" s="14"/>
      <c r="R70" s="12">
        <f t="shared" si="5"/>
        <v>0</v>
      </c>
      <c r="S70" s="2"/>
      <c r="T70" s="2"/>
    </row>
    <row r="71" spans="1:20" ht="108" customHeight="1" outlineLevel="1">
      <c r="A71" s="48" t="s">
        <v>88</v>
      </c>
      <c r="B71" s="21" t="s">
        <v>64</v>
      </c>
      <c r="C71" s="25" t="s">
        <v>65</v>
      </c>
      <c r="D71" s="25" t="s">
        <v>16</v>
      </c>
      <c r="E71" s="25" t="s">
        <v>9</v>
      </c>
      <c r="F71" s="25" t="s">
        <v>101</v>
      </c>
      <c r="G71" s="7">
        <v>7520</v>
      </c>
      <c r="H71" s="7"/>
      <c r="I71" s="7">
        <f t="shared" si="3"/>
        <v>7520</v>
      </c>
      <c r="J71" s="7">
        <v>7520</v>
      </c>
      <c r="K71" s="7"/>
      <c r="L71" s="7">
        <f t="shared" si="1"/>
        <v>7520</v>
      </c>
      <c r="M71" s="42">
        <v>0</v>
      </c>
      <c r="N71" s="42"/>
      <c r="O71" s="7">
        <f t="shared" si="2"/>
        <v>0</v>
      </c>
      <c r="P71" s="42">
        <v>0</v>
      </c>
      <c r="Q71" s="14"/>
      <c r="R71" s="12">
        <f t="shared" si="5"/>
        <v>0</v>
      </c>
      <c r="S71" s="2"/>
      <c r="T71" s="2"/>
    </row>
    <row r="72" spans="1:20" ht="107.25" customHeight="1" outlineLevel="1">
      <c r="A72" s="48" t="s">
        <v>89</v>
      </c>
      <c r="B72" s="21" t="s">
        <v>64</v>
      </c>
      <c r="C72" s="25" t="s">
        <v>65</v>
      </c>
      <c r="D72" s="25" t="s">
        <v>16</v>
      </c>
      <c r="E72" s="25" t="s">
        <v>9</v>
      </c>
      <c r="F72" s="25" t="s">
        <v>101</v>
      </c>
      <c r="G72" s="7">
        <v>9960</v>
      </c>
      <c r="H72" s="7"/>
      <c r="I72" s="7">
        <f t="shared" si="3"/>
        <v>9960</v>
      </c>
      <c r="J72" s="7">
        <v>9960</v>
      </c>
      <c r="K72" s="7"/>
      <c r="L72" s="7">
        <f t="shared" si="1"/>
        <v>9960</v>
      </c>
      <c r="M72" s="42">
        <v>0</v>
      </c>
      <c r="N72" s="42"/>
      <c r="O72" s="7">
        <f t="shared" si="2"/>
        <v>0</v>
      </c>
      <c r="P72" s="42">
        <v>0</v>
      </c>
      <c r="Q72" s="14"/>
      <c r="R72" s="12">
        <f t="shared" si="5"/>
        <v>0</v>
      </c>
      <c r="S72" s="2"/>
      <c r="T72" s="2"/>
    </row>
    <row r="73" spans="1:20" ht="115.5" customHeight="1" outlineLevel="1">
      <c r="A73" s="48" t="s">
        <v>90</v>
      </c>
      <c r="B73" s="21" t="s">
        <v>64</v>
      </c>
      <c r="C73" s="25" t="s">
        <v>65</v>
      </c>
      <c r="D73" s="25" t="s">
        <v>16</v>
      </c>
      <c r="E73" s="25" t="s">
        <v>9</v>
      </c>
      <c r="F73" s="25" t="s">
        <v>101</v>
      </c>
      <c r="G73" s="7">
        <v>7520</v>
      </c>
      <c r="H73" s="7"/>
      <c r="I73" s="7">
        <f t="shared" si="3"/>
        <v>7520</v>
      </c>
      <c r="J73" s="7">
        <v>7520</v>
      </c>
      <c r="K73" s="7"/>
      <c r="L73" s="7">
        <f t="shared" si="1"/>
        <v>7520</v>
      </c>
      <c r="M73" s="42">
        <v>0</v>
      </c>
      <c r="N73" s="42"/>
      <c r="O73" s="7">
        <f t="shared" si="2"/>
        <v>0</v>
      </c>
      <c r="P73" s="42">
        <v>0</v>
      </c>
      <c r="Q73" s="14"/>
      <c r="R73" s="12">
        <f t="shared" si="5"/>
        <v>0</v>
      </c>
      <c r="S73" s="2"/>
      <c r="T73" s="2"/>
    </row>
    <row r="74" spans="1:20" ht="111" customHeight="1" outlineLevel="1">
      <c r="A74" s="48" t="s">
        <v>91</v>
      </c>
      <c r="B74" s="21" t="s">
        <v>64</v>
      </c>
      <c r="C74" s="25" t="s">
        <v>65</v>
      </c>
      <c r="D74" s="25" t="s">
        <v>16</v>
      </c>
      <c r="E74" s="25" t="s">
        <v>9</v>
      </c>
      <c r="F74" s="25" t="s">
        <v>101</v>
      </c>
      <c r="G74" s="7">
        <v>9960</v>
      </c>
      <c r="H74" s="7"/>
      <c r="I74" s="7">
        <f t="shared" si="3"/>
        <v>9960</v>
      </c>
      <c r="J74" s="7">
        <v>9960</v>
      </c>
      <c r="K74" s="7"/>
      <c r="L74" s="7">
        <f t="shared" si="1"/>
        <v>9960</v>
      </c>
      <c r="M74" s="42">
        <v>0</v>
      </c>
      <c r="N74" s="42"/>
      <c r="O74" s="7">
        <f t="shared" si="2"/>
        <v>0</v>
      </c>
      <c r="P74" s="42">
        <v>0</v>
      </c>
      <c r="Q74" s="14"/>
      <c r="R74" s="12">
        <f t="shared" si="5"/>
        <v>0</v>
      </c>
      <c r="S74" s="2"/>
      <c r="T74" s="2"/>
    </row>
    <row r="75" spans="1:20" ht="111" customHeight="1" outlineLevel="1">
      <c r="A75" s="48" t="s">
        <v>92</v>
      </c>
      <c r="B75" s="21" t="s">
        <v>64</v>
      </c>
      <c r="C75" s="25" t="s">
        <v>65</v>
      </c>
      <c r="D75" s="25" t="s">
        <v>16</v>
      </c>
      <c r="E75" s="25" t="s">
        <v>9</v>
      </c>
      <c r="F75" s="25" t="s">
        <v>101</v>
      </c>
      <c r="G75" s="7">
        <v>9960</v>
      </c>
      <c r="H75" s="7"/>
      <c r="I75" s="7">
        <f t="shared" si="3"/>
        <v>9960</v>
      </c>
      <c r="J75" s="7">
        <v>9960</v>
      </c>
      <c r="K75" s="7"/>
      <c r="L75" s="7">
        <f t="shared" si="1"/>
        <v>9960</v>
      </c>
      <c r="M75" s="42">
        <v>0</v>
      </c>
      <c r="N75" s="42"/>
      <c r="O75" s="7">
        <f t="shared" si="2"/>
        <v>0</v>
      </c>
      <c r="P75" s="42">
        <v>0</v>
      </c>
      <c r="Q75" s="14"/>
      <c r="R75" s="12">
        <f t="shared" si="5"/>
        <v>0</v>
      </c>
      <c r="S75" s="2"/>
      <c r="T75" s="2"/>
    </row>
    <row r="76" spans="1:20" ht="115.5" customHeight="1" outlineLevel="1">
      <c r="A76" s="48" t="s">
        <v>93</v>
      </c>
      <c r="B76" s="21" t="s">
        <v>64</v>
      </c>
      <c r="C76" s="25" t="s">
        <v>65</v>
      </c>
      <c r="D76" s="25" t="s">
        <v>16</v>
      </c>
      <c r="E76" s="25" t="s">
        <v>9</v>
      </c>
      <c r="F76" s="21" t="s">
        <v>101</v>
      </c>
      <c r="G76" s="16">
        <v>9960</v>
      </c>
      <c r="H76" s="16"/>
      <c r="I76" s="7">
        <f t="shared" si="3"/>
        <v>9960</v>
      </c>
      <c r="J76" s="16">
        <v>9960</v>
      </c>
      <c r="K76" s="16"/>
      <c r="L76" s="7">
        <f t="shared" si="1"/>
        <v>9960</v>
      </c>
      <c r="M76" s="42">
        <v>0</v>
      </c>
      <c r="N76" s="42"/>
      <c r="O76" s="7">
        <f t="shared" si="2"/>
        <v>0</v>
      </c>
      <c r="P76" s="42">
        <v>0</v>
      </c>
      <c r="Q76" s="14"/>
      <c r="R76" s="12">
        <f t="shared" si="5"/>
        <v>0</v>
      </c>
      <c r="S76" s="2"/>
      <c r="T76" s="2"/>
    </row>
    <row r="77" spans="1:20" ht="119.25" customHeight="1" outlineLevel="1">
      <c r="A77" s="48" t="s">
        <v>94</v>
      </c>
      <c r="B77" s="21" t="s">
        <v>64</v>
      </c>
      <c r="C77" s="25" t="s">
        <v>65</v>
      </c>
      <c r="D77" s="25" t="s">
        <v>16</v>
      </c>
      <c r="E77" s="25" t="s">
        <v>9</v>
      </c>
      <c r="F77" s="25" t="s">
        <v>102</v>
      </c>
      <c r="G77" s="7">
        <v>9960</v>
      </c>
      <c r="H77" s="7"/>
      <c r="I77" s="7">
        <f t="shared" si="3"/>
        <v>9960</v>
      </c>
      <c r="J77" s="7">
        <v>0</v>
      </c>
      <c r="K77" s="7"/>
      <c r="L77" s="7">
        <f t="shared" si="1"/>
        <v>0</v>
      </c>
      <c r="M77" s="7">
        <v>9960</v>
      </c>
      <c r="N77" s="7"/>
      <c r="O77" s="7">
        <f t="shared" si="2"/>
        <v>9960</v>
      </c>
      <c r="P77" s="42">
        <v>0</v>
      </c>
      <c r="Q77" s="14"/>
      <c r="R77" s="12">
        <f t="shared" si="5"/>
        <v>0</v>
      </c>
      <c r="S77" s="2"/>
      <c r="T77" s="2"/>
    </row>
    <row r="78" spans="1:20" ht="116.25" customHeight="1" outlineLevel="1">
      <c r="A78" s="48" t="s">
        <v>95</v>
      </c>
      <c r="B78" s="21" t="s">
        <v>64</v>
      </c>
      <c r="C78" s="25" t="s">
        <v>65</v>
      </c>
      <c r="D78" s="25" t="s">
        <v>16</v>
      </c>
      <c r="E78" s="25" t="s">
        <v>9</v>
      </c>
      <c r="F78" s="25" t="s">
        <v>102</v>
      </c>
      <c r="G78" s="7">
        <v>9960</v>
      </c>
      <c r="H78" s="7"/>
      <c r="I78" s="7">
        <f t="shared" si="3"/>
        <v>9960</v>
      </c>
      <c r="J78" s="7">
        <v>0</v>
      </c>
      <c r="K78" s="7"/>
      <c r="L78" s="7">
        <f t="shared" si="1"/>
        <v>0</v>
      </c>
      <c r="M78" s="7">
        <v>9960</v>
      </c>
      <c r="N78" s="7"/>
      <c r="O78" s="7">
        <f t="shared" si="2"/>
        <v>9960</v>
      </c>
      <c r="P78" s="42">
        <v>0</v>
      </c>
      <c r="Q78" s="14"/>
      <c r="R78" s="12">
        <f t="shared" si="5"/>
        <v>0</v>
      </c>
      <c r="S78" s="2"/>
      <c r="T78" s="2"/>
    </row>
    <row r="79" spans="1:20" ht="105.75" customHeight="1" outlineLevel="1">
      <c r="A79" s="48" t="s">
        <v>96</v>
      </c>
      <c r="B79" s="21" t="s">
        <v>64</v>
      </c>
      <c r="C79" s="25" t="s">
        <v>65</v>
      </c>
      <c r="D79" s="25" t="s">
        <v>16</v>
      </c>
      <c r="E79" s="25" t="s">
        <v>9</v>
      </c>
      <c r="F79" s="25" t="s">
        <v>102</v>
      </c>
      <c r="G79" s="7">
        <v>9960</v>
      </c>
      <c r="H79" s="7"/>
      <c r="I79" s="7">
        <f t="shared" si="3"/>
        <v>9960</v>
      </c>
      <c r="J79" s="7">
        <v>0</v>
      </c>
      <c r="K79" s="7"/>
      <c r="L79" s="7">
        <f t="shared" si="1"/>
        <v>0</v>
      </c>
      <c r="M79" s="7">
        <v>9960</v>
      </c>
      <c r="N79" s="7"/>
      <c r="O79" s="7">
        <f t="shared" si="2"/>
        <v>9960</v>
      </c>
      <c r="P79" s="42">
        <v>0</v>
      </c>
      <c r="Q79" s="14"/>
      <c r="R79" s="12">
        <f t="shared" si="5"/>
        <v>0</v>
      </c>
      <c r="S79" s="2"/>
      <c r="T79" s="2"/>
    </row>
    <row r="80" spans="1:20" ht="110.25" customHeight="1" outlineLevel="1">
      <c r="A80" s="48" t="s">
        <v>97</v>
      </c>
      <c r="B80" s="21" t="s">
        <v>64</v>
      </c>
      <c r="C80" s="25" t="s">
        <v>65</v>
      </c>
      <c r="D80" s="25" t="s">
        <v>16</v>
      </c>
      <c r="E80" s="25" t="s">
        <v>9</v>
      </c>
      <c r="F80" s="25" t="s">
        <v>102</v>
      </c>
      <c r="G80" s="7">
        <v>9960</v>
      </c>
      <c r="H80" s="7"/>
      <c r="I80" s="7">
        <f t="shared" si="3"/>
        <v>9960</v>
      </c>
      <c r="J80" s="7">
        <v>0</v>
      </c>
      <c r="K80" s="7"/>
      <c r="L80" s="7">
        <f t="shared" si="1"/>
        <v>0</v>
      </c>
      <c r="M80" s="7">
        <v>9960</v>
      </c>
      <c r="N80" s="7"/>
      <c r="O80" s="7">
        <f t="shared" si="2"/>
        <v>9960</v>
      </c>
      <c r="P80" s="42">
        <v>0</v>
      </c>
      <c r="Q80" s="14"/>
      <c r="R80" s="12">
        <f t="shared" si="5"/>
        <v>0</v>
      </c>
      <c r="S80" s="2"/>
      <c r="T80" s="2"/>
    </row>
    <row r="81" spans="1:20" ht="112.5" customHeight="1" outlineLevel="1">
      <c r="A81" s="48" t="s">
        <v>98</v>
      </c>
      <c r="B81" s="21" t="s">
        <v>64</v>
      </c>
      <c r="C81" s="25" t="s">
        <v>65</v>
      </c>
      <c r="D81" s="25" t="s">
        <v>16</v>
      </c>
      <c r="E81" s="25" t="s">
        <v>9</v>
      </c>
      <c r="F81" s="25" t="s">
        <v>102</v>
      </c>
      <c r="G81" s="7">
        <v>9960</v>
      </c>
      <c r="H81" s="7"/>
      <c r="I81" s="7">
        <f t="shared" si="3"/>
        <v>9960</v>
      </c>
      <c r="J81" s="7">
        <v>0</v>
      </c>
      <c r="K81" s="7"/>
      <c r="L81" s="7">
        <f t="shared" si="1"/>
        <v>0</v>
      </c>
      <c r="M81" s="7">
        <v>9960</v>
      </c>
      <c r="N81" s="7"/>
      <c r="O81" s="7">
        <f t="shared" si="2"/>
        <v>9960</v>
      </c>
      <c r="P81" s="42">
        <v>0</v>
      </c>
      <c r="Q81" s="14"/>
      <c r="R81" s="12">
        <f t="shared" si="5"/>
        <v>0</v>
      </c>
      <c r="S81" s="2"/>
      <c r="T81" s="2"/>
    </row>
    <row r="82" spans="1:20" ht="108" customHeight="1" outlineLevel="1">
      <c r="A82" s="48" t="s">
        <v>99</v>
      </c>
      <c r="B82" s="21" t="s">
        <v>64</v>
      </c>
      <c r="C82" s="25" t="s">
        <v>65</v>
      </c>
      <c r="D82" s="25" t="s">
        <v>16</v>
      </c>
      <c r="E82" s="25" t="s">
        <v>9</v>
      </c>
      <c r="F82" s="25" t="s">
        <v>102</v>
      </c>
      <c r="G82" s="7">
        <v>9960</v>
      </c>
      <c r="H82" s="7"/>
      <c r="I82" s="7">
        <f t="shared" si="3"/>
        <v>9960</v>
      </c>
      <c r="J82" s="7">
        <v>0</v>
      </c>
      <c r="K82" s="7"/>
      <c r="L82" s="7">
        <f t="shared" si="1"/>
        <v>0</v>
      </c>
      <c r="M82" s="7">
        <v>9960</v>
      </c>
      <c r="N82" s="7"/>
      <c r="O82" s="7">
        <f t="shared" si="2"/>
        <v>9960</v>
      </c>
      <c r="P82" s="42">
        <v>0</v>
      </c>
      <c r="Q82" s="14"/>
      <c r="R82" s="12">
        <f t="shared" si="5"/>
        <v>0</v>
      </c>
      <c r="S82" s="2"/>
      <c r="T82" s="2"/>
    </row>
    <row r="83" spans="1:20" ht="115.5" customHeight="1" outlineLevel="1">
      <c r="A83" s="48" t="s">
        <v>100</v>
      </c>
      <c r="B83" s="21" t="s">
        <v>64</v>
      </c>
      <c r="C83" s="25" t="s">
        <v>65</v>
      </c>
      <c r="D83" s="25" t="s">
        <v>16</v>
      </c>
      <c r="E83" s="25" t="s">
        <v>9</v>
      </c>
      <c r="F83" s="25" t="s">
        <v>102</v>
      </c>
      <c r="G83" s="7">
        <v>9960</v>
      </c>
      <c r="H83" s="7"/>
      <c r="I83" s="7">
        <f t="shared" si="3"/>
        <v>9960</v>
      </c>
      <c r="J83" s="7">
        <v>0</v>
      </c>
      <c r="K83" s="7"/>
      <c r="L83" s="7">
        <f t="shared" si="1"/>
        <v>0</v>
      </c>
      <c r="M83" s="7">
        <v>9960</v>
      </c>
      <c r="N83" s="7"/>
      <c r="O83" s="7">
        <f t="shared" si="2"/>
        <v>9960</v>
      </c>
      <c r="P83" s="42">
        <v>0</v>
      </c>
      <c r="Q83" s="14"/>
      <c r="R83" s="12">
        <f t="shared" si="5"/>
        <v>0</v>
      </c>
      <c r="S83" s="2"/>
      <c r="T83" s="2"/>
    </row>
    <row r="84" spans="1:20" ht="131.25" customHeight="1" outlineLevel="1">
      <c r="A84" s="48" t="s">
        <v>213</v>
      </c>
      <c r="B84" s="21" t="s">
        <v>21</v>
      </c>
      <c r="C84" s="25" t="s">
        <v>215</v>
      </c>
      <c r="D84" s="25" t="s">
        <v>16</v>
      </c>
      <c r="E84" s="25" t="s">
        <v>9</v>
      </c>
      <c r="F84" s="25" t="s">
        <v>214</v>
      </c>
      <c r="G84" s="7">
        <v>0</v>
      </c>
      <c r="H84" s="7">
        <v>1190</v>
      </c>
      <c r="I84" s="7">
        <f>G84+H84</f>
        <v>1190</v>
      </c>
      <c r="J84" s="7">
        <v>0</v>
      </c>
      <c r="K84" s="7">
        <v>1190</v>
      </c>
      <c r="L84" s="7">
        <f>J84+K84</f>
        <v>1190</v>
      </c>
      <c r="M84" s="7">
        <v>0</v>
      </c>
      <c r="N84" s="7"/>
      <c r="O84" s="7">
        <f t="shared" si="2"/>
        <v>0</v>
      </c>
      <c r="P84" s="42">
        <v>0</v>
      </c>
      <c r="Q84" s="14"/>
      <c r="R84" s="12">
        <f t="shared" si="5"/>
        <v>0</v>
      </c>
      <c r="S84" s="2"/>
      <c r="T84" s="2"/>
    </row>
    <row r="85" spans="1:20" ht="131.25" customHeight="1" outlineLevel="1">
      <c r="A85" s="48" t="s">
        <v>287</v>
      </c>
      <c r="B85" s="21" t="s">
        <v>286</v>
      </c>
      <c r="C85" s="35" t="s">
        <v>271</v>
      </c>
      <c r="D85" s="25" t="s">
        <v>284</v>
      </c>
      <c r="E85" s="25" t="s">
        <v>285</v>
      </c>
      <c r="F85" s="25" t="s">
        <v>236</v>
      </c>
      <c r="G85" s="7"/>
      <c r="H85" s="7">
        <v>9000</v>
      </c>
      <c r="I85" s="7">
        <f>G85+H85</f>
        <v>9000</v>
      </c>
      <c r="J85" s="7"/>
      <c r="K85" s="7">
        <v>8550</v>
      </c>
      <c r="L85" s="7">
        <f>J85+K85</f>
        <v>8550</v>
      </c>
      <c r="M85" s="7"/>
      <c r="N85" s="7"/>
      <c r="O85" s="7"/>
      <c r="P85" s="42"/>
      <c r="Q85" s="14"/>
      <c r="R85" s="12"/>
      <c r="S85" s="2"/>
      <c r="T85" s="2"/>
    </row>
    <row r="86" spans="1:20" ht="39" customHeight="1">
      <c r="A86" s="104" t="s">
        <v>155</v>
      </c>
      <c r="B86" s="104"/>
      <c r="C86" s="104"/>
      <c r="D86" s="104"/>
      <c r="E86" s="37"/>
      <c r="F86" s="37"/>
      <c r="G86" s="7">
        <f>SUM(G87:G89)</f>
        <v>1445519.1</v>
      </c>
      <c r="H86" s="7">
        <f>SUM(H87:H94)</f>
        <v>2382888.7000000002</v>
      </c>
      <c r="I86" s="7">
        <f t="shared" si="3"/>
        <v>3828407.8000000003</v>
      </c>
      <c r="J86" s="7">
        <f t="shared" ref="J86:P86" si="13">SUM(J87:J89)</f>
        <v>199234.7</v>
      </c>
      <c r="K86" s="7">
        <f>SUM(K87:K94)</f>
        <v>75883.600000000006</v>
      </c>
      <c r="L86" s="7">
        <f t="shared" si="1"/>
        <v>275118.30000000005</v>
      </c>
      <c r="M86" s="7">
        <f t="shared" si="13"/>
        <v>231064</v>
      </c>
      <c r="N86" s="7">
        <f>SUM(N87:N94)</f>
        <v>60000</v>
      </c>
      <c r="O86" s="7">
        <f t="shared" si="2"/>
        <v>291064</v>
      </c>
      <c r="P86" s="7">
        <f t="shared" si="13"/>
        <v>375588</v>
      </c>
      <c r="Q86" s="7">
        <f>SUM(Q87:Q94)</f>
        <v>60000</v>
      </c>
      <c r="R86" s="12">
        <f t="shared" si="5"/>
        <v>435588</v>
      </c>
      <c r="S86" s="2"/>
      <c r="T86" s="2"/>
    </row>
    <row r="87" spans="1:20" ht="114.75" customHeight="1" outlineLevel="1">
      <c r="A87" s="56" t="s">
        <v>169</v>
      </c>
      <c r="B87" s="24" t="s">
        <v>56</v>
      </c>
      <c r="C87" s="25" t="s">
        <v>36</v>
      </c>
      <c r="D87" s="25" t="s">
        <v>6</v>
      </c>
      <c r="E87" s="25" t="s">
        <v>42</v>
      </c>
      <c r="F87" s="25" t="s">
        <v>34</v>
      </c>
      <c r="G87" s="57">
        <v>1029108.1</v>
      </c>
      <c r="H87" s="57"/>
      <c r="I87" s="7">
        <f t="shared" si="3"/>
        <v>1029108.1</v>
      </c>
      <c r="J87" s="58">
        <v>76811.100000000006</v>
      </c>
      <c r="K87" s="58">
        <v>25928.9</v>
      </c>
      <c r="L87" s="7">
        <f t="shared" si="1"/>
        <v>102740</v>
      </c>
      <c r="M87" s="7">
        <v>140430</v>
      </c>
      <c r="N87" s="7"/>
      <c r="O87" s="7">
        <f t="shared" si="2"/>
        <v>140430</v>
      </c>
      <c r="P87" s="58">
        <v>375588</v>
      </c>
      <c r="Q87" s="14"/>
      <c r="R87" s="12">
        <f t="shared" si="5"/>
        <v>375588</v>
      </c>
      <c r="S87" s="2"/>
      <c r="T87" s="2"/>
    </row>
    <row r="88" spans="1:20" ht="114" customHeight="1" outlineLevel="1">
      <c r="A88" s="56" t="s">
        <v>170</v>
      </c>
      <c r="B88" s="24" t="s">
        <v>171</v>
      </c>
      <c r="C88" s="25" t="s">
        <v>5</v>
      </c>
      <c r="D88" s="25" t="s">
        <v>6</v>
      </c>
      <c r="E88" s="25" t="s">
        <v>42</v>
      </c>
      <c r="F88" s="25" t="s">
        <v>79</v>
      </c>
      <c r="G88" s="57">
        <v>134003.1</v>
      </c>
      <c r="H88" s="58">
        <v>1954.7</v>
      </c>
      <c r="I88" s="7">
        <f t="shared" si="3"/>
        <v>135957.80000000002</v>
      </c>
      <c r="J88" s="58">
        <v>43369.1</v>
      </c>
      <c r="K88" s="58">
        <v>1954.7</v>
      </c>
      <c r="L88" s="7">
        <f t="shared" si="1"/>
        <v>45323.799999999996</v>
      </c>
      <c r="M88" s="7">
        <v>90634</v>
      </c>
      <c r="N88" s="7"/>
      <c r="O88" s="7">
        <f t="shared" si="2"/>
        <v>90634</v>
      </c>
      <c r="P88" s="58">
        <v>0</v>
      </c>
      <c r="Q88" s="14"/>
      <c r="R88" s="12">
        <f t="shared" si="5"/>
        <v>0</v>
      </c>
      <c r="S88" s="2"/>
      <c r="T88" s="2"/>
    </row>
    <row r="89" spans="1:20" ht="130.5" customHeight="1" outlineLevel="1">
      <c r="A89" s="59" t="s">
        <v>172</v>
      </c>
      <c r="B89" s="60" t="s">
        <v>68</v>
      </c>
      <c r="C89" s="60" t="s">
        <v>30</v>
      </c>
      <c r="D89" s="60" t="s">
        <v>6</v>
      </c>
      <c r="E89" s="60" t="s">
        <v>26</v>
      </c>
      <c r="F89" s="61" t="s">
        <v>22</v>
      </c>
      <c r="G89" s="62">
        <v>282407.90000000002</v>
      </c>
      <c r="H89" s="62"/>
      <c r="I89" s="7">
        <f t="shared" si="3"/>
        <v>282407.90000000002</v>
      </c>
      <c r="J89" s="62">
        <v>79054.5</v>
      </c>
      <c r="K89" s="62"/>
      <c r="L89" s="7">
        <f t="shared" si="1"/>
        <v>79054.5</v>
      </c>
      <c r="M89" s="7">
        <v>0</v>
      </c>
      <c r="N89" s="7"/>
      <c r="O89" s="7">
        <f t="shared" si="2"/>
        <v>0</v>
      </c>
      <c r="P89" s="7">
        <v>0</v>
      </c>
      <c r="Q89" s="14"/>
      <c r="R89" s="12">
        <f t="shared" si="5"/>
        <v>0</v>
      </c>
    </row>
    <row r="90" spans="1:20" ht="130.5" customHeight="1" outlineLevel="1">
      <c r="A90" s="19" t="s">
        <v>265</v>
      </c>
      <c r="B90" s="20"/>
      <c r="C90" s="20" t="s">
        <v>252</v>
      </c>
      <c r="D90" s="20" t="s">
        <v>6</v>
      </c>
      <c r="E90" s="20" t="s">
        <v>29</v>
      </c>
      <c r="F90" s="63" t="s">
        <v>236</v>
      </c>
      <c r="G90" s="64"/>
      <c r="H90" s="64">
        <v>51034</v>
      </c>
      <c r="I90" s="16">
        <f t="shared" si="3"/>
        <v>51034</v>
      </c>
      <c r="J90" s="62"/>
      <c r="K90" s="62">
        <v>28000</v>
      </c>
      <c r="L90" s="7">
        <f t="shared" si="1"/>
        <v>28000</v>
      </c>
      <c r="M90" s="7"/>
      <c r="N90" s="7"/>
      <c r="O90" s="7"/>
      <c r="P90" s="7"/>
      <c r="Q90" s="14"/>
      <c r="R90" s="12"/>
    </row>
    <row r="91" spans="1:20" ht="130.5" hidden="1" customHeight="1" outlineLevel="1">
      <c r="A91" s="19"/>
      <c r="B91" s="20"/>
      <c r="C91" s="20"/>
      <c r="D91" s="20"/>
      <c r="E91" s="20"/>
      <c r="F91" s="63"/>
      <c r="G91" s="64"/>
      <c r="H91" s="64"/>
      <c r="I91" s="16"/>
      <c r="J91" s="62"/>
      <c r="K91" s="62"/>
      <c r="L91" s="7"/>
      <c r="M91" s="7"/>
      <c r="N91" s="7"/>
      <c r="O91" s="7"/>
      <c r="P91" s="7"/>
      <c r="Q91" s="14"/>
      <c r="R91" s="12"/>
    </row>
    <row r="92" spans="1:20" ht="130.5" hidden="1" customHeight="1" outlineLevel="1">
      <c r="A92" s="19"/>
      <c r="B92" s="20"/>
      <c r="C92" s="20"/>
      <c r="D92" s="20"/>
      <c r="E92" s="20"/>
      <c r="F92" s="63"/>
      <c r="G92" s="64"/>
      <c r="H92" s="64"/>
      <c r="I92" s="16"/>
      <c r="J92" s="62"/>
      <c r="K92" s="62"/>
      <c r="L92" s="7"/>
      <c r="M92" s="7"/>
      <c r="N92" s="7"/>
      <c r="O92" s="7"/>
      <c r="P92" s="7"/>
      <c r="Q92" s="14"/>
      <c r="R92" s="12"/>
    </row>
    <row r="93" spans="1:20" ht="130.5" hidden="1" customHeight="1" outlineLevel="1">
      <c r="A93" s="19"/>
      <c r="B93" s="20"/>
      <c r="C93" s="20"/>
      <c r="D93" s="20"/>
      <c r="E93" s="20"/>
      <c r="F93" s="63"/>
      <c r="G93" s="64"/>
      <c r="H93" s="64"/>
      <c r="I93" s="16"/>
      <c r="J93" s="62"/>
      <c r="K93" s="62"/>
      <c r="L93" s="7"/>
      <c r="M93" s="7"/>
      <c r="N93" s="7"/>
      <c r="O93" s="7"/>
      <c r="P93" s="7"/>
      <c r="Q93" s="14"/>
      <c r="R93" s="12"/>
    </row>
    <row r="94" spans="1:20" ht="130.5" customHeight="1" outlineLevel="1">
      <c r="A94" s="19" t="s">
        <v>253</v>
      </c>
      <c r="B94" s="20" t="s">
        <v>259</v>
      </c>
      <c r="C94" s="20" t="s">
        <v>260</v>
      </c>
      <c r="D94" s="20" t="s">
        <v>6</v>
      </c>
      <c r="E94" s="20" t="s">
        <v>31</v>
      </c>
      <c r="F94" s="63" t="s">
        <v>261</v>
      </c>
      <c r="G94" s="64"/>
      <c r="H94" s="64">
        <v>2329900</v>
      </c>
      <c r="I94" s="16">
        <f t="shared" si="3"/>
        <v>2329900</v>
      </c>
      <c r="J94" s="62"/>
      <c r="K94" s="62">
        <v>20000</v>
      </c>
      <c r="L94" s="7">
        <f t="shared" ref="L94" si="14">J94+K94</f>
        <v>20000</v>
      </c>
      <c r="M94" s="7"/>
      <c r="N94" s="7">
        <v>60000</v>
      </c>
      <c r="O94" s="7">
        <f t="shared" ref="O94" si="15">M94+N94</f>
        <v>60000</v>
      </c>
      <c r="P94" s="7"/>
      <c r="Q94" s="15">
        <v>60000</v>
      </c>
      <c r="R94" s="7">
        <f t="shared" ref="R94" si="16">P94+Q94</f>
        <v>60000</v>
      </c>
    </row>
    <row r="95" spans="1:20" ht="35.25" customHeight="1">
      <c r="A95" s="105" t="s">
        <v>152</v>
      </c>
      <c r="B95" s="105"/>
      <c r="C95" s="105"/>
      <c r="D95" s="105"/>
      <c r="E95" s="65"/>
      <c r="F95" s="66"/>
      <c r="G95" s="7">
        <f>SUM(G96:G102)</f>
        <v>4162538.3</v>
      </c>
      <c r="H95" s="7">
        <f>SUM(H96:H104)</f>
        <v>115721.4</v>
      </c>
      <c r="I95" s="7">
        <f>G95+H95</f>
        <v>4278259.7</v>
      </c>
      <c r="J95" s="7">
        <f>SUM(J96:J102)</f>
        <v>467584.8</v>
      </c>
      <c r="K95" s="7">
        <f>SUM(K96:K104)</f>
        <v>104378.69999999995</v>
      </c>
      <c r="L95" s="7">
        <f t="shared" si="1"/>
        <v>571963.5</v>
      </c>
      <c r="M95" s="7">
        <f>SUM(M96:M102)</f>
        <v>161998.1</v>
      </c>
      <c r="N95" s="7">
        <f>SUM(N96:N104)</f>
        <v>3263.1</v>
      </c>
      <c r="O95" s="7">
        <f t="shared" si="2"/>
        <v>165261.20000000001</v>
      </c>
      <c r="P95" s="7">
        <f>SUM(P96:P102)</f>
        <v>3734.1</v>
      </c>
      <c r="Q95" s="7">
        <f>SUM(Q96:Q104)</f>
        <v>0</v>
      </c>
      <c r="R95" s="12">
        <f t="shared" si="5"/>
        <v>3734.1</v>
      </c>
    </row>
    <row r="96" spans="1:20" ht="120" customHeight="1" outlineLevel="1">
      <c r="A96" s="19" t="s">
        <v>196</v>
      </c>
      <c r="B96" s="21" t="s">
        <v>173</v>
      </c>
      <c r="C96" s="25" t="s">
        <v>18</v>
      </c>
      <c r="D96" s="25" t="s">
        <v>45</v>
      </c>
      <c r="E96" s="25" t="s">
        <v>48</v>
      </c>
      <c r="F96" s="11" t="s">
        <v>108</v>
      </c>
      <c r="G96" s="16">
        <v>318238.59999999998</v>
      </c>
      <c r="H96" s="16">
        <v>-318238.59999999998</v>
      </c>
      <c r="I96" s="7">
        <f t="shared" si="3"/>
        <v>0</v>
      </c>
      <c r="J96" s="62">
        <v>205398.1</v>
      </c>
      <c r="K96" s="62">
        <v>-205398.1</v>
      </c>
      <c r="L96" s="7">
        <f t="shared" si="1"/>
        <v>0</v>
      </c>
      <c r="M96" s="7">
        <v>0</v>
      </c>
      <c r="N96" s="7"/>
      <c r="O96" s="7">
        <f t="shared" si="2"/>
        <v>0</v>
      </c>
      <c r="P96" s="7">
        <v>0</v>
      </c>
      <c r="Q96" s="14"/>
      <c r="R96" s="12">
        <f t="shared" si="5"/>
        <v>0</v>
      </c>
    </row>
    <row r="97" spans="1:25" ht="120" customHeight="1" outlineLevel="1">
      <c r="A97" s="19" t="s">
        <v>199</v>
      </c>
      <c r="B97" s="21" t="s">
        <v>173</v>
      </c>
      <c r="C97" s="25" t="s">
        <v>5</v>
      </c>
      <c r="D97" s="25" t="s">
        <v>16</v>
      </c>
      <c r="E97" s="25" t="s">
        <v>9</v>
      </c>
      <c r="F97" s="11" t="s">
        <v>108</v>
      </c>
      <c r="G97" s="16">
        <v>0</v>
      </c>
      <c r="H97" s="16">
        <v>318238.59999999998</v>
      </c>
      <c r="I97" s="7">
        <f>G97+H97</f>
        <v>318238.59999999998</v>
      </c>
      <c r="J97" s="62">
        <v>0</v>
      </c>
      <c r="K97" s="62">
        <f>234379.4+11038.3</f>
        <v>245417.69999999998</v>
      </c>
      <c r="L97" s="7">
        <f t="shared" si="1"/>
        <v>245417.69999999998</v>
      </c>
      <c r="M97" s="7"/>
      <c r="N97" s="7"/>
      <c r="O97" s="7">
        <f t="shared" si="2"/>
        <v>0</v>
      </c>
      <c r="P97" s="7"/>
      <c r="Q97" s="14"/>
      <c r="R97" s="12">
        <f t="shared" si="5"/>
        <v>0</v>
      </c>
    </row>
    <row r="98" spans="1:25" ht="125.25" customHeight="1" outlineLevel="1">
      <c r="A98" s="19" t="s">
        <v>197</v>
      </c>
      <c r="B98" s="21" t="s">
        <v>122</v>
      </c>
      <c r="C98" s="25" t="s">
        <v>18</v>
      </c>
      <c r="D98" s="25" t="s">
        <v>45</v>
      </c>
      <c r="E98" s="25" t="s">
        <v>48</v>
      </c>
      <c r="F98" s="11" t="s">
        <v>108</v>
      </c>
      <c r="G98" s="16">
        <v>612113.69999999995</v>
      </c>
      <c r="H98" s="16">
        <v>-612113.69999999995</v>
      </c>
      <c r="I98" s="7">
        <f t="shared" si="3"/>
        <v>0</v>
      </c>
      <c r="J98" s="62">
        <v>109349</v>
      </c>
      <c r="K98" s="62">
        <v>-109349</v>
      </c>
      <c r="L98" s="7">
        <f t="shared" si="1"/>
        <v>0</v>
      </c>
      <c r="M98" s="7">
        <v>0</v>
      </c>
      <c r="N98" s="7"/>
      <c r="O98" s="7">
        <f t="shared" si="2"/>
        <v>0</v>
      </c>
      <c r="P98" s="7">
        <v>0</v>
      </c>
      <c r="Q98" s="14"/>
      <c r="R98" s="12">
        <f t="shared" si="5"/>
        <v>0</v>
      </c>
    </row>
    <row r="99" spans="1:25" ht="125.25" customHeight="1" outlineLevel="1">
      <c r="A99" s="19" t="s">
        <v>200</v>
      </c>
      <c r="B99" s="21" t="s">
        <v>122</v>
      </c>
      <c r="C99" s="25" t="s">
        <v>5</v>
      </c>
      <c r="D99" s="25" t="s">
        <v>16</v>
      </c>
      <c r="E99" s="25" t="s">
        <v>9</v>
      </c>
      <c r="F99" s="11" t="s">
        <v>108</v>
      </c>
      <c r="G99" s="16">
        <v>0</v>
      </c>
      <c r="H99" s="16">
        <v>612113.69999999995</v>
      </c>
      <c r="I99" s="7">
        <f>H99+G99</f>
        <v>612113.69999999995</v>
      </c>
      <c r="J99" s="62">
        <v>0</v>
      </c>
      <c r="K99" s="62">
        <f>142399.3+15634.4</f>
        <v>158033.69999999998</v>
      </c>
      <c r="L99" s="7">
        <f t="shared" si="1"/>
        <v>158033.69999999998</v>
      </c>
      <c r="M99" s="7">
        <v>0</v>
      </c>
      <c r="N99" s="7"/>
      <c r="O99" s="7">
        <f t="shared" si="2"/>
        <v>0</v>
      </c>
      <c r="P99" s="7">
        <v>0</v>
      </c>
      <c r="Q99" s="14"/>
      <c r="R99" s="12">
        <f t="shared" si="5"/>
        <v>0</v>
      </c>
    </row>
    <row r="100" spans="1:25" ht="113.25" customHeight="1" outlineLevel="1">
      <c r="A100" s="19" t="s">
        <v>115</v>
      </c>
      <c r="B100" s="21" t="s">
        <v>66</v>
      </c>
      <c r="C100" s="25" t="s">
        <v>36</v>
      </c>
      <c r="D100" s="25" t="s">
        <v>16</v>
      </c>
      <c r="E100" s="25" t="s">
        <v>9</v>
      </c>
      <c r="F100" s="11" t="s">
        <v>37</v>
      </c>
      <c r="G100" s="16">
        <v>2777777.8</v>
      </c>
      <c r="H100" s="16"/>
      <c r="I100" s="7">
        <f t="shared" si="3"/>
        <v>2777777.8</v>
      </c>
      <c r="J100" s="62">
        <v>122222.2</v>
      </c>
      <c r="K100" s="62">
        <v>3263.1</v>
      </c>
      <c r="L100" s="7">
        <f t="shared" si="1"/>
        <v>125485.3</v>
      </c>
      <c r="M100" s="7">
        <v>122222.2</v>
      </c>
      <c r="N100" s="7">
        <v>3263.1</v>
      </c>
      <c r="O100" s="7">
        <f t="shared" si="2"/>
        <v>125485.3</v>
      </c>
      <c r="P100" s="7">
        <v>0</v>
      </c>
      <c r="Q100" s="14"/>
      <c r="R100" s="12">
        <f t="shared" si="5"/>
        <v>0</v>
      </c>
    </row>
    <row r="101" spans="1:25" ht="111.75" customHeight="1" outlineLevel="1">
      <c r="A101" s="19" t="s">
        <v>160</v>
      </c>
      <c r="B101" s="21" t="s">
        <v>139</v>
      </c>
      <c r="C101" s="25" t="s">
        <v>5</v>
      </c>
      <c r="D101" s="25" t="s">
        <v>16</v>
      </c>
      <c r="E101" s="25" t="s">
        <v>9</v>
      </c>
      <c r="F101" s="11" t="s">
        <v>79</v>
      </c>
      <c r="G101" s="16">
        <v>388902.2</v>
      </c>
      <c r="H101" s="16"/>
      <c r="I101" s="7">
        <f t="shared" si="3"/>
        <v>388902.2</v>
      </c>
      <c r="J101" s="62">
        <v>30615.5</v>
      </c>
      <c r="K101" s="62"/>
      <c r="L101" s="7">
        <f t="shared" si="1"/>
        <v>30615.5</v>
      </c>
      <c r="M101" s="7">
        <v>35885</v>
      </c>
      <c r="N101" s="7"/>
      <c r="O101" s="7">
        <f t="shared" si="2"/>
        <v>35885</v>
      </c>
      <c r="P101" s="7">
        <v>0</v>
      </c>
      <c r="Q101" s="14"/>
      <c r="R101" s="12">
        <f t="shared" si="5"/>
        <v>0</v>
      </c>
    </row>
    <row r="102" spans="1:25" ht="110.25" customHeight="1" outlineLevel="1">
      <c r="A102" s="19" t="s">
        <v>142</v>
      </c>
      <c r="B102" s="21" t="s">
        <v>140</v>
      </c>
      <c r="C102" s="25" t="s">
        <v>18</v>
      </c>
      <c r="D102" s="25" t="s">
        <v>45</v>
      </c>
      <c r="E102" s="25" t="s">
        <v>57</v>
      </c>
      <c r="F102" s="11" t="s">
        <v>141</v>
      </c>
      <c r="G102" s="16">
        <v>65506</v>
      </c>
      <c r="H102" s="16"/>
      <c r="I102" s="7">
        <f t="shared" si="3"/>
        <v>65506</v>
      </c>
      <c r="J102" s="62">
        <v>0</v>
      </c>
      <c r="K102" s="62"/>
      <c r="L102" s="7">
        <f t="shared" si="1"/>
        <v>0</v>
      </c>
      <c r="M102" s="62">
        <v>3890.9</v>
      </c>
      <c r="N102" s="62"/>
      <c r="O102" s="7">
        <f t="shared" si="2"/>
        <v>3890.9</v>
      </c>
      <c r="P102" s="7">
        <v>3734.1</v>
      </c>
      <c r="Q102" s="14"/>
      <c r="R102" s="12">
        <f t="shared" si="5"/>
        <v>3734.1</v>
      </c>
    </row>
    <row r="103" spans="1:25" ht="127.5" customHeight="1" outlineLevel="1">
      <c r="A103" s="19" t="s">
        <v>217</v>
      </c>
      <c r="B103" s="21" t="s">
        <v>216</v>
      </c>
      <c r="C103" s="25" t="s">
        <v>118</v>
      </c>
      <c r="D103" s="25" t="s">
        <v>16</v>
      </c>
      <c r="E103" s="25" t="s">
        <v>9</v>
      </c>
      <c r="F103" s="11" t="s">
        <v>22</v>
      </c>
      <c r="G103" s="16"/>
      <c r="H103" s="16">
        <v>110000</v>
      </c>
      <c r="I103" s="7">
        <f>G103+H103</f>
        <v>110000</v>
      </c>
      <c r="J103" s="62">
        <v>0</v>
      </c>
      <c r="K103" s="62">
        <v>6975.9</v>
      </c>
      <c r="L103" s="7">
        <f t="shared" si="1"/>
        <v>6975.9</v>
      </c>
      <c r="M103" s="62">
        <v>0</v>
      </c>
      <c r="N103" s="62"/>
      <c r="O103" s="7">
        <f t="shared" si="2"/>
        <v>0</v>
      </c>
      <c r="P103" s="7">
        <v>0</v>
      </c>
      <c r="Q103" s="14"/>
      <c r="R103" s="12">
        <f t="shared" si="5"/>
        <v>0</v>
      </c>
    </row>
    <row r="104" spans="1:25" ht="127.5" customHeight="1" outlineLevel="1">
      <c r="A104" s="19" t="s">
        <v>272</v>
      </c>
      <c r="B104" s="20" t="s">
        <v>280</v>
      </c>
      <c r="C104" s="21" t="s">
        <v>18</v>
      </c>
      <c r="D104" s="21" t="s">
        <v>45</v>
      </c>
      <c r="E104" s="21" t="s">
        <v>48</v>
      </c>
      <c r="F104" s="22" t="s">
        <v>273</v>
      </c>
      <c r="G104" s="16"/>
      <c r="H104" s="16">
        <v>5721.4</v>
      </c>
      <c r="I104" s="16">
        <f>G104+H104</f>
        <v>5721.4</v>
      </c>
      <c r="J104" s="64"/>
      <c r="K104" s="64">
        <v>5435.4</v>
      </c>
      <c r="L104" s="16">
        <f t="shared" si="1"/>
        <v>5435.4</v>
      </c>
      <c r="M104" s="62"/>
      <c r="N104" s="62"/>
      <c r="O104" s="7"/>
      <c r="P104" s="7"/>
      <c r="Q104" s="14"/>
      <c r="R104" s="12"/>
    </row>
    <row r="105" spans="1:25" ht="42" customHeight="1">
      <c r="A105" s="104" t="s">
        <v>156</v>
      </c>
      <c r="B105" s="104"/>
      <c r="C105" s="104"/>
      <c r="D105" s="104"/>
      <c r="E105" s="67"/>
      <c r="F105" s="67"/>
      <c r="G105" s="38">
        <f>G106+G108+G112+G116+G118</f>
        <v>663306.69999999995</v>
      </c>
      <c r="H105" s="38">
        <f>H106+H108+H112+H116+H118+H121</f>
        <v>35000</v>
      </c>
      <c r="I105" s="7">
        <f t="shared" si="3"/>
        <v>698306.7</v>
      </c>
      <c r="J105" s="38">
        <f>J106+J108+J112+J116+J118</f>
        <v>157767.09</v>
      </c>
      <c r="K105" s="38">
        <f>K106+K108+K112+K116+K118+K121</f>
        <v>6000</v>
      </c>
      <c r="L105" s="7">
        <f t="shared" si="1"/>
        <v>163767.09</v>
      </c>
      <c r="M105" s="38">
        <f>M106+M108+M112+M116+M118</f>
        <v>175681.80000000002</v>
      </c>
      <c r="N105" s="38">
        <f>N106+N108+N112+N116+N118+N121</f>
        <v>7497.7</v>
      </c>
      <c r="O105" s="7">
        <f t="shared" si="2"/>
        <v>183179.50000000003</v>
      </c>
      <c r="P105" s="38">
        <f>P106+P108+P112+P116+P118</f>
        <v>224.4</v>
      </c>
      <c r="Q105" s="38">
        <f>Q106+Q108+Q112+Q116+Q118+Q121</f>
        <v>4000</v>
      </c>
      <c r="R105" s="12">
        <f t="shared" si="5"/>
        <v>4224.3999999999996</v>
      </c>
    </row>
    <row r="106" spans="1:25" ht="24" customHeight="1" outlineLevel="1">
      <c r="A106" s="104" t="s">
        <v>24</v>
      </c>
      <c r="B106" s="116"/>
      <c r="C106" s="116"/>
      <c r="D106" s="116"/>
      <c r="E106" s="67"/>
      <c r="F106" s="67"/>
      <c r="G106" s="38">
        <f>G107</f>
        <v>121674.15</v>
      </c>
      <c r="H106" s="38">
        <f>H107</f>
        <v>0</v>
      </c>
      <c r="I106" s="7">
        <f t="shared" si="3"/>
        <v>121674.15</v>
      </c>
      <c r="J106" s="38">
        <f>J107</f>
        <v>20000</v>
      </c>
      <c r="K106" s="38">
        <f>K107</f>
        <v>0</v>
      </c>
      <c r="L106" s="7">
        <f t="shared" si="1"/>
        <v>20000</v>
      </c>
      <c r="M106" s="7">
        <f>M107</f>
        <v>17800</v>
      </c>
      <c r="N106" s="7">
        <f>N107</f>
        <v>0</v>
      </c>
      <c r="O106" s="7">
        <f t="shared" si="2"/>
        <v>17800</v>
      </c>
      <c r="P106" s="38">
        <f>P107</f>
        <v>0</v>
      </c>
      <c r="Q106" s="7">
        <f>Q107</f>
        <v>0</v>
      </c>
      <c r="R106" s="12">
        <f t="shared" si="5"/>
        <v>0</v>
      </c>
    </row>
    <row r="107" spans="1:25" ht="108.75" customHeight="1" outlineLevel="1">
      <c r="A107" s="31" t="s">
        <v>50</v>
      </c>
      <c r="B107" s="25" t="s">
        <v>15</v>
      </c>
      <c r="C107" s="25" t="s">
        <v>18</v>
      </c>
      <c r="D107" s="25" t="s">
        <v>16</v>
      </c>
      <c r="E107" s="25" t="s">
        <v>28</v>
      </c>
      <c r="F107" s="25" t="s">
        <v>37</v>
      </c>
      <c r="G107" s="16">
        <v>121674.15</v>
      </c>
      <c r="H107" s="16"/>
      <c r="I107" s="7">
        <f t="shared" si="3"/>
        <v>121674.15</v>
      </c>
      <c r="J107" s="7">
        <v>20000</v>
      </c>
      <c r="K107" s="7"/>
      <c r="L107" s="7">
        <f t="shared" si="1"/>
        <v>20000</v>
      </c>
      <c r="M107" s="7">
        <v>17800</v>
      </c>
      <c r="N107" s="7"/>
      <c r="O107" s="7">
        <f t="shared" si="2"/>
        <v>17800</v>
      </c>
      <c r="P107" s="16">
        <v>0</v>
      </c>
      <c r="Q107" s="14"/>
      <c r="R107" s="12">
        <f t="shared" si="5"/>
        <v>0</v>
      </c>
    </row>
    <row r="108" spans="1:25" ht="26.25" customHeight="1" outlineLevel="1">
      <c r="A108" s="101" t="s">
        <v>38</v>
      </c>
      <c r="B108" s="102"/>
      <c r="C108" s="102"/>
      <c r="D108" s="103"/>
      <c r="E108" s="48"/>
      <c r="F108" s="48"/>
      <c r="G108" s="68">
        <f>SUM(G109:G111)</f>
        <v>92298.4</v>
      </c>
      <c r="H108" s="68">
        <f>SUM(H109:H111)</f>
        <v>0</v>
      </c>
      <c r="I108" s="7">
        <f t="shared" si="3"/>
        <v>92298.4</v>
      </c>
      <c r="J108" s="68">
        <f>SUM(J109:J111)</f>
        <v>3017.99</v>
      </c>
      <c r="K108" s="68">
        <f>SUM(K109:K111)</f>
        <v>0</v>
      </c>
      <c r="L108" s="7">
        <f t="shared" ref="L108:L144" si="17">J108+K108</f>
        <v>3017.99</v>
      </c>
      <c r="M108" s="68">
        <f>SUM(M109:M111)</f>
        <v>0</v>
      </c>
      <c r="N108" s="68">
        <f>SUM(N109:N111)</f>
        <v>3497.7</v>
      </c>
      <c r="O108" s="7">
        <f t="shared" ref="O108:O142" si="18">M108+N108</f>
        <v>3497.7</v>
      </c>
      <c r="P108" s="68">
        <f>SUM(P109:P111)</f>
        <v>0</v>
      </c>
      <c r="Q108" s="68">
        <f>SUM(Q109:Q111)</f>
        <v>0</v>
      </c>
      <c r="R108" s="12">
        <f t="shared" si="5"/>
        <v>0</v>
      </c>
      <c r="U108" s="1"/>
      <c r="V108" s="1"/>
      <c r="W108" s="1"/>
      <c r="X108" s="1"/>
      <c r="Y108" s="1"/>
    </row>
    <row r="109" spans="1:25" ht="145.5" customHeight="1" outlineLevel="1">
      <c r="A109" s="56" t="s">
        <v>126</v>
      </c>
      <c r="B109" s="24" t="s">
        <v>40</v>
      </c>
      <c r="C109" s="25" t="s">
        <v>18</v>
      </c>
      <c r="D109" s="25" t="s">
        <v>10</v>
      </c>
      <c r="E109" s="25" t="s">
        <v>27</v>
      </c>
      <c r="F109" s="25" t="s">
        <v>22</v>
      </c>
      <c r="G109" s="68">
        <v>48325.5</v>
      </c>
      <c r="H109" s="68"/>
      <c r="I109" s="7">
        <f t="shared" si="3"/>
        <v>48325.5</v>
      </c>
      <c r="J109" s="69">
        <v>275.52999999999997</v>
      </c>
      <c r="K109" s="69"/>
      <c r="L109" s="7">
        <f t="shared" si="17"/>
        <v>275.52999999999997</v>
      </c>
      <c r="M109" s="42">
        <v>0</v>
      </c>
      <c r="N109" s="42"/>
      <c r="O109" s="7">
        <f t="shared" si="18"/>
        <v>0</v>
      </c>
      <c r="P109" s="42">
        <v>0</v>
      </c>
      <c r="Q109" s="14"/>
      <c r="R109" s="12">
        <f t="shared" si="5"/>
        <v>0</v>
      </c>
      <c r="U109" s="1"/>
      <c r="V109" s="1"/>
      <c r="W109" s="1"/>
      <c r="X109" s="1"/>
      <c r="Y109" s="1"/>
    </row>
    <row r="110" spans="1:25" ht="168.75" customHeight="1" outlineLevel="1">
      <c r="A110" s="31" t="s">
        <v>131</v>
      </c>
      <c r="B110" s="24" t="s">
        <v>175</v>
      </c>
      <c r="C110" s="25" t="s">
        <v>18</v>
      </c>
      <c r="D110" s="25" t="s">
        <v>10</v>
      </c>
      <c r="E110" s="25" t="s">
        <v>27</v>
      </c>
      <c r="F110" s="25" t="s">
        <v>79</v>
      </c>
      <c r="G110" s="68">
        <v>38500</v>
      </c>
      <c r="H110" s="68"/>
      <c r="I110" s="7">
        <f t="shared" si="3"/>
        <v>38500</v>
      </c>
      <c r="J110" s="7">
        <v>2292.4699999999998</v>
      </c>
      <c r="K110" s="7"/>
      <c r="L110" s="7">
        <f t="shared" si="17"/>
        <v>2292.4699999999998</v>
      </c>
      <c r="M110" s="42">
        <v>0</v>
      </c>
      <c r="N110" s="42">
        <v>3401</v>
      </c>
      <c r="O110" s="7">
        <f t="shared" si="18"/>
        <v>3401</v>
      </c>
      <c r="P110" s="42">
        <v>0</v>
      </c>
      <c r="Q110" s="14"/>
      <c r="R110" s="12">
        <f t="shared" si="5"/>
        <v>0</v>
      </c>
      <c r="U110" s="1"/>
      <c r="V110" s="1"/>
      <c r="W110" s="1"/>
      <c r="X110" s="1"/>
      <c r="Y110" s="1"/>
    </row>
    <row r="111" spans="1:25" ht="168.75" customHeight="1" outlineLevel="1">
      <c r="A111" s="31" t="s">
        <v>176</v>
      </c>
      <c r="B111" s="24" t="s">
        <v>192</v>
      </c>
      <c r="C111" s="25" t="s">
        <v>18</v>
      </c>
      <c r="D111" s="25" t="s">
        <v>10</v>
      </c>
      <c r="E111" s="25" t="s">
        <v>177</v>
      </c>
      <c r="F111" s="25" t="s">
        <v>79</v>
      </c>
      <c r="G111" s="68">
        <v>5472.9</v>
      </c>
      <c r="H111" s="68"/>
      <c r="I111" s="7">
        <f t="shared" si="3"/>
        <v>5472.9</v>
      </c>
      <c r="J111" s="7">
        <v>449.99</v>
      </c>
      <c r="K111" s="7"/>
      <c r="L111" s="7">
        <f t="shared" si="17"/>
        <v>449.99</v>
      </c>
      <c r="M111" s="42">
        <v>0</v>
      </c>
      <c r="N111" s="42">
        <v>96.7</v>
      </c>
      <c r="O111" s="7">
        <f t="shared" si="18"/>
        <v>96.7</v>
      </c>
      <c r="P111" s="42">
        <v>0</v>
      </c>
      <c r="Q111" s="14"/>
      <c r="R111" s="12">
        <f t="shared" si="5"/>
        <v>0</v>
      </c>
      <c r="U111" s="1"/>
      <c r="V111" s="1"/>
      <c r="W111" s="1"/>
      <c r="X111" s="1"/>
      <c r="Y111" s="1"/>
    </row>
    <row r="112" spans="1:25" ht="31.5" customHeight="1" outlineLevel="1">
      <c r="A112" s="101" t="s">
        <v>112</v>
      </c>
      <c r="B112" s="102"/>
      <c r="C112" s="102"/>
      <c r="D112" s="103"/>
      <c r="E112" s="25"/>
      <c r="F112" s="25"/>
      <c r="G112" s="68">
        <f>SUM(G113:G115)</f>
        <v>22560</v>
      </c>
      <c r="H112" s="68">
        <f>SUM(H113:H115)</f>
        <v>0</v>
      </c>
      <c r="I112" s="7">
        <f t="shared" si="3"/>
        <v>22560</v>
      </c>
      <c r="J112" s="68">
        <f>SUM(J113:J114)</f>
        <v>5555</v>
      </c>
      <c r="K112" s="68">
        <f>SUM(K113:K114)</f>
        <v>0</v>
      </c>
      <c r="L112" s="7">
        <f t="shared" si="17"/>
        <v>5555</v>
      </c>
      <c r="M112" s="68">
        <f>SUM(M113:M114)</f>
        <v>5544.2</v>
      </c>
      <c r="N112" s="68">
        <f>SUM(N113:N114)</f>
        <v>0</v>
      </c>
      <c r="O112" s="7">
        <f t="shared" si="18"/>
        <v>5544.2</v>
      </c>
      <c r="P112" s="68">
        <f>SUM(P113:P115)</f>
        <v>224.4</v>
      </c>
      <c r="Q112" s="68">
        <f>SUM(Q113:Q114)</f>
        <v>0</v>
      </c>
      <c r="R112" s="12">
        <f t="shared" si="5"/>
        <v>224.4</v>
      </c>
      <c r="U112" s="1"/>
      <c r="V112" s="1"/>
      <c r="W112" s="1"/>
      <c r="X112" s="1"/>
      <c r="Y112" s="1"/>
    </row>
    <row r="113" spans="1:25" ht="114.75" customHeight="1" outlineLevel="1">
      <c r="A113" s="70" t="s">
        <v>178</v>
      </c>
      <c r="B113" s="21" t="s">
        <v>64</v>
      </c>
      <c r="C113" s="25" t="s">
        <v>123</v>
      </c>
      <c r="D113" s="25" t="s">
        <v>7</v>
      </c>
      <c r="E113" s="25" t="s">
        <v>9</v>
      </c>
      <c r="F113" s="25" t="s">
        <v>101</v>
      </c>
      <c r="G113" s="68">
        <v>7520</v>
      </c>
      <c r="H113" s="68"/>
      <c r="I113" s="7">
        <f t="shared" ref="I113:I142" si="19">G113+H113</f>
        <v>7520</v>
      </c>
      <c r="J113" s="68">
        <v>5555</v>
      </c>
      <c r="K113" s="68"/>
      <c r="L113" s="7">
        <f t="shared" si="17"/>
        <v>5555</v>
      </c>
      <c r="M113" s="68">
        <v>0</v>
      </c>
      <c r="N113" s="68"/>
      <c r="O113" s="7">
        <f t="shared" si="18"/>
        <v>0</v>
      </c>
      <c r="P113" s="68">
        <v>0</v>
      </c>
      <c r="Q113" s="14"/>
      <c r="R113" s="12">
        <f t="shared" si="5"/>
        <v>0</v>
      </c>
      <c r="U113" s="1"/>
      <c r="V113" s="1"/>
      <c r="W113" s="1"/>
      <c r="X113" s="1"/>
      <c r="Y113" s="1"/>
    </row>
    <row r="114" spans="1:25" ht="110.25" customHeight="1" outlineLevel="1">
      <c r="A114" s="71" t="s">
        <v>150</v>
      </c>
      <c r="B114" s="21" t="s">
        <v>64</v>
      </c>
      <c r="C114" s="25" t="s">
        <v>124</v>
      </c>
      <c r="D114" s="25" t="s">
        <v>7</v>
      </c>
      <c r="E114" s="25" t="s">
        <v>9</v>
      </c>
      <c r="F114" s="25" t="s">
        <v>102</v>
      </c>
      <c r="G114" s="68">
        <v>7520</v>
      </c>
      <c r="H114" s="68"/>
      <c r="I114" s="7">
        <f t="shared" si="19"/>
        <v>7520</v>
      </c>
      <c r="J114" s="7">
        <v>0</v>
      </c>
      <c r="K114" s="7"/>
      <c r="L114" s="7">
        <f t="shared" si="17"/>
        <v>0</v>
      </c>
      <c r="M114" s="7">
        <v>5544.2</v>
      </c>
      <c r="N114" s="7"/>
      <c r="O114" s="7">
        <f t="shared" si="18"/>
        <v>5544.2</v>
      </c>
      <c r="P114" s="42">
        <v>0</v>
      </c>
      <c r="Q114" s="14"/>
      <c r="R114" s="12">
        <f t="shared" si="5"/>
        <v>0</v>
      </c>
      <c r="U114" s="1"/>
      <c r="V114" s="1"/>
      <c r="W114" s="1"/>
      <c r="X114" s="1"/>
      <c r="Y114" s="1"/>
    </row>
    <row r="115" spans="1:25" ht="110.25" customHeight="1" outlineLevel="1">
      <c r="A115" s="70" t="s">
        <v>144</v>
      </c>
      <c r="B115" s="21" t="s">
        <v>64</v>
      </c>
      <c r="C115" s="25" t="s">
        <v>124</v>
      </c>
      <c r="D115" s="25" t="s">
        <v>7</v>
      </c>
      <c r="E115" s="25" t="s">
        <v>9</v>
      </c>
      <c r="F115" s="25" t="s">
        <v>143</v>
      </c>
      <c r="G115" s="68">
        <v>7520</v>
      </c>
      <c r="H115" s="68"/>
      <c r="I115" s="7">
        <f t="shared" si="19"/>
        <v>7520</v>
      </c>
      <c r="J115" s="7">
        <v>0</v>
      </c>
      <c r="K115" s="7"/>
      <c r="L115" s="7">
        <f t="shared" si="17"/>
        <v>0</v>
      </c>
      <c r="M115" s="7">
        <v>0</v>
      </c>
      <c r="N115" s="7"/>
      <c r="O115" s="7">
        <f t="shared" si="18"/>
        <v>0</v>
      </c>
      <c r="P115" s="42">
        <v>224.4</v>
      </c>
      <c r="Q115" s="14"/>
      <c r="R115" s="12">
        <f t="shared" si="5"/>
        <v>224.4</v>
      </c>
      <c r="U115" s="1"/>
      <c r="V115" s="1"/>
      <c r="W115" s="1"/>
      <c r="X115" s="1"/>
      <c r="Y115" s="1"/>
    </row>
    <row r="116" spans="1:25" ht="21.75" customHeight="1" outlineLevel="1">
      <c r="A116" s="106" t="s">
        <v>85</v>
      </c>
      <c r="B116" s="107"/>
      <c r="C116" s="107"/>
      <c r="D116" s="107"/>
      <c r="E116" s="108"/>
      <c r="F116" s="25"/>
      <c r="G116" s="7">
        <f>G117</f>
        <v>3264.95</v>
      </c>
      <c r="H116" s="7">
        <f>H117</f>
        <v>0</v>
      </c>
      <c r="I116" s="7">
        <f t="shared" si="19"/>
        <v>3264.95</v>
      </c>
      <c r="J116" s="7">
        <f>J117</f>
        <v>905</v>
      </c>
      <c r="K116" s="7">
        <f>K117</f>
        <v>0</v>
      </c>
      <c r="L116" s="7">
        <f t="shared" si="17"/>
        <v>905</v>
      </c>
      <c r="M116" s="7">
        <f>M117</f>
        <v>0</v>
      </c>
      <c r="N116" s="7">
        <f>N117</f>
        <v>0</v>
      </c>
      <c r="O116" s="7">
        <f t="shared" si="18"/>
        <v>0</v>
      </c>
      <c r="P116" s="7">
        <f>P117</f>
        <v>0</v>
      </c>
      <c r="Q116" s="7">
        <f>Q117</f>
        <v>0</v>
      </c>
      <c r="R116" s="12">
        <f t="shared" si="5"/>
        <v>0</v>
      </c>
      <c r="U116" s="1"/>
      <c r="V116" s="1"/>
      <c r="W116" s="1"/>
      <c r="X116" s="1"/>
      <c r="Y116" s="1"/>
    </row>
    <row r="117" spans="1:25" ht="117" customHeight="1" outlineLevel="1">
      <c r="A117" s="71" t="s">
        <v>179</v>
      </c>
      <c r="B117" s="24" t="s">
        <v>193</v>
      </c>
      <c r="C117" s="25" t="s">
        <v>18</v>
      </c>
      <c r="D117" s="25" t="s">
        <v>7</v>
      </c>
      <c r="E117" s="34" t="s">
        <v>180</v>
      </c>
      <c r="F117" s="25" t="s">
        <v>101</v>
      </c>
      <c r="G117" s="68">
        <v>3264.95</v>
      </c>
      <c r="H117" s="68"/>
      <c r="I117" s="7">
        <f t="shared" si="19"/>
        <v>3264.95</v>
      </c>
      <c r="J117" s="7">
        <f>256.7+648.3</f>
        <v>905</v>
      </c>
      <c r="K117" s="7"/>
      <c r="L117" s="7">
        <f t="shared" si="17"/>
        <v>905</v>
      </c>
      <c r="M117" s="7">
        <v>0</v>
      </c>
      <c r="N117" s="7"/>
      <c r="O117" s="7">
        <f t="shared" si="18"/>
        <v>0</v>
      </c>
      <c r="P117" s="7">
        <v>0</v>
      </c>
      <c r="Q117" s="14"/>
      <c r="R117" s="12">
        <f t="shared" si="5"/>
        <v>0</v>
      </c>
      <c r="U117" s="1"/>
      <c r="V117" s="1"/>
      <c r="W117" s="1"/>
      <c r="X117" s="1"/>
      <c r="Y117" s="1"/>
    </row>
    <row r="118" spans="1:25" ht="35.25" customHeight="1" outlineLevel="1">
      <c r="A118" s="109" t="s">
        <v>117</v>
      </c>
      <c r="B118" s="98"/>
      <c r="C118" s="98"/>
      <c r="D118" s="98"/>
      <c r="E118" s="99"/>
      <c r="F118" s="25"/>
      <c r="G118" s="68">
        <f>SUM(G119:G120)</f>
        <v>423509.2</v>
      </c>
      <c r="H118" s="68">
        <f>SUM(H119:H120)</f>
        <v>0</v>
      </c>
      <c r="I118" s="7">
        <f t="shared" si="19"/>
        <v>423509.2</v>
      </c>
      <c r="J118" s="68">
        <f t="shared" ref="J118:Q118" si="20">SUM(J119:J120)</f>
        <v>128289.1</v>
      </c>
      <c r="K118" s="68">
        <f t="shared" si="20"/>
        <v>0</v>
      </c>
      <c r="L118" s="7">
        <f t="shared" si="17"/>
        <v>128289.1</v>
      </c>
      <c r="M118" s="68">
        <f t="shared" si="20"/>
        <v>152337.60000000001</v>
      </c>
      <c r="N118" s="68">
        <f t="shared" si="20"/>
        <v>0</v>
      </c>
      <c r="O118" s="7">
        <f t="shared" si="18"/>
        <v>152337.60000000001</v>
      </c>
      <c r="P118" s="68">
        <f t="shared" si="20"/>
        <v>0</v>
      </c>
      <c r="Q118" s="68">
        <f t="shared" si="20"/>
        <v>0</v>
      </c>
      <c r="R118" s="12">
        <f t="shared" si="5"/>
        <v>0</v>
      </c>
      <c r="U118" s="1"/>
      <c r="V118" s="1"/>
      <c r="W118" s="1"/>
      <c r="X118" s="1"/>
      <c r="Y118" s="1"/>
    </row>
    <row r="119" spans="1:25" ht="126" customHeight="1" outlineLevel="1">
      <c r="A119" s="71" t="s">
        <v>181</v>
      </c>
      <c r="B119" s="24" t="s">
        <v>21</v>
      </c>
      <c r="C119" s="25" t="s">
        <v>118</v>
      </c>
      <c r="D119" s="60" t="s">
        <v>6</v>
      </c>
      <c r="E119" s="25" t="s">
        <v>42</v>
      </c>
      <c r="F119" s="25" t="s">
        <v>22</v>
      </c>
      <c r="G119" s="68">
        <v>7270</v>
      </c>
      <c r="H119" s="68"/>
      <c r="I119" s="7">
        <f t="shared" si="19"/>
        <v>7270</v>
      </c>
      <c r="J119" s="7">
        <v>5060</v>
      </c>
      <c r="K119" s="7"/>
      <c r="L119" s="7">
        <f t="shared" si="17"/>
        <v>5060</v>
      </c>
      <c r="M119" s="7">
        <v>0</v>
      </c>
      <c r="N119" s="7"/>
      <c r="O119" s="7">
        <f t="shared" si="18"/>
        <v>0</v>
      </c>
      <c r="P119" s="7">
        <v>0</v>
      </c>
      <c r="Q119" s="14"/>
      <c r="R119" s="12">
        <f t="shared" si="5"/>
        <v>0</v>
      </c>
      <c r="U119" s="1"/>
      <c r="V119" s="1"/>
      <c r="W119" s="1"/>
      <c r="X119" s="1"/>
      <c r="Y119" s="1"/>
    </row>
    <row r="120" spans="1:25" ht="110.25" customHeight="1" outlineLevel="1">
      <c r="A120" s="71" t="s">
        <v>194</v>
      </c>
      <c r="B120" s="24" t="s">
        <v>119</v>
      </c>
      <c r="C120" s="25" t="s">
        <v>18</v>
      </c>
      <c r="D120" s="60" t="s">
        <v>6</v>
      </c>
      <c r="E120" s="25" t="s">
        <v>31</v>
      </c>
      <c r="F120" s="25" t="s">
        <v>79</v>
      </c>
      <c r="G120" s="68">
        <v>416239.2</v>
      </c>
      <c r="H120" s="68"/>
      <c r="I120" s="7">
        <f t="shared" si="19"/>
        <v>416239.2</v>
      </c>
      <c r="J120" s="7">
        <v>123229.1</v>
      </c>
      <c r="K120" s="7"/>
      <c r="L120" s="7">
        <f t="shared" si="17"/>
        <v>123229.1</v>
      </c>
      <c r="M120" s="7">
        <v>152337.60000000001</v>
      </c>
      <c r="N120" s="7"/>
      <c r="O120" s="7">
        <f t="shared" si="18"/>
        <v>152337.60000000001</v>
      </c>
      <c r="P120" s="7">
        <v>0</v>
      </c>
      <c r="Q120" s="14"/>
      <c r="R120" s="12">
        <f t="shared" si="5"/>
        <v>0</v>
      </c>
      <c r="U120" s="1"/>
      <c r="V120" s="1"/>
      <c r="W120" s="1"/>
      <c r="X120" s="1"/>
      <c r="Y120" s="1"/>
    </row>
    <row r="121" spans="1:25" ht="120" customHeight="1" outlineLevel="1">
      <c r="A121" s="71" t="s">
        <v>262</v>
      </c>
      <c r="B121" s="24" t="s">
        <v>263</v>
      </c>
      <c r="C121" s="25" t="s">
        <v>18</v>
      </c>
      <c r="D121" s="60" t="s">
        <v>264</v>
      </c>
      <c r="E121" s="21" t="s">
        <v>69</v>
      </c>
      <c r="F121" s="25" t="s">
        <v>34</v>
      </c>
      <c r="G121" s="68"/>
      <c r="H121" s="68">
        <v>35000</v>
      </c>
      <c r="I121" s="7">
        <f t="shared" si="19"/>
        <v>35000</v>
      </c>
      <c r="J121" s="7"/>
      <c r="K121" s="7">
        <v>6000</v>
      </c>
      <c r="L121" s="7">
        <f t="shared" si="17"/>
        <v>6000</v>
      </c>
      <c r="M121" s="7"/>
      <c r="N121" s="7">
        <v>4000</v>
      </c>
      <c r="O121" s="7">
        <f t="shared" si="18"/>
        <v>4000</v>
      </c>
      <c r="P121" s="7"/>
      <c r="Q121" s="14">
        <v>4000</v>
      </c>
      <c r="R121" s="7">
        <f t="shared" si="5"/>
        <v>4000</v>
      </c>
      <c r="U121" s="1"/>
      <c r="V121" s="1"/>
      <c r="W121" s="1"/>
      <c r="X121" s="1"/>
      <c r="Y121" s="1"/>
    </row>
    <row r="122" spans="1:25" s="4" customFormat="1" ht="42.75" customHeight="1">
      <c r="A122" s="104" t="s">
        <v>157</v>
      </c>
      <c r="B122" s="112"/>
      <c r="C122" s="112"/>
      <c r="D122" s="112"/>
      <c r="E122" s="72"/>
      <c r="F122" s="72"/>
      <c r="G122" s="7">
        <f>SUM(G123:G126)</f>
        <v>523752.39999999997</v>
      </c>
      <c r="H122" s="7">
        <f>SUM(H123:H126)</f>
        <v>216.1</v>
      </c>
      <c r="I122" s="7">
        <f t="shared" si="19"/>
        <v>523968.49999999994</v>
      </c>
      <c r="J122" s="7">
        <f>SUM(J123:J126)</f>
        <v>85878.84</v>
      </c>
      <c r="K122" s="7">
        <f>SUM(K123:K126)</f>
        <v>26253</v>
      </c>
      <c r="L122" s="7">
        <f t="shared" si="17"/>
        <v>112131.84</v>
      </c>
      <c r="M122" s="7">
        <f>SUM(M123:M125)</f>
        <v>82456.7</v>
      </c>
      <c r="N122" s="7">
        <f>SUM(N123:N125)</f>
        <v>62645.9</v>
      </c>
      <c r="O122" s="7">
        <f t="shared" si="18"/>
        <v>145102.6</v>
      </c>
      <c r="P122" s="7">
        <f>SUM(P123:P125)</f>
        <v>62645.9</v>
      </c>
      <c r="Q122" s="7">
        <f>SUM(Q123:Q125)</f>
        <v>-62645.9</v>
      </c>
      <c r="R122" s="12">
        <f t="shared" si="5"/>
        <v>0</v>
      </c>
      <c r="S122" s="3"/>
      <c r="T122" s="3"/>
    </row>
    <row r="123" spans="1:25" s="4" customFormat="1" ht="111" customHeight="1" outlineLevel="1">
      <c r="A123" s="31" t="s">
        <v>76</v>
      </c>
      <c r="B123" s="11" t="s">
        <v>23</v>
      </c>
      <c r="C123" s="25" t="s">
        <v>5</v>
      </c>
      <c r="D123" s="25" t="s">
        <v>7</v>
      </c>
      <c r="E123" s="25" t="s">
        <v>9</v>
      </c>
      <c r="F123" s="25" t="s">
        <v>35</v>
      </c>
      <c r="G123" s="7">
        <v>372853.1</v>
      </c>
      <c r="H123" s="7"/>
      <c r="I123" s="7">
        <f t="shared" si="19"/>
        <v>372853.1</v>
      </c>
      <c r="J123" s="7">
        <f>73789.8+19810.71-10182.07</f>
        <v>83418.44</v>
      </c>
      <c r="K123" s="7">
        <f>9791.4+14856.5</f>
        <v>24647.9</v>
      </c>
      <c r="L123" s="7">
        <f t="shared" si="17"/>
        <v>108066.34</v>
      </c>
      <c r="M123" s="7">
        <v>0</v>
      </c>
      <c r="N123" s="7"/>
      <c r="O123" s="7">
        <f t="shared" si="18"/>
        <v>0</v>
      </c>
      <c r="P123" s="42">
        <v>0</v>
      </c>
      <c r="Q123" s="11"/>
      <c r="R123" s="12">
        <f t="shared" si="5"/>
        <v>0</v>
      </c>
      <c r="S123" s="3"/>
      <c r="T123" s="3"/>
    </row>
    <row r="124" spans="1:25" s="4" customFormat="1" ht="111" customHeight="1" outlineLevel="1">
      <c r="A124" s="48" t="s">
        <v>77</v>
      </c>
      <c r="B124" s="73" t="s">
        <v>21</v>
      </c>
      <c r="C124" s="25" t="s">
        <v>5</v>
      </c>
      <c r="D124" s="25" t="s">
        <v>7</v>
      </c>
      <c r="E124" s="25" t="s">
        <v>9</v>
      </c>
      <c r="F124" s="25" t="s">
        <v>79</v>
      </c>
      <c r="G124" s="7">
        <v>146383.5</v>
      </c>
      <c r="H124" s="7"/>
      <c r="I124" s="7">
        <f t="shared" si="19"/>
        <v>146383.5</v>
      </c>
      <c r="J124" s="7">
        <v>1280.9000000000001</v>
      </c>
      <c r="K124" s="7"/>
      <c r="L124" s="7">
        <f t="shared" si="17"/>
        <v>1280.9000000000001</v>
      </c>
      <c r="M124" s="7">
        <v>82456.7</v>
      </c>
      <c r="N124" s="7">
        <v>62645.9</v>
      </c>
      <c r="O124" s="7">
        <f t="shared" si="18"/>
        <v>145102.6</v>
      </c>
      <c r="P124" s="68">
        <v>62645.9</v>
      </c>
      <c r="Q124" s="74">
        <v>-62645.9</v>
      </c>
      <c r="R124" s="12">
        <f t="shared" si="5"/>
        <v>0</v>
      </c>
      <c r="S124" s="3"/>
      <c r="T124" s="3"/>
    </row>
    <row r="125" spans="1:25" s="4" customFormat="1" ht="129.75" customHeight="1" outlineLevel="1">
      <c r="A125" s="48" t="s">
        <v>78</v>
      </c>
      <c r="B125" s="73" t="s">
        <v>21</v>
      </c>
      <c r="C125" s="25" t="s">
        <v>5</v>
      </c>
      <c r="D125" s="25" t="s">
        <v>7</v>
      </c>
      <c r="E125" s="25" t="s">
        <v>9</v>
      </c>
      <c r="F125" s="25" t="s">
        <v>14</v>
      </c>
      <c r="G125" s="42">
        <v>4515.8</v>
      </c>
      <c r="H125" s="42"/>
      <c r="I125" s="7">
        <f t="shared" si="19"/>
        <v>4515.8</v>
      </c>
      <c r="J125" s="7">
        <v>1179.5</v>
      </c>
      <c r="K125" s="7">
        <v>1389</v>
      </c>
      <c r="L125" s="7">
        <f t="shared" si="17"/>
        <v>2568.5</v>
      </c>
      <c r="M125" s="42">
        <v>0</v>
      </c>
      <c r="N125" s="42"/>
      <c r="O125" s="7">
        <f t="shared" si="18"/>
        <v>0</v>
      </c>
      <c r="P125" s="42">
        <v>0</v>
      </c>
      <c r="Q125" s="11"/>
      <c r="R125" s="12">
        <f t="shared" si="5"/>
        <v>0</v>
      </c>
      <c r="S125" s="3"/>
      <c r="T125" s="3"/>
    </row>
    <row r="126" spans="1:25" s="4" customFormat="1" ht="171.75" customHeight="1" outlineLevel="1">
      <c r="A126" s="48" t="s">
        <v>246</v>
      </c>
      <c r="B126" s="73" t="s">
        <v>21</v>
      </c>
      <c r="C126" s="25" t="s">
        <v>244</v>
      </c>
      <c r="D126" s="25" t="s">
        <v>7</v>
      </c>
      <c r="E126" s="25" t="s">
        <v>9</v>
      </c>
      <c r="F126" s="25" t="s">
        <v>101</v>
      </c>
      <c r="G126" s="42"/>
      <c r="H126" s="42">
        <v>216.1</v>
      </c>
      <c r="I126" s="7">
        <f t="shared" si="19"/>
        <v>216.1</v>
      </c>
      <c r="J126" s="7">
        <v>0</v>
      </c>
      <c r="K126" s="7">
        <v>216.1</v>
      </c>
      <c r="L126" s="7">
        <f t="shared" si="17"/>
        <v>216.1</v>
      </c>
      <c r="M126" s="42">
        <v>0</v>
      </c>
      <c r="N126" s="42"/>
      <c r="O126" s="7">
        <f t="shared" si="18"/>
        <v>0</v>
      </c>
      <c r="P126" s="42">
        <v>0</v>
      </c>
      <c r="Q126" s="11"/>
      <c r="R126" s="12">
        <v>0</v>
      </c>
      <c r="S126" s="3"/>
      <c r="T126" s="3"/>
    </row>
    <row r="127" spans="1:25" s="4" customFormat="1" ht="56.25" customHeight="1">
      <c r="A127" s="104" t="s">
        <v>158</v>
      </c>
      <c r="B127" s="112"/>
      <c r="C127" s="112"/>
      <c r="D127" s="112"/>
      <c r="E127" s="72"/>
      <c r="F127" s="72"/>
      <c r="G127" s="75">
        <f>SUM(G128:G131)</f>
        <v>407182.51399999997</v>
      </c>
      <c r="H127" s="75">
        <f>SUM(H128:H131)</f>
        <v>0</v>
      </c>
      <c r="I127" s="7">
        <f t="shared" si="19"/>
        <v>407182.51399999997</v>
      </c>
      <c r="J127" s="75">
        <f>SUM(J128:J132)</f>
        <v>101999.20000000001</v>
      </c>
      <c r="K127" s="75">
        <f>SUM(K128:K132)</f>
        <v>32973.1</v>
      </c>
      <c r="L127" s="7">
        <f t="shared" si="17"/>
        <v>134972.30000000002</v>
      </c>
      <c r="M127" s="75">
        <f>SUM(M128:M131)</f>
        <v>76407.3</v>
      </c>
      <c r="N127" s="75">
        <f>SUM(N128:N132)</f>
        <v>0</v>
      </c>
      <c r="O127" s="7">
        <f t="shared" si="18"/>
        <v>76407.3</v>
      </c>
      <c r="P127" s="75">
        <f>SUM(P128:P131)</f>
        <v>0</v>
      </c>
      <c r="Q127" s="75">
        <f>SUM(Q128:Q132)</f>
        <v>0</v>
      </c>
      <c r="R127" s="12">
        <f t="shared" ref="R127:R142" si="21">P127+Q127</f>
        <v>0</v>
      </c>
      <c r="S127" s="3"/>
      <c r="T127" s="3"/>
    </row>
    <row r="128" spans="1:25" s="4" customFormat="1" ht="127.5" customHeight="1" outlineLevel="1">
      <c r="A128" s="31" t="s">
        <v>58</v>
      </c>
      <c r="B128" s="25" t="s">
        <v>182</v>
      </c>
      <c r="C128" s="25" t="s">
        <v>18</v>
      </c>
      <c r="D128" s="25" t="s">
        <v>16</v>
      </c>
      <c r="E128" s="25" t="s">
        <v>29</v>
      </c>
      <c r="F128" s="25" t="s">
        <v>22</v>
      </c>
      <c r="G128" s="42">
        <v>59083.1</v>
      </c>
      <c r="H128" s="42"/>
      <c r="I128" s="7">
        <f t="shared" si="19"/>
        <v>59083.1</v>
      </c>
      <c r="J128" s="7">
        <v>5889.4</v>
      </c>
      <c r="K128" s="7">
        <v>4373.1000000000004</v>
      </c>
      <c r="L128" s="7">
        <f t="shared" si="17"/>
        <v>10262.5</v>
      </c>
      <c r="M128" s="7">
        <v>0</v>
      </c>
      <c r="N128" s="7"/>
      <c r="O128" s="7">
        <f t="shared" si="18"/>
        <v>0</v>
      </c>
      <c r="P128" s="42">
        <v>0</v>
      </c>
      <c r="Q128" s="11"/>
      <c r="R128" s="12">
        <f t="shared" si="21"/>
        <v>0</v>
      </c>
      <c r="S128" s="3"/>
      <c r="T128" s="3"/>
    </row>
    <row r="129" spans="1:20" s="4" customFormat="1" ht="111.75" customHeight="1" outlineLevel="1">
      <c r="A129" s="76" t="s">
        <v>138</v>
      </c>
      <c r="B129" s="34" t="s">
        <v>183</v>
      </c>
      <c r="C129" s="25" t="s">
        <v>18</v>
      </c>
      <c r="D129" s="25" t="s">
        <v>16</v>
      </c>
      <c r="E129" s="34" t="s">
        <v>31</v>
      </c>
      <c r="F129" s="25" t="s">
        <v>101</v>
      </c>
      <c r="G129" s="42">
        <v>34375.300000000003</v>
      </c>
      <c r="H129" s="42"/>
      <c r="I129" s="7">
        <f t="shared" si="19"/>
        <v>34375.300000000003</v>
      </c>
      <c r="J129" s="7">
        <v>14937.1</v>
      </c>
      <c r="K129" s="7"/>
      <c r="L129" s="7">
        <f t="shared" si="17"/>
        <v>14937.1</v>
      </c>
      <c r="M129" s="7">
        <v>0</v>
      </c>
      <c r="N129" s="7"/>
      <c r="O129" s="7">
        <f t="shared" si="18"/>
        <v>0</v>
      </c>
      <c r="P129" s="42">
        <v>0</v>
      </c>
      <c r="Q129" s="11"/>
      <c r="R129" s="12">
        <f t="shared" si="21"/>
        <v>0</v>
      </c>
      <c r="S129" s="3"/>
      <c r="T129" s="3"/>
    </row>
    <row r="130" spans="1:20" s="4" customFormat="1" ht="117" customHeight="1" outlineLevel="1">
      <c r="A130" s="31" t="s">
        <v>137</v>
      </c>
      <c r="B130" s="34" t="s">
        <v>184</v>
      </c>
      <c r="C130" s="25" t="s">
        <v>18</v>
      </c>
      <c r="D130" s="25" t="s">
        <v>16</v>
      </c>
      <c r="E130" s="34" t="s">
        <v>26</v>
      </c>
      <c r="F130" s="25" t="s">
        <v>79</v>
      </c>
      <c r="G130" s="42">
        <v>184622.614</v>
      </c>
      <c r="H130" s="42"/>
      <c r="I130" s="7">
        <f t="shared" si="19"/>
        <v>184622.614</v>
      </c>
      <c r="J130" s="42">
        <f>8500+811.6</f>
        <v>9311.6</v>
      </c>
      <c r="K130" s="42"/>
      <c r="L130" s="7">
        <f t="shared" si="17"/>
        <v>9311.6</v>
      </c>
      <c r="M130" s="7">
        <v>76407.3</v>
      </c>
      <c r="N130" s="7"/>
      <c r="O130" s="7">
        <f t="shared" si="18"/>
        <v>76407.3</v>
      </c>
      <c r="P130" s="42">
        <v>0</v>
      </c>
      <c r="Q130" s="11"/>
      <c r="R130" s="12">
        <f t="shared" si="21"/>
        <v>0</v>
      </c>
      <c r="S130" s="3"/>
      <c r="T130" s="3"/>
    </row>
    <row r="131" spans="1:20" s="4" customFormat="1" ht="144" customHeight="1" outlineLevel="1">
      <c r="A131" s="31" t="s">
        <v>151</v>
      </c>
      <c r="B131" s="25" t="s">
        <v>195</v>
      </c>
      <c r="C131" s="25" t="s">
        <v>18</v>
      </c>
      <c r="D131" s="25" t="s">
        <v>16</v>
      </c>
      <c r="E131" s="34" t="s">
        <v>31</v>
      </c>
      <c r="F131" s="25" t="s">
        <v>22</v>
      </c>
      <c r="G131" s="42">
        <v>129101.5</v>
      </c>
      <c r="H131" s="42"/>
      <c r="I131" s="7">
        <f t="shared" si="19"/>
        <v>129101.5</v>
      </c>
      <c r="J131" s="42">
        <v>69361.100000000006</v>
      </c>
      <c r="K131" s="42">
        <v>28600</v>
      </c>
      <c r="L131" s="7">
        <f t="shared" si="17"/>
        <v>97961.1</v>
      </c>
      <c r="M131" s="42">
        <v>0</v>
      </c>
      <c r="N131" s="42"/>
      <c r="O131" s="7">
        <f t="shared" si="18"/>
        <v>0</v>
      </c>
      <c r="P131" s="42">
        <v>0</v>
      </c>
      <c r="Q131" s="11"/>
      <c r="R131" s="12">
        <f t="shared" si="21"/>
        <v>0</v>
      </c>
      <c r="S131" s="3"/>
      <c r="T131" s="3"/>
    </row>
    <row r="132" spans="1:20" s="4" customFormat="1" ht="116.25" customHeight="1" outlineLevel="1">
      <c r="A132" s="31" t="s">
        <v>186</v>
      </c>
      <c r="B132" s="25" t="s">
        <v>185</v>
      </c>
      <c r="C132" s="25" t="s">
        <v>43</v>
      </c>
      <c r="D132" s="25" t="s">
        <v>147</v>
      </c>
      <c r="E132" s="24" t="s">
        <v>180</v>
      </c>
      <c r="F132" s="25" t="s">
        <v>101</v>
      </c>
      <c r="G132" s="42">
        <v>2900</v>
      </c>
      <c r="H132" s="42"/>
      <c r="I132" s="7">
        <f t="shared" si="19"/>
        <v>2900</v>
      </c>
      <c r="J132" s="42">
        <v>2500</v>
      </c>
      <c r="K132" s="42"/>
      <c r="L132" s="7">
        <f t="shared" si="17"/>
        <v>2500</v>
      </c>
      <c r="M132" s="42">
        <v>0</v>
      </c>
      <c r="N132" s="42"/>
      <c r="O132" s="7">
        <f t="shared" si="18"/>
        <v>0</v>
      </c>
      <c r="P132" s="42">
        <v>0</v>
      </c>
      <c r="Q132" s="11"/>
      <c r="R132" s="12">
        <f t="shared" si="21"/>
        <v>0</v>
      </c>
      <c r="S132" s="3"/>
      <c r="T132" s="3"/>
    </row>
    <row r="133" spans="1:20" s="4" customFormat="1" ht="45" customHeight="1">
      <c r="A133" s="104" t="s">
        <v>159</v>
      </c>
      <c r="B133" s="112"/>
      <c r="C133" s="112"/>
      <c r="D133" s="112"/>
      <c r="E133" s="72"/>
      <c r="F133" s="72"/>
      <c r="G133" s="75">
        <f>G134</f>
        <v>98595.09</v>
      </c>
      <c r="H133" s="75">
        <f>H134+H135</f>
        <v>39173.699999999997</v>
      </c>
      <c r="I133" s="7">
        <f t="shared" si="19"/>
        <v>137768.78999999998</v>
      </c>
      <c r="J133" s="75">
        <f>J134</f>
        <v>3840</v>
      </c>
      <c r="K133" s="75">
        <f>K134+K135</f>
        <v>37215</v>
      </c>
      <c r="L133" s="7">
        <f t="shared" si="17"/>
        <v>41055</v>
      </c>
      <c r="M133" s="75">
        <f>M134</f>
        <v>0</v>
      </c>
      <c r="N133" s="75">
        <f>N134</f>
        <v>0</v>
      </c>
      <c r="O133" s="7">
        <f t="shared" si="18"/>
        <v>0</v>
      </c>
      <c r="P133" s="75">
        <f>P134</f>
        <v>0</v>
      </c>
      <c r="Q133" s="75">
        <f>Q134</f>
        <v>0</v>
      </c>
      <c r="R133" s="12">
        <f t="shared" si="21"/>
        <v>0</v>
      </c>
      <c r="S133" s="3"/>
      <c r="T133" s="3"/>
    </row>
    <row r="134" spans="1:20" s="4" customFormat="1" ht="152.25" customHeight="1" outlineLevel="1">
      <c r="A134" s="48" t="s">
        <v>187</v>
      </c>
      <c r="B134" s="25" t="s">
        <v>39</v>
      </c>
      <c r="C134" s="25" t="s">
        <v>18</v>
      </c>
      <c r="D134" s="25" t="s">
        <v>10</v>
      </c>
      <c r="E134" s="25" t="s">
        <v>51</v>
      </c>
      <c r="F134" s="25" t="s">
        <v>54</v>
      </c>
      <c r="G134" s="42">
        <v>98595.09</v>
      </c>
      <c r="H134" s="42"/>
      <c r="I134" s="7">
        <f t="shared" si="19"/>
        <v>98595.09</v>
      </c>
      <c r="J134" s="7">
        <v>3840</v>
      </c>
      <c r="K134" s="7"/>
      <c r="L134" s="7">
        <f t="shared" si="17"/>
        <v>3840</v>
      </c>
      <c r="M134" s="7">
        <v>0</v>
      </c>
      <c r="N134" s="7"/>
      <c r="O134" s="7">
        <f t="shared" si="18"/>
        <v>0</v>
      </c>
      <c r="P134" s="42">
        <v>0</v>
      </c>
      <c r="Q134" s="11"/>
      <c r="R134" s="12">
        <f t="shared" si="21"/>
        <v>0</v>
      </c>
      <c r="S134" s="3"/>
      <c r="T134" s="3"/>
    </row>
    <row r="135" spans="1:20" s="4" customFormat="1" ht="144.75" customHeight="1" outlineLevel="1">
      <c r="A135" s="48" t="s">
        <v>266</v>
      </c>
      <c r="B135" s="34" t="s">
        <v>267</v>
      </c>
      <c r="C135" s="34" t="s">
        <v>43</v>
      </c>
      <c r="D135" s="25" t="s">
        <v>10</v>
      </c>
      <c r="E135" s="24" t="s">
        <v>222</v>
      </c>
      <c r="F135" s="11" t="s">
        <v>236</v>
      </c>
      <c r="G135" s="42"/>
      <c r="H135" s="42">
        <v>39173.699999999997</v>
      </c>
      <c r="I135" s="7">
        <f t="shared" si="19"/>
        <v>39173.699999999997</v>
      </c>
      <c r="J135" s="7"/>
      <c r="K135" s="7">
        <v>37215</v>
      </c>
      <c r="L135" s="7">
        <f t="shared" si="17"/>
        <v>37215</v>
      </c>
      <c r="M135" s="7"/>
      <c r="N135" s="7"/>
      <c r="O135" s="7"/>
      <c r="P135" s="42"/>
      <c r="Q135" s="11"/>
      <c r="R135" s="12"/>
      <c r="S135" s="3"/>
      <c r="T135" s="3"/>
    </row>
    <row r="136" spans="1:20" s="4" customFormat="1" ht="144.75" hidden="1" customHeight="1" outlineLevel="1">
      <c r="A136" s="77"/>
      <c r="B136" s="78"/>
      <c r="C136" s="79"/>
      <c r="D136" s="79"/>
      <c r="E136" s="79"/>
      <c r="F136" s="80"/>
      <c r="G136" s="81"/>
      <c r="H136" s="81"/>
      <c r="I136" s="17"/>
      <c r="J136" s="36"/>
      <c r="K136" s="36"/>
      <c r="L136" s="36"/>
      <c r="M136" s="36"/>
      <c r="N136" s="36"/>
      <c r="O136" s="17"/>
      <c r="P136" s="81"/>
      <c r="Q136" s="18"/>
      <c r="R136" s="17"/>
      <c r="S136" s="3"/>
      <c r="T136" s="3"/>
    </row>
    <row r="137" spans="1:20" s="4" customFormat="1" ht="25.5" customHeight="1">
      <c r="A137" s="100" t="s">
        <v>136</v>
      </c>
      <c r="B137" s="100"/>
      <c r="C137" s="100"/>
      <c r="D137" s="100"/>
      <c r="E137" s="25"/>
      <c r="F137" s="25"/>
      <c r="G137" s="42">
        <f>G138</f>
        <v>21932016.199999999</v>
      </c>
      <c r="H137" s="42">
        <f>H138</f>
        <v>0</v>
      </c>
      <c r="I137" s="7">
        <f t="shared" si="19"/>
        <v>21932016.199999999</v>
      </c>
      <c r="J137" s="42">
        <f t="shared" ref="J137:P137" si="22">J138</f>
        <v>52900</v>
      </c>
      <c r="K137" s="42">
        <f>K138</f>
        <v>0</v>
      </c>
      <c r="L137" s="7">
        <f t="shared" si="17"/>
        <v>52900</v>
      </c>
      <c r="M137" s="42">
        <f t="shared" si="22"/>
        <v>52900</v>
      </c>
      <c r="N137" s="42">
        <f>N138</f>
        <v>0</v>
      </c>
      <c r="O137" s="7">
        <f t="shared" si="18"/>
        <v>52900</v>
      </c>
      <c r="P137" s="42">
        <f t="shared" si="22"/>
        <v>52900</v>
      </c>
      <c r="Q137" s="42">
        <f>Q138</f>
        <v>0</v>
      </c>
      <c r="R137" s="12">
        <f t="shared" si="21"/>
        <v>52900</v>
      </c>
      <c r="S137" s="3"/>
      <c r="T137" s="3"/>
    </row>
    <row r="138" spans="1:20" s="4" customFormat="1" ht="147.75" customHeight="1" outlineLevel="1">
      <c r="A138" s="23" t="s">
        <v>105</v>
      </c>
      <c r="B138" s="21" t="s">
        <v>188</v>
      </c>
      <c r="C138" s="21" t="s">
        <v>43</v>
      </c>
      <c r="D138" s="21" t="s">
        <v>10</v>
      </c>
      <c r="E138" s="21" t="s">
        <v>69</v>
      </c>
      <c r="F138" s="21" t="s">
        <v>111</v>
      </c>
      <c r="G138" s="42">
        <v>21932016.199999999</v>
      </c>
      <c r="H138" s="42"/>
      <c r="I138" s="7">
        <f t="shared" si="19"/>
        <v>21932016.199999999</v>
      </c>
      <c r="J138" s="7">
        <v>52900</v>
      </c>
      <c r="K138" s="7"/>
      <c r="L138" s="7">
        <f t="shared" si="17"/>
        <v>52900</v>
      </c>
      <c r="M138" s="7">
        <v>52900</v>
      </c>
      <c r="N138" s="7"/>
      <c r="O138" s="7">
        <f t="shared" si="18"/>
        <v>52900</v>
      </c>
      <c r="P138" s="42">
        <v>52900</v>
      </c>
      <c r="Q138" s="11"/>
      <c r="R138" s="12">
        <f t="shared" si="21"/>
        <v>52900</v>
      </c>
      <c r="S138" s="3"/>
      <c r="T138" s="3"/>
    </row>
    <row r="139" spans="1:20" s="4" customFormat="1" ht="34.5" customHeight="1" outlineLevel="1">
      <c r="A139" s="100" t="s">
        <v>269</v>
      </c>
      <c r="B139" s="100"/>
      <c r="C139" s="100"/>
      <c r="D139" s="100"/>
      <c r="E139" s="21"/>
      <c r="F139" s="21"/>
      <c r="G139" s="82"/>
      <c r="H139" s="82">
        <f>H140</f>
        <v>168497.1</v>
      </c>
      <c r="I139" s="16">
        <f t="shared" si="19"/>
        <v>168497.1</v>
      </c>
      <c r="J139" s="16"/>
      <c r="K139" s="16">
        <f>K140</f>
        <v>4951.5</v>
      </c>
      <c r="L139" s="16">
        <f t="shared" si="17"/>
        <v>4951.5</v>
      </c>
      <c r="M139" s="7"/>
      <c r="N139" s="7"/>
      <c r="O139" s="7"/>
      <c r="P139" s="42"/>
      <c r="Q139" s="11"/>
      <c r="R139" s="12"/>
      <c r="S139" s="3"/>
      <c r="T139" s="3"/>
    </row>
    <row r="140" spans="1:20" s="4" customFormat="1" ht="147.75" customHeight="1" outlineLevel="1">
      <c r="A140" s="23" t="s">
        <v>282</v>
      </c>
      <c r="B140" s="21" t="s">
        <v>281</v>
      </c>
      <c r="C140" s="21" t="s">
        <v>268</v>
      </c>
      <c r="D140" s="21" t="s">
        <v>10</v>
      </c>
      <c r="E140" s="21" t="s">
        <v>69</v>
      </c>
      <c r="F140" s="21" t="s">
        <v>22</v>
      </c>
      <c r="G140" s="82"/>
      <c r="H140" s="16">
        <v>168497.1</v>
      </c>
      <c r="I140" s="16">
        <f t="shared" si="19"/>
        <v>168497.1</v>
      </c>
      <c r="J140" s="16"/>
      <c r="K140" s="16">
        <v>4951.5</v>
      </c>
      <c r="L140" s="16">
        <f t="shared" si="17"/>
        <v>4951.5</v>
      </c>
      <c r="M140" s="7"/>
      <c r="N140" s="7"/>
      <c r="O140" s="7"/>
      <c r="P140" s="42"/>
      <c r="Q140" s="11"/>
      <c r="R140" s="12"/>
      <c r="S140" s="3"/>
      <c r="T140" s="3"/>
    </row>
    <row r="141" spans="1:20" s="4" customFormat="1" ht="54" customHeight="1">
      <c r="A141" s="122" t="s">
        <v>270</v>
      </c>
      <c r="B141" s="98"/>
      <c r="C141" s="98"/>
      <c r="D141" s="99"/>
      <c r="E141" s="21"/>
      <c r="F141" s="21"/>
      <c r="G141" s="42">
        <f>G142</f>
        <v>374779</v>
      </c>
      <c r="H141" s="42">
        <f>H142</f>
        <v>0</v>
      </c>
      <c r="I141" s="7">
        <f t="shared" si="19"/>
        <v>374779</v>
      </c>
      <c r="J141" s="42">
        <f t="shared" ref="J141:Q141" si="23">J142</f>
        <v>150000</v>
      </c>
      <c r="K141" s="42">
        <f t="shared" si="23"/>
        <v>-120000</v>
      </c>
      <c r="L141" s="7">
        <f t="shared" si="17"/>
        <v>30000</v>
      </c>
      <c r="M141" s="42">
        <f t="shared" si="23"/>
        <v>170782.3</v>
      </c>
      <c r="N141" s="42">
        <f t="shared" si="23"/>
        <v>-34252.100000000006</v>
      </c>
      <c r="O141" s="7">
        <f t="shared" si="18"/>
        <v>136530.19999999998</v>
      </c>
      <c r="P141" s="42">
        <f t="shared" si="23"/>
        <v>50000</v>
      </c>
      <c r="Q141" s="42">
        <f t="shared" si="23"/>
        <v>154252.1</v>
      </c>
      <c r="R141" s="12">
        <f t="shared" si="21"/>
        <v>204252.1</v>
      </c>
      <c r="S141" s="3"/>
      <c r="T141" s="3"/>
    </row>
    <row r="142" spans="1:20" s="4" customFormat="1" ht="129.75" customHeight="1">
      <c r="A142" s="23" t="s">
        <v>120</v>
      </c>
      <c r="B142" s="21" t="s">
        <v>121</v>
      </c>
      <c r="C142" s="25" t="s">
        <v>12</v>
      </c>
      <c r="D142" s="25" t="s">
        <v>7</v>
      </c>
      <c r="E142" s="25" t="s">
        <v>9</v>
      </c>
      <c r="F142" s="14" t="s">
        <v>73</v>
      </c>
      <c r="G142" s="42">
        <v>374779</v>
      </c>
      <c r="H142" s="42"/>
      <c r="I142" s="7">
        <f t="shared" si="19"/>
        <v>374779</v>
      </c>
      <c r="J142" s="7">
        <v>150000</v>
      </c>
      <c r="K142" s="7">
        <v>-120000</v>
      </c>
      <c r="L142" s="7">
        <f t="shared" si="17"/>
        <v>30000</v>
      </c>
      <c r="M142" s="7">
        <v>170782.3</v>
      </c>
      <c r="N142" s="7">
        <f>-62645.9+28393.8</f>
        <v>-34252.100000000006</v>
      </c>
      <c r="O142" s="7">
        <f t="shared" si="18"/>
        <v>136530.19999999998</v>
      </c>
      <c r="P142" s="42">
        <v>50000</v>
      </c>
      <c r="Q142" s="74">
        <f>62645.9+91606.2</f>
        <v>154252.1</v>
      </c>
      <c r="R142" s="12">
        <f t="shared" si="21"/>
        <v>204252.1</v>
      </c>
      <c r="S142" s="3"/>
      <c r="T142" s="3"/>
    </row>
    <row r="143" spans="1:20" s="4" customFormat="1" ht="41.25" customHeight="1">
      <c r="A143" s="121" t="s">
        <v>274</v>
      </c>
      <c r="B143" s="121"/>
      <c r="C143" s="121"/>
      <c r="D143" s="121"/>
      <c r="E143" s="25"/>
      <c r="F143" s="14"/>
      <c r="G143" s="42"/>
      <c r="H143" s="42">
        <f>H144</f>
        <v>25000</v>
      </c>
      <c r="I143" s="7">
        <f>G143+H143</f>
        <v>25000</v>
      </c>
      <c r="J143" s="7"/>
      <c r="K143" s="42">
        <f>K144</f>
        <v>25000</v>
      </c>
      <c r="L143" s="7">
        <f t="shared" si="17"/>
        <v>25000</v>
      </c>
      <c r="M143" s="7"/>
      <c r="N143" s="7"/>
      <c r="O143" s="7"/>
      <c r="P143" s="42"/>
      <c r="Q143" s="74"/>
      <c r="R143" s="12"/>
      <c r="S143" s="3"/>
      <c r="T143" s="3"/>
    </row>
    <row r="144" spans="1:20" s="4" customFormat="1" ht="129.75" customHeight="1">
      <c r="A144" s="23" t="s">
        <v>275</v>
      </c>
      <c r="B144" s="21" t="s">
        <v>276</v>
      </c>
      <c r="C144" s="34" t="s">
        <v>277</v>
      </c>
      <c r="D144" s="21" t="s">
        <v>278</v>
      </c>
      <c r="E144" s="21" t="s">
        <v>279</v>
      </c>
      <c r="F144" s="21" t="s">
        <v>236</v>
      </c>
      <c r="G144" s="42"/>
      <c r="H144" s="42">
        <v>25000</v>
      </c>
      <c r="I144" s="7">
        <f>G144+H144</f>
        <v>25000</v>
      </c>
      <c r="J144" s="7"/>
      <c r="K144" s="7">
        <v>25000</v>
      </c>
      <c r="L144" s="7">
        <f t="shared" si="17"/>
        <v>25000</v>
      </c>
      <c r="M144" s="7"/>
      <c r="N144" s="7"/>
      <c r="O144" s="7"/>
      <c r="P144" s="42"/>
      <c r="Q144" s="74"/>
      <c r="R144" s="12"/>
      <c r="S144" s="3"/>
      <c r="T144" s="3"/>
    </row>
    <row r="145" spans="1:20" s="4" customFormat="1" ht="9" customHeight="1">
      <c r="A145" s="83"/>
      <c r="B145" s="84"/>
      <c r="C145" s="85"/>
      <c r="D145" s="85"/>
      <c r="E145" s="85"/>
      <c r="F145" s="86"/>
      <c r="G145" s="87"/>
      <c r="H145" s="87"/>
      <c r="I145" s="87"/>
      <c r="J145" s="88"/>
      <c r="K145" s="88"/>
      <c r="L145" s="88"/>
      <c r="M145" s="88"/>
      <c r="N145" s="88"/>
      <c r="O145" s="88"/>
      <c r="P145" s="87"/>
      <c r="Q145" s="3"/>
      <c r="R145" s="3"/>
      <c r="S145" s="3"/>
      <c r="T145" s="3"/>
    </row>
    <row r="146" spans="1:20" s="4" customFormat="1" ht="18" customHeight="1">
      <c r="A146" s="95" t="s">
        <v>189</v>
      </c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3"/>
      <c r="R146" s="3"/>
      <c r="S146" s="3"/>
      <c r="T146" s="3"/>
    </row>
    <row r="147" spans="1:20" s="4" customFormat="1" ht="54" customHeight="1">
      <c r="A147" s="95" t="s">
        <v>74</v>
      </c>
      <c r="B147" s="95"/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3"/>
      <c r="R147" s="3"/>
      <c r="S147" s="3"/>
      <c r="T147" s="3"/>
    </row>
    <row r="148" spans="1:20" s="4" customFormat="1" ht="17.2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3"/>
      <c r="R148" s="3"/>
      <c r="S148" s="3"/>
      <c r="T148" s="3"/>
    </row>
    <row r="149" spans="1:20" s="4" customFormat="1" ht="15.7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3"/>
      <c r="R149" s="3"/>
      <c r="S149" s="3"/>
      <c r="T149" s="3"/>
    </row>
    <row r="150" spans="1:20" s="4" customFormat="1" ht="15.7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3"/>
      <c r="R150" s="3"/>
      <c r="S150" s="3"/>
      <c r="T150" s="3"/>
    </row>
    <row r="151" spans="1:20" s="4" customFormat="1" ht="15.7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3"/>
      <c r="R151" s="3"/>
      <c r="S151" s="3"/>
      <c r="T151" s="3"/>
    </row>
    <row r="152" spans="1:20" s="4" customFormat="1" ht="36.75" customHeight="1">
      <c r="A152" s="115"/>
      <c r="B152" s="115"/>
      <c r="C152" s="115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3"/>
      <c r="R152" s="3"/>
      <c r="S152" s="3"/>
      <c r="T152" s="3"/>
    </row>
    <row r="153" spans="1:20" s="4" customFormat="1" ht="30" customHeight="1">
      <c r="A153" s="115"/>
      <c r="B153" s="115"/>
      <c r="C153" s="115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3"/>
      <c r="R153" s="3"/>
      <c r="S153" s="3"/>
      <c r="T153" s="3"/>
    </row>
    <row r="154" spans="1:20" s="4" customFormat="1" ht="15.7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3"/>
      <c r="R154" s="3"/>
      <c r="S154" s="3"/>
      <c r="T154" s="3"/>
    </row>
    <row r="155" spans="1:20" s="4" customFormat="1" ht="16.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3"/>
      <c r="R155" s="3"/>
      <c r="S155" s="3"/>
      <c r="T155" s="3"/>
    </row>
    <row r="156" spans="1:20" s="4" customFormat="1" ht="15.7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3"/>
      <c r="R156" s="3"/>
      <c r="S156" s="3"/>
      <c r="T156" s="3"/>
    </row>
    <row r="157" spans="1:20" s="4" customFormat="1" ht="15.7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3"/>
      <c r="R157" s="3"/>
      <c r="S157" s="3"/>
      <c r="T157" s="3"/>
    </row>
    <row r="158" spans="1:20" s="4" customFormat="1" ht="15.7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3"/>
      <c r="R158" s="3"/>
      <c r="S158" s="3"/>
      <c r="T158" s="3"/>
    </row>
    <row r="159" spans="1:20" ht="15.7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10"/>
      <c r="N159" s="10"/>
      <c r="O159" s="10"/>
      <c r="P159" s="9"/>
    </row>
    <row r="160" spans="1:20" ht="15.7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2"/>
      <c r="R160" s="2"/>
      <c r="S160" s="2"/>
      <c r="T160" s="2"/>
    </row>
    <row r="161" spans="1:20" ht="15.7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2"/>
      <c r="R161" s="2"/>
      <c r="S161" s="2"/>
      <c r="T161" s="2"/>
    </row>
  </sheetData>
  <mergeCells count="53">
    <mergeCell ref="A10:D10"/>
    <mergeCell ref="H6:H7"/>
    <mergeCell ref="I6:I7"/>
    <mergeCell ref="K6:K7"/>
    <mergeCell ref="L6:L7"/>
    <mergeCell ref="A5:P5"/>
    <mergeCell ref="J6:J7"/>
    <mergeCell ref="A11:D11"/>
    <mergeCell ref="A22:D22"/>
    <mergeCell ref="A143:D143"/>
    <mergeCell ref="N6:N7"/>
    <mergeCell ref="G6:G7"/>
    <mergeCell ref="E6:E7"/>
    <mergeCell ref="B6:B7"/>
    <mergeCell ref="C6:C7"/>
    <mergeCell ref="D6:D7"/>
    <mergeCell ref="O6:O7"/>
    <mergeCell ref="F6:F7"/>
    <mergeCell ref="A141:D141"/>
    <mergeCell ref="M6:M7"/>
    <mergeCell ref="A68:D68"/>
    <mergeCell ref="P6:P7"/>
    <mergeCell ref="A153:P153"/>
    <mergeCell ref="A127:D127"/>
    <mergeCell ref="A133:D133"/>
    <mergeCell ref="A152:P152"/>
    <mergeCell ref="A106:D106"/>
    <mergeCell ref="A122:D122"/>
    <mergeCell ref="A147:P147"/>
    <mergeCell ref="A26:D26"/>
    <mergeCell ref="A25:D25"/>
    <mergeCell ref="A20:D20"/>
    <mergeCell ref="A55:B55"/>
    <mergeCell ref="A9:D9"/>
    <mergeCell ref="A6:A7"/>
    <mergeCell ref="A57:B57"/>
    <mergeCell ref="A139:D139"/>
    <mergeCell ref="A4:R4"/>
    <mergeCell ref="Q6:Q7"/>
    <mergeCell ref="R6:R7"/>
    <mergeCell ref="A146:P146"/>
    <mergeCell ref="A18:D18"/>
    <mergeCell ref="A137:D137"/>
    <mergeCell ref="A108:D108"/>
    <mergeCell ref="A54:D54"/>
    <mergeCell ref="A105:D105"/>
    <mergeCell ref="A95:D95"/>
    <mergeCell ref="A116:E116"/>
    <mergeCell ref="A112:D112"/>
    <mergeCell ref="A118:E118"/>
    <mergeCell ref="A86:D86"/>
    <mergeCell ref="A46:D46"/>
    <mergeCell ref="A62:D62"/>
  </mergeCells>
  <phoneticPr fontId="5" type="noConversion"/>
  <pageMargins left="0.43307086614173229" right="0.23622047244094491" top="0.94488188976377963" bottom="0.59055118110236227" header="0.31496062992125984" footer="0.31496062992125984"/>
  <pageSetup paperSize="9" scale="39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2019-03-07T11:12:28Z</cp:lastPrinted>
  <dcterms:created xsi:type="dcterms:W3CDTF">2014-05-08T06:25:05Z</dcterms:created>
  <dcterms:modified xsi:type="dcterms:W3CDTF">2019-03-12T12:03:55Z</dcterms:modified>
</cp:coreProperties>
</file>