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Лист1!$A$13:$P$149</definedName>
    <definedName name="_xlnm.Print_Titles" localSheetId="0">Лист1!$13:$15</definedName>
    <definedName name="_xlnm.Print_Area" localSheetId="0">Лист1!$A$1:$R$154</definedName>
  </definedNames>
  <calcPr calcId="125725"/>
</workbook>
</file>

<file path=xl/calcChain.xml><?xml version="1.0" encoding="utf-8"?>
<calcChain xmlns="http://schemas.openxmlformats.org/spreadsheetml/2006/main">
  <c r="K61" i="2"/>
  <c r="J61"/>
  <c r="L61"/>
  <c r="H61"/>
  <c r="H32"/>
  <c r="R33"/>
  <c r="O33"/>
  <c r="L33"/>
  <c r="H33"/>
  <c r="I61"/>
  <c r="L68" l="1"/>
  <c r="I68"/>
  <c r="N149"/>
  <c r="Q149"/>
  <c r="Q18"/>
  <c r="Q17" s="1"/>
  <c r="K106"/>
  <c r="O31"/>
  <c r="K37"/>
  <c r="H17"/>
  <c r="I31"/>
  <c r="L31"/>
  <c r="Q69"/>
  <c r="N69"/>
  <c r="K69"/>
  <c r="H69"/>
  <c r="L92"/>
  <c r="I92"/>
  <c r="L151" l="1"/>
  <c r="L150"/>
  <c r="K150"/>
  <c r="I151"/>
  <c r="I150"/>
  <c r="H150"/>
  <c r="L111" l="1"/>
  <c r="I111"/>
  <c r="Q102" l="1"/>
  <c r="N102"/>
  <c r="K102"/>
  <c r="H102"/>
  <c r="Q32"/>
  <c r="N32"/>
  <c r="L146"/>
  <c r="K146"/>
  <c r="H146"/>
  <c r="Q144"/>
  <c r="N144"/>
  <c r="K144"/>
  <c r="H144"/>
  <c r="I146" l="1"/>
  <c r="L147"/>
  <c r="I147"/>
  <c r="K140" l="1"/>
  <c r="H140"/>
  <c r="L142"/>
  <c r="I142"/>
  <c r="Q112"/>
  <c r="K112"/>
  <c r="H112"/>
  <c r="R128"/>
  <c r="O128"/>
  <c r="L128"/>
  <c r="I128"/>
  <c r="H53" l="1"/>
  <c r="K53"/>
  <c r="L59"/>
  <c r="I59"/>
  <c r="Q93" l="1"/>
  <c r="N93"/>
  <c r="K93"/>
  <c r="H93"/>
  <c r="R101"/>
  <c r="O101"/>
  <c r="L101"/>
  <c r="I101"/>
  <c r="I97"/>
  <c r="L97"/>
  <c r="K64" l="1"/>
  <c r="H64"/>
  <c r="L65"/>
  <c r="L64" s="1"/>
  <c r="I65"/>
  <c r="I64" s="1"/>
  <c r="R58" l="1"/>
  <c r="O58"/>
  <c r="L58"/>
  <c r="J32"/>
  <c r="G32"/>
  <c r="I58"/>
  <c r="K130"/>
  <c r="K129"/>
  <c r="O133"/>
  <c r="L133"/>
  <c r="J129"/>
  <c r="I133"/>
  <c r="G129"/>
  <c r="H129"/>
  <c r="K104"/>
  <c r="L67" l="1"/>
  <c r="I67"/>
  <c r="I74" l="1"/>
  <c r="R74"/>
  <c r="O74"/>
  <c r="L74"/>
  <c r="K40" l="1"/>
  <c r="N33" l="1"/>
  <c r="Q53" l="1"/>
  <c r="N53"/>
  <c r="Q61"/>
  <c r="Q62"/>
  <c r="N75"/>
  <c r="Q75"/>
  <c r="Q113"/>
  <c r="Q115"/>
  <c r="N119"/>
  <c r="Q119"/>
  <c r="Q123"/>
  <c r="Q125"/>
  <c r="Q129"/>
  <c r="N129"/>
  <c r="N134"/>
  <c r="K134"/>
  <c r="Q134"/>
  <c r="Q140"/>
  <c r="Q148"/>
  <c r="R148" s="1"/>
  <c r="R53"/>
  <c r="R54"/>
  <c r="R55"/>
  <c r="R56"/>
  <c r="R57"/>
  <c r="R63"/>
  <c r="R66"/>
  <c r="R70"/>
  <c r="R71"/>
  <c r="R72"/>
  <c r="R73"/>
  <c r="R75"/>
  <c r="R76"/>
  <c r="R77"/>
  <c r="R78"/>
  <c r="R79"/>
  <c r="R80"/>
  <c r="R81"/>
  <c r="R82"/>
  <c r="R83"/>
  <c r="R84"/>
  <c r="R85"/>
  <c r="R86"/>
  <c r="R87"/>
  <c r="R88"/>
  <c r="R89"/>
  <c r="R90"/>
  <c r="R91"/>
  <c r="R94"/>
  <c r="R95"/>
  <c r="R96"/>
  <c r="R103"/>
  <c r="R104"/>
  <c r="R105"/>
  <c r="R106"/>
  <c r="R107"/>
  <c r="R108"/>
  <c r="R109"/>
  <c r="R110"/>
  <c r="R112"/>
  <c r="R113"/>
  <c r="R114"/>
  <c r="R115"/>
  <c r="R116"/>
  <c r="R117"/>
  <c r="R118"/>
  <c r="R119"/>
  <c r="R120"/>
  <c r="R121"/>
  <c r="R122"/>
  <c r="R123"/>
  <c r="R124"/>
  <c r="R125"/>
  <c r="R126"/>
  <c r="R127"/>
  <c r="R130"/>
  <c r="R131"/>
  <c r="R132"/>
  <c r="R134"/>
  <c r="R135"/>
  <c r="R136"/>
  <c r="R137"/>
  <c r="R138"/>
  <c r="R139"/>
  <c r="R140"/>
  <c r="R141"/>
  <c r="R145"/>
  <c r="R149"/>
  <c r="R17"/>
  <c r="R18"/>
  <c r="R19"/>
  <c r="R20"/>
  <c r="R21"/>
  <c r="R22"/>
  <c r="R23"/>
  <c r="R24"/>
  <c r="R25"/>
  <c r="R26"/>
  <c r="R27"/>
  <c r="R28"/>
  <c r="R29"/>
  <c r="R30"/>
  <c r="Q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K33"/>
  <c r="K32" s="1"/>
  <c r="O42"/>
  <c r="O43"/>
  <c r="O44"/>
  <c r="O45"/>
  <c r="O46"/>
  <c r="O47"/>
  <c r="O48"/>
  <c r="O49"/>
  <c r="O50"/>
  <c r="O51"/>
  <c r="O52"/>
  <c r="L66"/>
  <c r="O66"/>
  <c r="I66"/>
  <c r="O110"/>
  <c r="L110"/>
  <c r="I110"/>
  <c r="Q16" l="1"/>
  <c r="R32"/>
  <c r="I106"/>
  <c r="I104"/>
  <c r="O91"/>
  <c r="L91"/>
  <c r="I91"/>
  <c r="L30"/>
  <c r="H18"/>
  <c r="I30"/>
  <c r="M29"/>
  <c r="O29" s="1"/>
  <c r="K29"/>
  <c r="J29"/>
  <c r="H29"/>
  <c r="I29" s="1"/>
  <c r="G29"/>
  <c r="K18"/>
  <c r="K17" s="1"/>
  <c r="L24"/>
  <c r="J18"/>
  <c r="I24"/>
  <c r="G33"/>
  <c r="M18"/>
  <c r="O23"/>
  <c r="L23"/>
  <c r="I23"/>
  <c r="G18"/>
  <c r="L18" l="1"/>
  <c r="L29"/>
  <c r="I18"/>
  <c r="L42" l="1"/>
  <c r="L43"/>
  <c r="L44"/>
  <c r="L45"/>
  <c r="L46"/>
  <c r="L47"/>
  <c r="L48"/>
  <c r="L49"/>
  <c r="L50"/>
  <c r="L51"/>
  <c r="L52"/>
  <c r="I42"/>
  <c r="I43"/>
  <c r="I44"/>
  <c r="I45"/>
  <c r="I46"/>
  <c r="I47"/>
  <c r="I48"/>
  <c r="I49"/>
  <c r="I50"/>
  <c r="I51"/>
  <c r="I52"/>
  <c r="N18" l="1"/>
  <c r="N17" s="1"/>
  <c r="N25"/>
  <c r="N27"/>
  <c r="N62"/>
  <c r="N61" s="1"/>
  <c r="N113"/>
  <c r="N115"/>
  <c r="N112" s="1"/>
  <c r="N123"/>
  <c r="N125"/>
  <c r="N140"/>
  <c r="N148"/>
  <c r="O19"/>
  <c r="O20"/>
  <c r="O21"/>
  <c r="O22"/>
  <c r="O26"/>
  <c r="O28"/>
  <c r="O34"/>
  <c r="O35"/>
  <c r="O36"/>
  <c r="O37"/>
  <c r="O38"/>
  <c r="O39"/>
  <c r="O40"/>
  <c r="O41"/>
  <c r="O54"/>
  <c r="O55"/>
  <c r="O56"/>
  <c r="O57"/>
  <c r="O63"/>
  <c r="O70"/>
  <c r="O71"/>
  <c r="O72"/>
  <c r="O73"/>
  <c r="O76"/>
  <c r="O77"/>
  <c r="O78"/>
  <c r="O79"/>
  <c r="O80"/>
  <c r="O81"/>
  <c r="O82"/>
  <c r="O83"/>
  <c r="O84"/>
  <c r="O85"/>
  <c r="O86"/>
  <c r="O87"/>
  <c r="O88"/>
  <c r="O89"/>
  <c r="O90"/>
  <c r="O94"/>
  <c r="O95"/>
  <c r="O96"/>
  <c r="O103"/>
  <c r="O104"/>
  <c r="O105"/>
  <c r="O106"/>
  <c r="O107"/>
  <c r="O108"/>
  <c r="O109"/>
  <c r="O114"/>
  <c r="O116"/>
  <c r="O117"/>
  <c r="O118"/>
  <c r="O120"/>
  <c r="O121"/>
  <c r="O122"/>
  <c r="O124"/>
  <c r="O126"/>
  <c r="O127"/>
  <c r="O130"/>
  <c r="O131"/>
  <c r="O132"/>
  <c r="O135"/>
  <c r="O136"/>
  <c r="O137"/>
  <c r="O138"/>
  <c r="O139"/>
  <c r="O141"/>
  <c r="O145"/>
  <c r="O149"/>
  <c r="K148"/>
  <c r="K125"/>
  <c r="K123"/>
  <c r="K119"/>
  <c r="K115"/>
  <c r="K113"/>
  <c r="K25"/>
  <c r="K27"/>
  <c r="K62"/>
  <c r="K16" s="1"/>
  <c r="K75"/>
  <c r="L19"/>
  <c r="L20"/>
  <c r="L21"/>
  <c r="L22"/>
  <c r="L26"/>
  <c r="L28"/>
  <c r="L34"/>
  <c r="L35"/>
  <c r="L36"/>
  <c r="L37"/>
  <c r="L38"/>
  <c r="L39"/>
  <c r="L40"/>
  <c r="L41"/>
  <c r="L55"/>
  <c r="L56"/>
  <c r="L57"/>
  <c r="L63"/>
  <c r="L70"/>
  <c r="L72"/>
  <c r="L73"/>
  <c r="L76"/>
  <c r="L77"/>
  <c r="L78"/>
  <c r="L79"/>
  <c r="L80"/>
  <c r="L81"/>
  <c r="L82"/>
  <c r="L83"/>
  <c r="L84"/>
  <c r="L85"/>
  <c r="L86"/>
  <c r="L87"/>
  <c r="L88"/>
  <c r="L89"/>
  <c r="L90"/>
  <c r="L94"/>
  <c r="L95"/>
  <c r="L96"/>
  <c r="L103"/>
  <c r="L104"/>
  <c r="L105"/>
  <c r="L106"/>
  <c r="L107"/>
  <c r="L108"/>
  <c r="L109"/>
  <c r="L114"/>
  <c r="L116"/>
  <c r="L117"/>
  <c r="L118"/>
  <c r="L120"/>
  <c r="L121"/>
  <c r="L122"/>
  <c r="L126"/>
  <c r="L127"/>
  <c r="L131"/>
  <c r="L132"/>
  <c r="L135"/>
  <c r="L136"/>
  <c r="L138"/>
  <c r="L139"/>
  <c r="L141"/>
  <c r="L145"/>
  <c r="L149"/>
  <c r="H148"/>
  <c r="H134"/>
  <c r="H125"/>
  <c r="H123"/>
  <c r="H119"/>
  <c r="H115"/>
  <c r="H113"/>
  <c r="H75"/>
  <c r="H62"/>
  <c r="H16" s="1"/>
  <c r="H27"/>
  <c r="H25"/>
  <c r="I26"/>
  <c r="I28"/>
  <c r="I34"/>
  <c r="I35"/>
  <c r="I36"/>
  <c r="I37"/>
  <c r="I38"/>
  <c r="I39"/>
  <c r="I40"/>
  <c r="I41"/>
  <c r="I54"/>
  <c r="I55"/>
  <c r="I56"/>
  <c r="I57"/>
  <c r="I63"/>
  <c r="I70"/>
  <c r="I71"/>
  <c r="I72"/>
  <c r="I73"/>
  <c r="I76"/>
  <c r="I77"/>
  <c r="I78"/>
  <c r="I79"/>
  <c r="I80"/>
  <c r="I81"/>
  <c r="I82"/>
  <c r="I83"/>
  <c r="I84"/>
  <c r="I85"/>
  <c r="I86"/>
  <c r="I87"/>
  <c r="I88"/>
  <c r="I89"/>
  <c r="I90"/>
  <c r="I94"/>
  <c r="I95"/>
  <c r="I96"/>
  <c r="I103"/>
  <c r="I105"/>
  <c r="I107"/>
  <c r="I108"/>
  <c r="I109"/>
  <c r="I114"/>
  <c r="I116"/>
  <c r="I117"/>
  <c r="I118"/>
  <c r="I120"/>
  <c r="I121"/>
  <c r="I122"/>
  <c r="I124"/>
  <c r="I126"/>
  <c r="I127"/>
  <c r="I130"/>
  <c r="I131"/>
  <c r="I132"/>
  <c r="I135"/>
  <c r="I136"/>
  <c r="I137"/>
  <c r="I138"/>
  <c r="I139"/>
  <c r="I141"/>
  <c r="I145"/>
  <c r="I149"/>
  <c r="I20"/>
  <c r="I21"/>
  <c r="I22"/>
  <c r="I19"/>
  <c r="N16" l="1"/>
  <c r="O18"/>
  <c r="G119"/>
  <c r="I119" s="1"/>
  <c r="J130" l="1"/>
  <c r="L130" s="1"/>
  <c r="P119" l="1"/>
  <c r="P71"/>
  <c r="J71"/>
  <c r="L71" s="1"/>
  <c r="J54"/>
  <c r="L54" s="1"/>
  <c r="G102" l="1"/>
  <c r="I102" s="1"/>
  <c r="J124" l="1"/>
  <c r="L124" s="1"/>
  <c r="M102" l="1"/>
  <c r="O102" s="1"/>
  <c r="P102"/>
  <c r="R102" s="1"/>
  <c r="J102"/>
  <c r="L102" s="1"/>
  <c r="M134" l="1"/>
  <c r="O134" s="1"/>
  <c r="P134"/>
  <c r="G134"/>
  <c r="I134" s="1"/>
  <c r="J62"/>
  <c r="L62" s="1"/>
  <c r="M62"/>
  <c r="O62" s="1"/>
  <c r="P62"/>
  <c r="R62" s="1"/>
  <c r="G62"/>
  <c r="G61" s="1"/>
  <c r="I62" l="1"/>
  <c r="J115"/>
  <c r="L115" s="1"/>
  <c r="M115"/>
  <c r="O115" s="1"/>
  <c r="P115"/>
  <c r="G115"/>
  <c r="I115" s="1"/>
  <c r="J137"/>
  <c r="J134" l="1"/>
  <c r="L134" s="1"/>
  <c r="L137"/>
  <c r="J148" l="1"/>
  <c r="L148" s="1"/>
  <c r="M148"/>
  <c r="O148" s="1"/>
  <c r="P148"/>
  <c r="G148"/>
  <c r="I148" s="1"/>
  <c r="J125" l="1"/>
  <c r="L125" s="1"/>
  <c r="M125"/>
  <c r="O125" s="1"/>
  <c r="P125"/>
  <c r="G125"/>
  <c r="I125" s="1"/>
  <c r="J93"/>
  <c r="L93" s="1"/>
  <c r="M93"/>
  <c r="O93" s="1"/>
  <c r="P93"/>
  <c r="R93" s="1"/>
  <c r="G93"/>
  <c r="I93" s="1"/>
  <c r="G27" l="1"/>
  <c r="I27" s="1"/>
  <c r="M27"/>
  <c r="O27" s="1"/>
  <c r="P27"/>
  <c r="J27"/>
  <c r="L27" s="1"/>
  <c r="P18" l="1"/>
  <c r="G75" l="1"/>
  <c r="G123"/>
  <c r="I123" s="1"/>
  <c r="J119"/>
  <c r="L119" s="1"/>
  <c r="I33"/>
  <c r="G69" l="1"/>
  <c r="I69" s="1"/>
  <c r="I75"/>
  <c r="P61"/>
  <c r="R61" s="1"/>
  <c r="M61"/>
  <c r="O61" s="1"/>
  <c r="M119"/>
  <c r="O119" s="1"/>
  <c r="M123"/>
  <c r="O123" s="1"/>
  <c r="P123"/>
  <c r="J123"/>
  <c r="L123" s="1"/>
  <c r="M144"/>
  <c r="O144" s="1"/>
  <c r="P144"/>
  <c r="R144" s="1"/>
  <c r="M75"/>
  <c r="M53"/>
  <c r="O53" s="1"/>
  <c r="P75"/>
  <c r="P69" s="1"/>
  <c r="R69" s="1"/>
  <c r="J75"/>
  <c r="M69" l="1"/>
  <c r="O69" s="1"/>
  <c r="O75"/>
  <c r="J69"/>
  <c r="L69" s="1"/>
  <c r="L75"/>
  <c r="M140"/>
  <c r="O140" s="1"/>
  <c r="P140"/>
  <c r="M113"/>
  <c r="O113" s="1"/>
  <c r="J33"/>
  <c r="G25"/>
  <c r="J25"/>
  <c r="L25" l="1"/>
  <c r="J17"/>
  <c r="I25"/>
  <c r="G17"/>
  <c r="M112"/>
  <c r="O112" s="1"/>
  <c r="L129" l="1"/>
  <c r="P129"/>
  <c r="R129" s="1"/>
  <c r="L17" l="1"/>
  <c r="P25"/>
  <c r="M25"/>
  <c r="O25" s="1"/>
  <c r="J53"/>
  <c r="L53" s="1"/>
  <c r="J144" l="1"/>
  <c r="L144" s="1"/>
  <c r="G144"/>
  <c r="I144" s="1"/>
  <c r="P17" l="1"/>
  <c r="M33"/>
  <c r="M32" l="1"/>
  <c r="O32" s="1"/>
  <c r="M129"/>
  <c r="O129" s="1"/>
  <c r="M17" l="1"/>
  <c r="O17" s="1"/>
  <c r="M16" l="1"/>
  <c r="O16" s="1"/>
  <c r="P33"/>
  <c r="P53"/>
  <c r="G53"/>
  <c r="I53" s="1"/>
  <c r="I32" l="1"/>
  <c r="I17" l="1"/>
  <c r="J113" l="1"/>
  <c r="P113"/>
  <c r="P112" s="1"/>
  <c r="G113"/>
  <c r="I113" s="1"/>
  <c r="J140"/>
  <c r="L140" s="1"/>
  <c r="G140"/>
  <c r="I140" s="1"/>
  <c r="J112" l="1"/>
  <c r="L112" s="1"/>
  <c r="L113"/>
  <c r="I129"/>
  <c r="G112"/>
  <c r="I112" s="1"/>
  <c r="L32"/>
  <c r="P32"/>
  <c r="G16" l="1"/>
  <c r="I16" s="1"/>
  <c r="J16"/>
  <c r="L16" s="1"/>
  <c r="P16"/>
  <c r="R16" s="1"/>
</calcChain>
</file>

<file path=xl/sharedStrings.xml><?xml version="1.0" encoding="utf-8"?>
<sst xmlns="http://schemas.openxmlformats.org/spreadsheetml/2006/main" count="664" uniqueCount="298">
  <si>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</si>
  <si>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</si>
  <si>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</si>
  <si>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</si>
  <si>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</si>
  <si>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</si>
  <si>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</si>
  <si>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</si>
  <si>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</si>
  <si>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</si>
  <si>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</si>
  <si>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</si>
  <si>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</si>
  <si>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</si>
  <si>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</si>
  <si>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</si>
  <si>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</si>
  <si>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</si>
  <si>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</si>
  <si>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</si>
  <si>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</si>
  <si>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</si>
  <si>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</si>
  <si>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</si>
  <si>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</si>
  <si>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</si>
  <si>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</si>
  <si>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</si>
  <si>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</si>
  <si>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</si>
  <si>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</si>
  <si>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</si>
  <si>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</si>
  <si>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</si>
  <si>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</si>
  <si>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</si>
  <si>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</si>
  <si>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</si>
  <si>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</si>
  <si>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1863 квартиры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</si>
  <si>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</si>
  <si>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</si>
  <si>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</si>
  <si>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</si>
  <si>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</si>
  <si>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</si>
  <si>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</si>
  <si>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</si>
  <si>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</si>
  <si>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</si>
  <si>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</si>
  <si>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</si>
  <si>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</si>
  <si>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</si>
  <si>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</si>
  <si>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</si>
  <si>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</si>
  <si>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</si>
  <si>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</si>
  <si>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</si>
  <si>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</si>
  <si>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</si>
  <si>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</si>
  <si>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</si>
  <si>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</si>
  <si>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</si>
  <si>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</si>
  <si>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</si>
  <si>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</si>
  <si>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</si>
  <si>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</si>
  <si>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</si>
  <si>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</si>
  <si>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</si>
  <si>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</si>
  <si>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</si>
  <si>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</si>
  <si>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</si>
  <si>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</si>
  <si>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</si>
  <si>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</si>
  <si>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</si>
  <si>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</si>
  <si>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</si>
  <si>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</si>
  <si>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</si>
  <si>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</si>
  <si>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</si>
  <si>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</si>
  <si>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</si>
  <si>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</si>
  <si>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</si>
  <si>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</si>
  <si>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</si>
  <si>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</si>
  <si>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</si>
  <si>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</si>
  <si>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</si>
  <si>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</si>
  <si>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</si>
  <si>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</si>
  <si>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</si>
  <si>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</si>
  <si>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</si>
  <si>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</si>
  <si>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</si>
  <si>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</si>
  <si>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</si>
  <si>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</si>
  <si>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</si>
  <si>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2019 / 2024</t>
  </si>
  <si>
    <t>3. Развитие сети фельдшерско-акушерских пунктов и/или офисов врача общей практики в сельской местности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</si>
  <si>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</si>
  <si>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</si>
  <si>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</si>
  <si>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</si>
  <si>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</si>
  <si>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</si>
  <si>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</si>
  <si>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</si>
  <si>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</si>
  <si>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</si>
  <si>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</si>
  <si>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</si>
  <si>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</si>
  <si>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</si>
  <si>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</si>
  <si>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</si>
  <si>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</si>
  <si>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</si>
  <si>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</si>
  <si>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</si>
  <si>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</si>
  <si>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</si>
  <si>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</si>
  <si>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XI. Адресная программа Архангельской области "Переселение граждан из аварийного жилищного фонда" на 2019 – 2024 годы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</si>
  <si>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</si>
  <si>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</si>
  <si>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</si>
  <si>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</si>
  <si>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</si>
  <si>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</si>
  <si>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</si>
  <si>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</si>
  <si>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</si>
  <si>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</si>
  <si>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</si>
  <si>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</si>
  <si>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</si>
  <si>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</si>
  <si>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</si>
  <si>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</si>
  <si>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</si>
  <si>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</si>
  <si>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</si>
  <si>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</si>
  <si>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</si>
  <si>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</si>
  <si>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</si>
  <si>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</si>
  <si>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</si>
  <si>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</si>
  <si>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</si>
  <si>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</si>
  <si>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</si>
  <si>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</si>
  <si>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</si>
  <si>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</si>
  <si>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</si>
  <si>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</si>
  <si>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</si>
  <si>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</si>
  <si>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</si>
  <si>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</si>
  <si>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</si>
  <si>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</si>
  <si>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</si>
  <si>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</si>
  <si>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1) устройство поля для мини-футбола с искусственным покрытием, расположенному по адресу: Архангельская область, Няндомский район,                                        п. Шалакуша, ул. Заводская, 10*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</si>
  <si>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</si>
  <si>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</si>
  <si>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</si>
  <si>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</si>
  <si>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</si>
  <si>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</si>
  <si>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</si>
  <si>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        ул. Чайковского, 2, 4, 5, 6, 8, 10, 12, 14; ул. Ломоносова, 9, 9а, 11, 13)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</si>
  <si>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</si>
  <si>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</si>
  <si>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</si>
  <si>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</si>
  <si>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</si>
  <si>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</si>
  <si>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</si>
  <si>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</si>
  <si>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</si>
  <si>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</si>
  <si>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</si>
  <si>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</si>
  <si>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</si>
  <si>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</si>
  <si>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</si>
  <si>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</si>
  <si>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</si>
  <si>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</si>
  <si>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 xml:space="preserve">6)  приобретение 4 жилых помещений 
в муниципальном образовании «Город Архангельск» 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</si>
  <si>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</si>
  <si>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</si>
  <si>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</si>
  <si>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</si>
  <si>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</si>
  <si>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</si>
  <si>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</si>
  <si>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 xml:space="preserve">бюджетные инвестиции в объекты государственной собственности Архангельской области, проектировкание и строительство </t>
  </si>
  <si>
    <t>1 проект</t>
  </si>
  <si>
    <t>6.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</si>
  <si>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4 306,5 кв. м</t>
  </si>
  <si>
    <t>2017 / -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</si>
  <si>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</si>
  <si>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</si>
  <si>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</si>
  <si>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</si>
  <si>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</si>
  <si>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</si>
  <si>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</si>
  <si>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</si>
  <si>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</si>
  <si>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</si>
  <si>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Малашуйка Онежского района*</t>
  </si>
  <si>
    <t>17) детский сад на 60 мест в пос. Курцево Котласского района*</t>
  </si>
  <si>
    <t>18) детский сад на 280 мест в Соломбальском округе города Архангельска*</t>
  </si>
  <si>
    <t>19) детский сад на 280 мест в Ломоносовском округе города Архангельска*</t>
  </si>
  <si>
    <r>
      <t>2) строительство средней общеобразовательной школы на 250</t>
    </r>
    <r>
      <rPr>
        <b/>
        <sz val="11"/>
        <color indexed="8"/>
        <rFont val="Times New Roman"/>
        <family val="1"/>
        <charset val="204"/>
      </rPr>
      <t xml:space="preserve"> учащихся</t>
    </r>
    <r>
      <rPr>
        <sz val="11"/>
        <color indexed="8"/>
        <rFont val="Times New Roman"/>
        <family val="1"/>
        <charset val="204"/>
      </rPr>
      <t xml:space="preserve"> с блоком временного проживания на 50 человек в с. Ровдино Шенкурского района*</t>
    </r>
  </si>
  <si>
    <t>2019/2020</t>
  </si>
  <si>
    <t>2019/2019</t>
  </si>
  <si>
    <t>2021/2021</t>
  </si>
  <si>
    <t>4. Корректировка проектной документации и строительство объекта «Пристройка к зданию хирургического корпуса государственного бюджетного учреждения здравоохранения Архангельской области “Мезенская центральная районная больница”»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</si>
  <si>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</si>
  <si>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</si>
  <si>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</si>
  <si>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9 чел.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</si>
  <si>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</si>
  <si>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</si>
  <si>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</si>
  <si>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4. Разработка раздела "Обоснование инвестиций" и проведение ценового аудита по мероприятию "Укрепление берега Белого моря                             в пос. Пертоминск Приморского района"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</si>
  <si>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</si>
  <si>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</si>
  <si>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</si>
  <si>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</si>
  <si>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</si>
  <si>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</si>
  <si>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</si>
  <si>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</si>
  <si>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258,6 кв.м.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</si>
  <si>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</si>
  <si>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министерство обрзования и науки Архангельской области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</si>
  <si>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</si>
  <si>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</si>
  <si>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</si>
  <si>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2019/2021</t>
  </si>
  <si>
    <t>6. Обеспечение ведомственным жильем в сельской местности специалистов сельскохозяйственных товаропроизводителей</t>
  </si>
  <si>
    <t xml:space="preserve">1 тыс. кв.м. </t>
  </si>
  <si>
    <t>министерство агропромышленного комплекса и торговли Архангельской области</t>
  </si>
  <si>
    <t>4. Автомобильная дорога “Восточное шоссе” в г. Котласе (погашение кредиторской задолженности)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</si>
  <si>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государтсвенную (муниципальную) собственность</t>
  </si>
  <si>
    <t>104,5 кв.м.,                 7400 м</t>
  </si>
  <si>
    <t>субсидии на софинансирование капитальных вложений в объекты муниципальной собственности</t>
  </si>
  <si>
    <t>XII. Адресная программа Архангельской области "Переселение граждан из аварийного жилищного фонда" на 2013 – 2018 годы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</si>
  <si>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</si>
  <si>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субсидии на сфинансирование приобретения объектов недвижимого имущества в муниципальную собственность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</si>
  <si>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</si>
  <si>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2015/2021</t>
  </si>
  <si>
    <t>XIV. Государственная программа Архангельской области "Социальная поддержка граждан в Архангельской области (2013 – 2024 годы)"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</si>
  <si>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</si>
  <si>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</si>
  <si>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</si>
  <si>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</si>
  <si>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</si>
  <si>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</si>
  <si>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</si>
  <si>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 xml:space="preserve">2.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 на 01.01.2019 средств областного бюджета) </t>
  </si>
  <si>
    <t>772,2 кв.м.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</si>
  <si>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</si>
  <si>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</si>
  <si>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274 кв.м.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</si>
  <si>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</si>
  <si>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 по договорам найма специализированных жилых помещений в соответствии со статьей 109.1 ЖК РФ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</si>
  <si>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</si>
  <si>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</si>
  <si>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</si>
  <si>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Областная адресная инвестиционная программа на 2019 год и на плановый период 2020 и 2021 годов</t>
  </si>
  <si>
    <t xml:space="preserve">              Приложение № 12</t>
  </si>
  <si>
    <t xml:space="preserve">              к областному закону</t>
  </si>
  <si>
    <t xml:space="preserve">              "Приложение № 16</t>
  </si>
  <si>
    <t xml:space="preserve">              от 17 декабря 2018 г.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</si>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</sst>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5" fontId="19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0" fontId="0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5" fontId="1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168" fontId="10" fillId="0" borderId="5" xfId="0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65" fontId="19" fillId="0" borderId="1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Y168"/>
  <sheetViews>
    <sheetView showGridLines="0" tabSelected="1" view="pageBreakPreview" zoomScale="70" zoomScaleNormal="100" zoomScaleSheetLayoutView="70" workbookViewId="0">
      <pane ySplit="14" topLeftCell="A66" activePane="bottomLeft" state="frozen"/>
      <selection pane="bottomLeft" activeCell="A69" sqref="A69:D69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8" width="17" style="2" hidden="1" customWidth="1"/>
    <col min="9" max="9" width="17" style="2" customWidth="1"/>
    <col min="10" max="11" width="15.85546875" style="2" hidden="1" customWidth="1"/>
    <col min="12" max="12" width="15.85546875" style="2" customWidth="1"/>
    <col min="13" max="14" width="15" style="2" hidden="1" customWidth="1"/>
    <col min="15" max="15" width="15" style="2" customWidth="1"/>
    <col min="16" max="16" width="15" style="2" hidden="1" customWidth="1"/>
    <col min="17" max="17" width="15.7109375" style="1" hidden="1" customWidth="1"/>
    <col min="18" max="18" width="15.28515625" style="1" customWidth="1"/>
    <col min="19" max="19" width="9.140625" style="1"/>
    <col min="20" max="20" width="0" style="1" hidden="1" customWidth="1"/>
    <col min="21" max="16384" width="9.140625" style="2"/>
  </cols>
  <sheetData>
    <row r="1" spans="1:20" s="31" customFormat="1">
      <c r="O1" s="33" t="s">
        <v>291</v>
      </c>
      <c r="Q1" s="32"/>
      <c r="R1" s="32"/>
      <c r="S1" s="32"/>
      <c r="T1" s="32"/>
    </row>
    <row r="2" spans="1:20" s="31" customFormat="1">
      <c r="O2" s="33" t="s">
        <v>292</v>
      </c>
      <c r="Q2" s="32"/>
      <c r="R2" s="32"/>
      <c r="S2" s="32"/>
      <c r="T2" s="32"/>
    </row>
    <row r="3" spans="1:20" s="31" customFormat="1">
      <c r="O3" s="2"/>
      <c r="Q3" s="32"/>
      <c r="R3" s="32"/>
      <c r="S3" s="32"/>
      <c r="T3" s="32"/>
    </row>
    <row r="4" spans="1:20" s="31" customFormat="1">
      <c r="O4" s="2"/>
      <c r="Q4" s="32"/>
      <c r="R4" s="32"/>
      <c r="S4" s="32"/>
      <c r="T4" s="32"/>
    </row>
    <row r="5" spans="1:20" s="31" customFormat="1">
      <c r="O5" s="2"/>
      <c r="Q5" s="32"/>
      <c r="R5" s="32"/>
      <c r="S5" s="32"/>
      <c r="T5" s="32"/>
    </row>
    <row r="6" spans="1:20" s="31" customFormat="1">
      <c r="O6" s="2"/>
      <c r="Q6" s="32"/>
      <c r="R6" s="32"/>
      <c r="S6" s="32"/>
      <c r="T6" s="32"/>
    </row>
    <row r="7" spans="1:20" s="31" customFormat="1">
      <c r="O7" s="33" t="s">
        <v>293</v>
      </c>
      <c r="Q7" s="32"/>
      <c r="R7" s="32"/>
      <c r="S7" s="32"/>
      <c r="T7" s="32"/>
    </row>
    <row r="8" spans="1:20" s="31" customFormat="1">
      <c r="O8" s="33" t="s">
        <v>292</v>
      </c>
      <c r="Q8" s="32"/>
      <c r="R8" s="32"/>
      <c r="S8" s="32"/>
      <c r="T8" s="32"/>
    </row>
    <row r="9" spans="1:20" s="31" customFormat="1" ht="17.2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9"/>
      <c r="N9" s="29"/>
      <c r="O9" s="33" t="s">
        <v>294</v>
      </c>
      <c r="P9" s="30"/>
      <c r="Q9" s="32"/>
      <c r="R9" s="32"/>
      <c r="S9" s="32"/>
      <c r="T9" s="32"/>
    </row>
    <row r="10" spans="1:2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  <c r="N10" s="11"/>
      <c r="O10" s="11"/>
      <c r="P10" s="12"/>
    </row>
    <row r="11" spans="1:20" ht="26.25" customHeight="1">
      <c r="A11" s="118" t="s">
        <v>290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spans="1:20" ht="17.25" customHeight="1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1:20" ht="49.5" customHeight="1">
      <c r="A13" s="97" t="s">
        <v>3</v>
      </c>
      <c r="B13" s="97" t="s">
        <v>0</v>
      </c>
      <c r="C13" s="97" t="s">
        <v>4</v>
      </c>
      <c r="D13" s="97" t="s">
        <v>2</v>
      </c>
      <c r="E13" s="97" t="s">
        <v>1</v>
      </c>
      <c r="F13" s="97" t="s">
        <v>11</v>
      </c>
      <c r="G13" s="97" t="s">
        <v>32</v>
      </c>
      <c r="H13" s="108" t="s">
        <v>197</v>
      </c>
      <c r="I13" s="97" t="s">
        <v>32</v>
      </c>
      <c r="J13" s="97" t="s">
        <v>115</v>
      </c>
      <c r="K13" s="108" t="s">
        <v>197</v>
      </c>
      <c r="L13" s="97" t="s">
        <v>115</v>
      </c>
      <c r="M13" s="97" t="s">
        <v>82</v>
      </c>
      <c r="N13" s="108" t="s">
        <v>197</v>
      </c>
      <c r="O13" s="97" t="s">
        <v>82</v>
      </c>
      <c r="P13" s="97" t="s">
        <v>83</v>
      </c>
      <c r="Q13" s="108" t="s">
        <v>197</v>
      </c>
      <c r="R13" s="97" t="s">
        <v>83</v>
      </c>
    </row>
    <row r="14" spans="1:20" ht="98.25" customHeight="1">
      <c r="A14" s="97"/>
      <c r="B14" s="97"/>
      <c r="C14" s="98"/>
      <c r="D14" s="98"/>
      <c r="E14" s="98"/>
      <c r="F14" s="98"/>
      <c r="G14" s="98"/>
      <c r="H14" s="108"/>
      <c r="I14" s="98"/>
      <c r="J14" s="98"/>
      <c r="K14" s="108"/>
      <c r="L14" s="98"/>
      <c r="M14" s="98"/>
      <c r="N14" s="108"/>
      <c r="O14" s="98"/>
      <c r="P14" s="98"/>
      <c r="Q14" s="108"/>
      <c r="R14" s="98"/>
    </row>
    <row r="15" spans="1:20" ht="15" customHeight="1">
      <c r="A15" s="5">
        <v>1</v>
      </c>
      <c r="B15" s="5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7</v>
      </c>
      <c r="I15" s="6">
        <v>7</v>
      </c>
      <c r="J15" s="6">
        <v>8</v>
      </c>
      <c r="K15" s="6">
        <v>8</v>
      </c>
      <c r="L15" s="6">
        <v>8</v>
      </c>
      <c r="M15" s="6">
        <v>9</v>
      </c>
      <c r="N15" s="6">
        <v>9</v>
      </c>
      <c r="O15" s="6">
        <v>9</v>
      </c>
      <c r="P15" s="6">
        <v>10</v>
      </c>
      <c r="Q15" s="14"/>
      <c r="R15" s="6">
        <v>10</v>
      </c>
    </row>
    <row r="16" spans="1:20" ht="21.75" customHeight="1">
      <c r="A16" s="105" t="s">
        <v>8</v>
      </c>
      <c r="B16" s="106"/>
      <c r="C16" s="106"/>
      <c r="D16" s="106"/>
      <c r="E16" s="27"/>
      <c r="F16" s="27"/>
      <c r="G16" s="7">
        <f>G17+G32+G61+G69+G93+G112+G129+G134+G140+G102+G144+G148</f>
        <v>45737722.545999996</v>
      </c>
      <c r="H16" s="7">
        <f>H17+H32+H61+H69+H93+H112+H129+H134+H140+H102+H144+H148+H146+H150</f>
        <v>5901869.1251000008</v>
      </c>
      <c r="I16" s="7">
        <f>G16+H16</f>
        <v>51639591.671099998</v>
      </c>
      <c r="J16" s="7">
        <f>J17+J32+J61+J69+J93+J112+J129+J134+J140+J102+J144+J148</f>
        <v>1902475.63</v>
      </c>
      <c r="K16" s="7">
        <f>K17+K32+K61+K69+K93+K112+K129+K134+K140+K102+K144+K148+K146+K150</f>
        <v>539671.78999999992</v>
      </c>
      <c r="L16" s="7">
        <f>J16+K16</f>
        <v>2442147.42</v>
      </c>
      <c r="M16" s="7">
        <f>M17+M32+M61+M69+M93+M112+M129+M134+M140+M102+M144+M148</f>
        <v>1445473.7000000002</v>
      </c>
      <c r="N16" s="7">
        <f>N17+N32+N61+N69+N93+N112+N129+N134+N140+N102+N144+N148+N146+N150</f>
        <v>122689.78</v>
      </c>
      <c r="O16" s="7">
        <f>M16+N16</f>
        <v>1568163.4800000002</v>
      </c>
      <c r="P16" s="7">
        <f>P17+P32+P61+P69+P93+P112+P129+P134+P140+P102+P144+P148</f>
        <v>1012485.6</v>
      </c>
      <c r="Q16" s="7">
        <f>Q17+Q32+Q61+Q69+Q93+Q112+Q129+Q134+Q140+Q102+Q144+Q148+Q146+Q150</f>
        <v>76237.200000000012</v>
      </c>
      <c r="R16" s="15">
        <f t="shared" ref="R16:R30" si="0">P16+Q16</f>
        <v>1088722.8</v>
      </c>
      <c r="S16" s="2"/>
      <c r="T16" s="2"/>
    </row>
    <row r="17" spans="1:20" ht="56.25" customHeight="1">
      <c r="A17" s="105" t="s">
        <v>134</v>
      </c>
      <c r="B17" s="107"/>
      <c r="C17" s="107"/>
      <c r="D17" s="107"/>
      <c r="E17" s="34"/>
      <c r="F17" s="34"/>
      <c r="G17" s="7">
        <f>G18+G25+G27+G29</f>
        <v>6506813.5</v>
      </c>
      <c r="H17" s="7">
        <f>H18+H25+H27+H29+H31</f>
        <v>477071.5</v>
      </c>
      <c r="I17" s="7">
        <f>G17+H17</f>
        <v>6983885</v>
      </c>
      <c r="J17" s="7">
        <f>J18+J25+J27+J29</f>
        <v>193665.5</v>
      </c>
      <c r="K17" s="7">
        <f>K18+K25+K27+K29+K31</f>
        <v>142549.1</v>
      </c>
      <c r="L17" s="7">
        <f t="shared" ref="L17:L114" si="1">J17+K17</f>
        <v>336214.6</v>
      </c>
      <c r="M17" s="7">
        <f>M18+M25+M27</f>
        <v>142866.6</v>
      </c>
      <c r="N17" s="7">
        <f>N18+N25+N27+N29+N31</f>
        <v>15757.7</v>
      </c>
      <c r="O17" s="7">
        <f t="shared" ref="O17:O114" si="2">M17+N17</f>
        <v>158624.30000000002</v>
      </c>
      <c r="P17" s="7">
        <f>P18+P25+P27</f>
        <v>200686.2</v>
      </c>
      <c r="Q17" s="7">
        <f>Q18+Q25+Q27+Q29+Q31</f>
        <v>-91606.2</v>
      </c>
      <c r="R17" s="15">
        <f t="shared" si="0"/>
        <v>109080.00000000001</v>
      </c>
      <c r="S17" s="2"/>
      <c r="T17" s="2"/>
    </row>
    <row r="18" spans="1:20" ht="69.75" customHeight="1">
      <c r="A18" s="101" t="s">
        <v>189</v>
      </c>
      <c r="B18" s="102"/>
      <c r="C18" s="102"/>
      <c r="D18" s="103"/>
      <c r="E18" s="35"/>
      <c r="F18" s="36"/>
      <c r="G18" s="7">
        <f>SUM(G19:G23)</f>
        <v>5573137.2000000002</v>
      </c>
      <c r="H18" s="7">
        <f>SUM(H19:H24)</f>
        <v>75985.5</v>
      </c>
      <c r="I18" s="7">
        <f>G18+H18</f>
        <v>5649122.7000000002</v>
      </c>
      <c r="J18" s="7">
        <f>SUM(J19:J24)</f>
        <v>173541.19999999998</v>
      </c>
      <c r="K18" s="7">
        <f>SUM(K19:K24)</f>
        <v>128515.2</v>
      </c>
      <c r="L18" s="7">
        <f>J18+K18</f>
        <v>302056.39999999997</v>
      </c>
      <c r="M18" s="7">
        <f>M19+M20+M21+M22+M23</f>
        <v>142866.6</v>
      </c>
      <c r="N18" s="7">
        <f>N19+N20+N21+N22</f>
        <v>-28393.8</v>
      </c>
      <c r="O18" s="7">
        <f t="shared" si="2"/>
        <v>114472.8</v>
      </c>
      <c r="P18" s="7">
        <f>P19+P20+P21+P22</f>
        <v>200686.2</v>
      </c>
      <c r="Q18" s="7">
        <f>Q19+Q20+Q21+Q22</f>
        <v>-91606.2</v>
      </c>
      <c r="R18" s="15">
        <f t="shared" si="0"/>
        <v>109080.00000000001</v>
      </c>
    </row>
    <row r="19" spans="1:20" ht="139.5" customHeight="1">
      <c r="A19" s="26" t="s">
        <v>79</v>
      </c>
      <c r="B19" s="23" t="s">
        <v>72</v>
      </c>
      <c r="C19" s="24" t="s">
        <v>5</v>
      </c>
      <c r="D19" s="24" t="s">
        <v>7</v>
      </c>
      <c r="E19" s="24" t="s">
        <v>25</v>
      </c>
      <c r="F19" s="24" t="s">
        <v>73</v>
      </c>
      <c r="G19" s="7">
        <v>499363.4</v>
      </c>
      <c r="H19" s="7"/>
      <c r="I19" s="7">
        <f>G19+H19</f>
        <v>499363.4</v>
      </c>
      <c r="J19" s="37">
        <v>109723.5</v>
      </c>
      <c r="K19" s="37">
        <v>120000</v>
      </c>
      <c r="L19" s="7">
        <f t="shared" si="1"/>
        <v>229723.5</v>
      </c>
      <c r="M19" s="7">
        <v>82456.600000000006</v>
      </c>
      <c r="N19" s="7">
        <v>-28393.8</v>
      </c>
      <c r="O19" s="7">
        <f t="shared" si="2"/>
        <v>54062.8</v>
      </c>
      <c r="P19" s="7">
        <v>91606.2</v>
      </c>
      <c r="Q19" s="38">
        <v>-91606.2</v>
      </c>
      <c r="R19" s="15">
        <f t="shared" si="0"/>
        <v>0</v>
      </c>
    </row>
    <row r="20" spans="1:20" ht="117.75" customHeight="1">
      <c r="A20" s="39" t="s">
        <v>127</v>
      </c>
      <c r="B20" s="28" t="s">
        <v>190</v>
      </c>
      <c r="C20" s="27" t="s">
        <v>5</v>
      </c>
      <c r="D20" s="27" t="s">
        <v>7</v>
      </c>
      <c r="E20" s="27" t="s">
        <v>13</v>
      </c>
      <c r="F20" s="27" t="s">
        <v>14</v>
      </c>
      <c r="G20" s="7">
        <v>22273.7</v>
      </c>
      <c r="H20" s="7"/>
      <c r="I20" s="7">
        <f t="shared" ref="I20:I119" si="3">G20+H20</f>
        <v>22273.7</v>
      </c>
      <c r="J20" s="7">
        <v>4998.8</v>
      </c>
      <c r="K20" s="7">
        <v>4771.5</v>
      </c>
      <c r="L20" s="7">
        <f t="shared" si="1"/>
        <v>9770.2999999999993</v>
      </c>
      <c r="M20" s="7">
        <v>0</v>
      </c>
      <c r="N20" s="7"/>
      <c r="O20" s="7">
        <f t="shared" si="2"/>
        <v>0</v>
      </c>
      <c r="P20" s="7">
        <v>0</v>
      </c>
      <c r="Q20" s="16"/>
      <c r="R20" s="15">
        <f t="shared" si="0"/>
        <v>0</v>
      </c>
    </row>
    <row r="21" spans="1:20" ht="112.5" customHeight="1">
      <c r="A21" s="39" t="s">
        <v>147</v>
      </c>
      <c r="B21" s="27" t="s">
        <v>33</v>
      </c>
      <c r="C21" s="27" t="s">
        <v>18</v>
      </c>
      <c r="D21" s="27" t="s">
        <v>7</v>
      </c>
      <c r="E21" s="27" t="s">
        <v>71</v>
      </c>
      <c r="F21" s="27" t="s">
        <v>53</v>
      </c>
      <c r="G21" s="7">
        <v>4237022.4000000004</v>
      </c>
      <c r="H21" s="7"/>
      <c r="I21" s="7">
        <f t="shared" si="3"/>
        <v>4237022.4000000004</v>
      </c>
      <c r="J21" s="37">
        <v>52050</v>
      </c>
      <c r="K21" s="37"/>
      <c r="L21" s="7">
        <f t="shared" si="1"/>
        <v>52050</v>
      </c>
      <c r="M21" s="7">
        <v>60410</v>
      </c>
      <c r="N21" s="7"/>
      <c r="O21" s="7">
        <f t="shared" si="2"/>
        <v>60410</v>
      </c>
      <c r="P21" s="40">
        <v>109080</v>
      </c>
      <c r="Q21" s="16"/>
      <c r="R21" s="15">
        <f t="shared" si="0"/>
        <v>109080</v>
      </c>
    </row>
    <row r="22" spans="1:20" ht="107.25" customHeight="1">
      <c r="A22" s="39" t="s">
        <v>148</v>
      </c>
      <c r="B22" s="27" t="s">
        <v>41</v>
      </c>
      <c r="C22" s="27" t="s">
        <v>18</v>
      </c>
      <c r="D22" s="27" t="s">
        <v>7</v>
      </c>
      <c r="E22" s="27" t="s">
        <v>71</v>
      </c>
      <c r="F22" s="27" t="s">
        <v>54</v>
      </c>
      <c r="G22" s="19">
        <v>814477.7</v>
      </c>
      <c r="H22" s="19"/>
      <c r="I22" s="7">
        <f t="shared" si="3"/>
        <v>814477.7</v>
      </c>
      <c r="J22" s="37">
        <v>6768.9</v>
      </c>
      <c r="K22" s="37"/>
      <c r="L22" s="7">
        <f t="shared" si="1"/>
        <v>6768.9</v>
      </c>
      <c r="M22" s="7">
        <v>0</v>
      </c>
      <c r="N22" s="7"/>
      <c r="O22" s="7">
        <f t="shared" si="2"/>
        <v>0</v>
      </c>
      <c r="P22" s="40">
        <v>0</v>
      </c>
      <c r="Q22" s="16"/>
      <c r="R22" s="15">
        <f t="shared" si="0"/>
        <v>0</v>
      </c>
    </row>
    <row r="23" spans="1:20" ht="107.25" customHeight="1">
      <c r="A23" s="39" t="s">
        <v>201</v>
      </c>
      <c r="B23" s="27" t="s">
        <v>200</v>
      </c>
      <c r="C23" s="27" t="s">
        <v>18</v>
      </c>
      <c r="D23" s="27" t="s">
        <v>7</v>
      </c>
      <c r="E23" s="27" t="s">
        <v>70</v>
      </c>
      <c r="F23" s="27" t="s">
        <v>202</v>
      </c>
      <c r="G23" s="19"/>
      <c r="H23" s="19">
        <v>59108.5</v>
      </c>
      <c r="I23" s="7">
        <f>G23+H23</f>
        <v>59108.5</v>
      </c>
      <c r="J23" s="37"/>
      <c r="K23" s="37">
        <v>693.7</v>
      </c>
      <c r="L23" s="7">
        <f>J23+K23</f>
        <v>693.7</v>
      </c>
      <c r="M23" s="7"/>
      <c r="N23" s="7"/>
      <c r="O23" s="7">
        <f>M23+N23</f>
        <v>0</v>
      </c>
      <c r="P23" s="40"/>
      <c r="Q23" s="16"/>
      <c r="R23" s="15">
        <f t="shared" si="0"/>
        <v>0</v>
      </c>
    </row>
    <row r="24" spans="1:20" ht="113.25" customHeight="1">
      <c r="A24" s="26" t="s">
        <v>205</v>
      </c>
      <c r="B24" s="23" t="s">
        <v>203</v>
      </c>
      <c r="C24" s="24" t="s">
        <v>204</v>
      </c>
      <c r="D24" s="24" t="s">
        <v>7</v>
      </c>
      <c r="E24" s="27" t="s">
        <v>13</v>
      </c>
      <c r="F24" s="24" t="s">
        <v>22</v>
      </c>
      <c r="G24" s="19"/>
      <c r="H24" s="19">
        <v>16877</v>
      </c>
      <c r="I24" s="7">
        <f>G24+H24</f>
        <v>16877</v>
      </c>
      <c r="J24" s="37"/>
      <c r="K24" s="37">
        <v>3050</v>
      </c>
      <c r="L24" s="7">
        <f>J24+K24</f>
        <v>3050</v>
      </c>
      <c r="M24" s="7"/>
      <c r="N24" s="7"/>
      <c r="O24" s="7">
        <v>0</v>
      </c>
      <c r="P24" s="40"/>
      <c r="Q24" s="16"/>
      <c r="R24" s="15">
        <f t="shared" si="0"/>
        <v>0</v>
      </c>
    </row>
    <row r="25" spans="1:20" ht="36" customHeight="1">
      <c r="A25" s="101" t="s">
        <v>160</v>
      </c>
      <c r="B25" s="114"/>
      <c r="C25" s="114"/>
      <c r="D25" s="104"/>
      <c r="E25" s="27"/>
      <c r="F25" s="27"/>
      <c r="G25" s="7">
        <f>G26</f>
        <v>216748.6</v>
      </c>
      <c r="H25" s="7">
        <f>H26</f>
        <v>0</v>
      </c>
      <c r="I25" s="7">
        <f t="shared" si="3"/>
        <v>216748.6</v>
      </c>
      <c r="J25" s="7">
        <f>J26</f>
        <v>9942.2000000000007</v>
      </c>
      <c r="K25" s="7">
        <f>K26</f>
        <v>7558.3</v>
      </c>
      <c r="L25" s="7">
        <f t="shared" si="1"/>
        <v>17500.5</v>
      </c>
      <c r="M25" s="7">
        <f>M26</f>
        <v>0</v>
      </c>
      <c r="N25" s="7">
        <f>N26</f>
        <v>0</v>
      </c>
      <c r="O25" s="7">
        <f t="shared" si="2"/>
        <v>0</v>
      </c>
      <c r="P25" s="7">
        <f>P26</f>
        <v>0</v>
      </c>
      <c r="Q25" s="16"/>
      <c r="R25" s="15">
        <f t="shared" si="0"/>
        <v>0</v>
      </c>
    </row>
    <row r="26" spans="1:20" ht="111.75" customHeight="1">
      <c r="A26" s="39" t="s">
        <v>161</v>
      </c>
      <c r="B26" s="28" t="s">
        <v>46</v>
      </c>
      <c r="C26" s="27" t="s">
        <v>18</v>
      </c>
      <c r="D26" s="27" t="s">
        <v>16</v>
      </c>
      <c r="E26" s="27" t="s">
        <v>26</v>
      </c>
      <c r="F26" s="27" t="s">
        <v>22</v>
      </c>
      <c r="G26" s="7">
        <v>216748.6</v>
      </c>
      <c r="H26" s="7"/>
      <c r="I26" s="7">
        <f t="shared" si="3"/>
        <v>216748.6</v>
      </c>
      <c r="J26" s="7">
        <v>9942.2000000000007</v>
      </c>
      <c r="K26" s="7">
        <v>7558.3</v>
      </c>
      <c r="L26" s="7">
        <f t="shared" si="1"/>
        <v>17500.5</v>
      </c>
      <c r="M26" s="7">
        <v>0</v>
      </c>
      <c r="N26" s="7"/>
      <c r="O26" s="7">
        <f t="shared" si="2"/>
        <v>0</v>
      </c>
      <c r="P26" s="7">
        <v>0</v>
      </c>
      <c r="Q26" s="16"/>
      <c r="R26" s="15">
        <f t="shared" si="0"/>
        <v>0</v>
      </c>
    </row>
    <row r="27" spans="1:20" ht="36.75" customHeight="1">
      <c r="A27" s="101" t="s">
        <v>162</v>
      </c>
      <c r="B27" s="102"/>
      <c r="C27" s="102"/>
      <c r="D27" s="103"/>
      <c r="E27" s="27"/>
      <c r="F27" s="27"/>
      <c r="G27" s="7">
        <f>SUM(G28:G28)</f>
        <v>716927.7</v>
      </c>
      <c r="H27" s="7">
        <f>SUM(H28:H28)</f>
        <v>345409</v>
      </c>
      <c r="I27" s="7">
        <f t="shared" si="3"/>
        <v>1062336.7</v>
      </c>
      <c r="J27" s="7">
        <f>SUM(J28:J28)</f>
        <v>10182.1</v>
      </c>
      <c r="K27" s="7">
        <f>SUM(K28:K28)</f>
        <v>0</v>
      </c>
      <c r="L27" s="7">
        <f t="shared" si="1"/>
        <v>10182.1</v>
      </c>
      <c r="M27" s="7">
        <f>SUM(M28:M28)</f>
        <v>0</v>
      </c>
      <c r="N27" s="7">
        <f>SUM(N28:N28)</f>
        <v>0</v>
      </c>
      <c r="O27" s="7">
        <f t="shared" si="2"/>
        <v>0</v>
      </c>
      <c r="P27" s="7">
        <f>SUM(P28:P28)</f>
        <v>0</v>
      </c>
      <c r="Q27" s="16"/>
      <c r="R27" s="15">
        <f t="shared" si="0"/>
        <v>0</v>
      </c>
    </row>
    <row r="28" spans="1:20" ht="114.75" customHeight="1">
      <c r="A28" s="26" t="s">
        <v>145</v>
      </c>
      <c r="B28" s="24" t="s">
        <v>60</v>
      </c>
      <c r="C28" s="27" t="s">
        <v>18</v>
      </c>
      <c r="D28" s="24" t="s">
        <v>7</v>
      </c>
      <c r="E28" s="27" t="s">
        <v>29</v>
      </c>
      <c r="F28" s="24" t="s">
        <v>144</v>
      </c>
      <c r="G28" s="7">
        <v>716927.7</v>
      </c>
      <c r="H28" s="7">
        <v>345409</v>
      </c>
      <c r="I28" s="7">
        <f t="shared" si="3"/>
        <v>1062336.7</v>
      </c>
      <c r="J28" s="7">
        <v>10182.1</v>
      </c>
      <c r="K28" s="7"/>
      <c r="L28" s="7">
        <f t="shared" si="1"/>
        <v>10182.1</v>
      </c>
      <c r="M28" s="7">
        <v>0</v>
      </c>
      <c r="N28" s="7"/>
      <c r="O28" s="7">
        <f t="shared" si="2"/>
        <v>0</v>
      </c>
      <c r="P28" s="7">
        <v>0</v>
      </c>
      <c r="Q28" s="16"/>
      <c r="R28" s="15">
        <f t="shared" si="0"/>
        <v>0</v>
      </c>
    </row>
    <row r="29" spans="1:20" ht="53.25" customHeight="1">
      <c r="A29" s="105" t="s">
        <v>206</v>
      </c>
      <c r="B29" s="105"/>
      <c r="C29" s="105"/>
      <c r="D29" s="105"/>
      <c r="E29" s="27"/>
      <c r="F29" s="24"/>
      <c r="G29" s="7">
        <f>G30</f>
        <v>0</v>
      </c>
      <c r="H29" s="7">
        <f>H30</f>
        <v>11525.5</v>
      </c>
      <c r="I29" s="7">
        <f>G29+H29</f>
        <v>11525.5</v>
      </c>
      <c r="J29" s="7">
        <f>J30</f>
        <v>0</v>
      </c>
      <c r="K29" s="7">
        <f>K30</f>
        <v>6475.6</v>
      </c>
      <c r="L29" s="7">
        <f>J29+K29</f>
        <v>6475.6</v>
      </c>
      <c r="M29" s="7">
        <f>M30</f>
        <v>0</v>
      </c>
      <c r="N29" s="7"/>
      <c r="O29" s="7">
        <f>M29+N29</f>
        <v>0</v>
      </c>
      <c r="P29" s="7"/>
      <c r="Q29" s="16"/>
      <c r="R29" s="15">
        <f t="shared" si="0"/>
        <v>0</v>
      </c>
    </row>
    <row r="30" spans="1:20" ht="114.75" customHeight="1">
      <c r="A30" s="39" t="s">
        <v>209</v>
      </c>
      <c r="B30" s="27" t="s">
        <v>207</v>
      </c>
      <c r="C30" s="27" t="s">
        <v>18</v>
      </c>
      <c r="D30" s="27" t="s">
        <v>7</v>
      </c>
      <c r="E30" s="27" t="s">
        <v>208</v>
      </c>
      <c r="F30" s="27" t="s">
        <v>22</v>
      </c>
      <c r="G30" s="7">
        <v>0</v>
      </c>
      <c r="H30" s="7">
        <v>11525.5</v>
      </c>
      <c r="I30" s="7">
        <f>G30+H30</f>
        <v>11525.5</v>
      </c>
      <c r="J30" s="7">
        <v>0</v>
      </c>
      <c r="K30" s="7">
        <v>6475.6</v>
      </c>
      <c r="L30" s="7">
        <f>J30+K30</f>
        <v>6475.6</v>
      </c>
      <c r="M30" s="7">
        <v>0</v>
      </c>
      <c r="N30" s="7"/>
      <c r="O30" s="7">
        <v>0</v>
      </c>
      <c r="P30" s="7">
        <v>0</v>
      </c>
      <c r="Q30" s="16"/>
      <c r="R30" s="15">
        <f t="shared" si="0"/>
        <v>0</v>
      </c>
    </row>
    <row r="31" spans="1:20" ht="114.75" customHeight="1">
      <c r="A31" s="39" t="s">
        <v>286</v>
      </c>
      <c r="B31" s="27"/>
      <c r="C31" s="24" t="s">
        <v>204</v>
      </c>
      <c r="D31" s="24" t="s">
        <v>7</v>
      </c>
      <c r="E31" s="27" t="s">
        <v>13</v>
      </c>
      <c r="F31" s="27">
        <v>2019</v>
      </c>
      <c r="G31" s="7"/>
      <c r="H31" s="7">
        <v>44151.5</v>
      </c>
      <c r="I31" s="7">
        <f>G31+H31</f>
        <v>44151.5</v>
      </c>
      <c r="J31" s="7"/>
      <c r="K31" s="7"/>
      <c r="L31" s="7">
        <f>J31+K31</f>
        <v>0</v>
      </c>
      <c r="M31" s="7"/>
      <c r="N31" s="7">
        <v>44151.5</v>
      </c>
      <c r="O31" s="7">
        <f>M31+N31</f>
        <v>44151.5</v>
      </c>
      <c r="P31" s="7"/>
      <c r="Q31" s="16"/>
      <c r="R31" s="15">
        <v>0</v>
      </c>
    </row>
    <row r="32" spans="1:20" ht="40.5" customHeight="1">
      <c r="A32" s="105" t="s">
        <v>112</v>
      </c>
      <c r="B32" s="107"/>
      <c r="C32" s="107"/>
      <c r="D32" s="107"/>
      <c r="E32" s="27"/>
      <c r="F32" s="39"/>
      <c r="G32" s="7">
        <f>G33+G53+G58</f>
        <v>3079439.7</v>
      </c>
      <c r="H32" s="7">
        <f>H33+H53+H58+H59+H60</f>
        <v>2368511.1051000003</v>
      </c>
      <c r="I32" s="7">
        <f t="shared" si="3"/>
        <v>5447950.8051000005</v>
      </c>
      <c r="J32" s="7">
        <f>J33+J53+J58</f>
        <v>247888.19999999995</v>
      </c>
      <c r="K32" s="7">
        <f>K33+K53+K58+K59+K60</f>
        <v>139910.89000000001</v>
      </c>
      <c r="L32" s="7">
        <f t="shared" si="1"/>
        <v>387799.08999999997</v>
      </c>
      <c r="M32" s="7">
        <f>M33+M53</f>
        <v>122414.79999999999</v>
      </c>
      <c r="N32" s="7">
        <f>N33+N53+N58+N59+N60</f>
        <v>11040.58</v>
      </c>
      <c r="O32" s="7">
        <f t="shared" si="2"/>
        <v>133455.37999999998</v>
      </c>
      <c r="P32" s="7">
        <f>P33+P53</f>
        <v>0</v>
      </c>
      <c r="Q32" s="7">
        <f>Q33+Q53+Q58+Q59+Q60</f>
        <v>12237.2</v>
      </c>
      <c r="R32" s="15">
        <f t="shared" ref="R32:R51" si="4">P32+Q32</f>
        <v>12237.2</v>
      </c>
    </row>
    <row r="33" spans="1:20" ht="27" customHeight="1">
      <c r="A33" s="105" t="s">
        <v>17</v>
      </c>
      <c r="B33" s="117"/>
      <c r="C33" s="117"/>
      <c r="D33" s="117"/>
      <c r="E33" s="27"/>
      <c r="F33" s="39"/>
      <c r="G33" s="7">
        <f>SUM(G34:G52)</f>
        <v>1457952.7</v>
      </c>
      <c r="H33" s="7">
        <f>SUM(H34:H52)</f>
        <v>2364701.9051000001</v>
      </c>
      <c r="I33" s="7">
        <f t="shared" si="3"/>
        <v>3822654.6051000003</v>
      </c>
      <c r="J33" s="7">
        <f>SUM(J34:J41)</f>
        <v>98588.999999999985</v>
      </c>
      <c r="K33" s="7">
        <f>SUM(K34:K52)</f>
        <v>68264.19</v>
      </c>
      <c r="L33" s="7">
        <f>SUM(L34:L52)</f>
        <v>166853.18999999997</v>
      </c>
      <c r="M33" s="7">
        <f>SUM(M34:M41)</f>
        <v>0</v>
      </c>
      <c r="N33" s="7">
        <f>SUM(N34:N52)</f>
        <v>11040.58</v>
      </c>
      <c r="O33" s="7">
        <f>SUM(O34:O52)</f>
        <v>11040.58</v>
      </c>
      <c r="P33" s="7">
        <f>SUM(P34:P34)</f>
        <v>0</v>
      </c>
      <c r="Q33" s="7">
        <f>SUM(Q34:Q52)</f>
        <v>12237.2</v>
      </c>
      <c r="R33" s="7">
        <f>SUM(R34:R52)</f>
        <v>12237.2</v>
      </c>
    </row>
    <row r="34" spans="1:20" ht="138.75" customHeight="1" outlineLevel="1">
      <c r="A34" s="39" t="s">
        <v>109</v>
      </c>
      <c r="B34" s="27" t="s">
        <v>15</v>
      </c>
      <c r="C34" s="27" t="s">
        <v>80</v>
      </c>
      <c r="D34" s="27" t="s">
        <v>7</v>
      </c>
      <c r="E34" s="24" t="s">
        <v>48</v>
      </c>
      <c r="F34" s="27" t="s">
        <v>107</v>
      </c>
      <c r="G34" s="7">
        <v>101257.9</v>
      </c>
      <c r="H34" s="7"/>
      <c r="I34" s="7">
        <f t="shared" si="3"/>
        <v>101257.9</v>
      </c>
      <c r="J34" s="7">
        <v>406</v>
      </c>
      <c r="K34" s="7">
        <v>4936.3999999999996</v>
      </c>
      <c r="L34" s="7">
        <f t="shared" si="1"/>
        <v>5342.4</v>
      </c>
      <c r="M34" s="19">
        <v>0</v>
      </c>
      <c r="N34" s="19"/>
      <c r="O34" s="7">
        <f t="shared" si="2"/>
        <v>0</v>
      </c>
      <c r="P34" s="19">
        <v>0</v>
      </c>
      <c r="Q34" s="16"/>
      <c r="R34" s="15">
        <f t="shared" si="4"/>
        <v>0</v>
      </c>
    </row>
    <row r="35" spans="1:20" ht="127.5" customHeight="1" outlineLevel="1">
      <c r="A35" s="39" t="s">
        <v>163</v>
      </c>
      <c r="B35" s="27" t="s">
        <v>81</v>
      </c>
      <c r="C35" s="27" t="s">
        <v>80</v>
      </c>
      <c r="D35" s="27" t="s">
        <v>7</v>
      </c>
      <c r="E35" s="27" t="s">
        <v>47</v>
      </c>
      <c r="F35" s="27" t="s">
        <v>22</v>
      </c>
      <c r="G35" s="19">
        <v>152863.9</v>
      </c>
      <c r="H35" s="19"/>
      <c r="I35" s="7">
        <f t="shared" si="3"/>
        <v>152863.9</v>
      </c>
      <c r="J35" s="7">
        <v>8786.4</v>
      </c>
      <c r="K35" s="7">
        <v>6711.1</v>
      </c>
      <c r="L35" s="7">
        <f t="shared" si="1"/>
        <v>15497.5</v>
      </c>
      <c r="M35" s="19">
        <v>0</v>
      </c>
      <c r="N35" s="19"/>
      <c r="O35" s="7">
        <f t="shared" si="2"/>
        <v>0</v>
      </c>
      <c r="P35" s="19">
        <v>0</v>
      </c>
      <c r="Q35" s="16"/>
      <c r="R35" s="15">
        <f t="shared" si="4"/>
        <v>0</v>
      </c>
    </row>
    <row r="36" spans="1:20" ht="147" customHeight="1" outlineLevel="1">
      <c r="A36" s="39" t="s">
        <v>164</v>
      </c>
      <c r="B36" s="27" t="s">
        <v>46</v>
      </c>
      <c r="C36" s="27" t="s">
        <v>80</v>
      </c>
      <c r="D36" s="27" t="s">
        <v>7</v>
      </c>
      <c r="E36" s="27" t="s">
        <v>47</v>
      </c>
      <c r="F36" s="27" t="s">
        <v>22</v>
      </c>
      <c r="G36" s="19">
        <v>215123.1</v>
      </c>
      <c r="H36" s="19"/>
      <c r="I36" s="7">
        <f t="shared" si="3"/>
        <v>215123.1</v>
      </c>
      <c r="J36" s="7">
        <v>12340.5</v>
      </c>
      <c r="K36" s="7">
        <v>9067.4</v>
      </c>
      <c r="L36" s="7">
        <f t="shared" si="1"/>
        <v>21407.9</v>
      </c>
      <c r="M36" s="19">
        <v>0</v>
      </c>
      <c r="N36" s="19"/>
      <c r="O36" s="7">
        <f t="shared" si="2"/>
        <v>0</v>
      </c>
      <c r="P36" s="19">
        <v>0</v>
      </c>
      <c r="Q36" s="16"/>
      <c r="R36" s="15">
        <f t="shared" si="4"/>
        <v>0</v>
      </c>
    </row>
    <row r="37" spans="1:20" ht="132" customHeight="1" outlineLevel="1">
      <c r="A37" s="39" t="s">
        <v>243</v>
      </c>
      <c r="B37" s="27" t="s">
        <v>46</v>
      </c>
      <c r="C37" s="27" t="s">
        <v>80</v>
      </c>
      <c r="D37" s="27" t="s">
        <v>7</v>
      </c>
      <c r="E37" s="27" t="s">
        <v>29</v>
      </c>
      <c r="F37" s="27" t="s">
        <v>22</v>
      </c>
      <c r="G37" s="19">
        <v>179406.1</v>
      </c>
      <c r="H37" s="41">
        <v>49759.9</v>
      </c>
      <c r="I37" s="7">
        <f t="shared" si="3"/>
        <v>229166</v>
      </c>
      <c r="J37" s="7">
        <v>8182.3</v>
      </c>
      <c r="K37" s="7">
        <f>10065.3+2449+1744.7</f>
        <v>14259</v>
      </c>
      <c r="L37" s="19">
        <f t="shared" si="1"/>
        <v>22441.3</v>
      </c>
      <c r="M37" s="19">
        <v>0</v>
      </c>
      <c r="N37" s="19"/>
      <c r="O37" s="7">
        <f t="shared" si="2"/>
        <v>0</v>
      </c>
      <c r="P37" s="19">
        <v>0</v>
      </c>
      <c r="Q37" s="16"/>
      <c r="R37" s="15">
        <f t="shared" si="4"/>
        <v>0</v>
      </c>
      <c r="T37" s="1">
        <v>8.1</v>
      </c>
    </row>
    <row r="38" spans="1:20" ht="150.75" customHeight="1" outlineLevel="1">
      <c r="A38" s="39" t="s">
        <v>165</v>
      </c>
      <c r="B38" s="27" t="s">
        <v>46</v>
      </c>
      <c r="C38" s="27" t="s">
        <v>80</v>
      </c>
      <c r="D38" s="27" t="s">
        <v>7</v>
      </c>
      <c r="E38" s="27" t="s">
        <v>31</v>
      </c>
      <c r="F38" s="27" t="s">
        <v>22</v>
      </c>
      <c r="G38" s="19">
        <v>251317.5</v>
      </c>
      <c r="H38" s="41">
        <v>6271.6</v>
      </c>
      <c r="I38" s="7">
        <f t="shared" si="3"/>
        <v>257589.1</v>
      </c>
      <c r="J38" s="7">
        <v>23140.7</v>
      </c>
      <c r="K38" s="7">
        <v>-5081.1099999999997</v>
      </c>
      <c r="L38" s="7">
        <f t="shared" si="1"/>
        <v>18059.59</v>
      </c>
      <c r="M38" s="19">
        <v>0</v>
      </c>
      <c r="N38" s="19"/>
      <c r="O38" s="7">
        <f t="shared" si="2"/>
        <v>0</v>
      </c>
      <c r="P38" s="19">
        <v>0</v>
      </c>
      <c r="Q38" s="16"/>
      <c r="R38" s="15">
        <f t="shared" si="4"/>
        <v>0</v>
      </c>
    </row>
    <row r="39" spans="1:20" ht="130.5" customHeight="1" outlineLevel="1">
      <c r="A39" s="39" t="s">
        <v>102</v>
      </c>
      <c r="B39" s="27" t="s">
        <v>74</v>
      </c>
      <c r="C39" s="27" t="s">
        <v>80</v>
      </c>
      <c r="D39" s="27" t="s">
        <v>7</v>
      </c>
      <c r="E39" s="27" t="s">
        <v>70</v>
      </c>
      <c r="F39" s="27" t="s">
        <v>22</v>
      </c>
      <c r="G39" s="19">
        <v>188981.5</v>
      </c>
      <c r="H39" s="19"/>
      <c r="I39" s="7">
        <f t="shared" si="3"/>
        <v>188981.5</v>
      </c>
      <c r="J39" s="7">
        <v>14959.5</v>
      </c>
      <c r="K39" s="7">
        <v>5733.6</v>
      </c>
      <c r="L39" s="19">
        <f t="shared" si="1"/>
        <v>20693.099999999999</v>
      </c>
      <c r="M39" s="19">
        <v>0</v>
      </c>
      <c r="N39" s="19"/>
      <c r="O39" s="7">
        <f t="shared" si="2"/>
        <v>0</v>
      </c>
      <c r="P39" s="19">
        <v>0</v>
      </c>
      <c r="Q39" s="16"/>
      <c r="R39" s="15">
        <f t="shared" si="4"/>
        <v>0</v>
      </c>
      <c r="T39" s="1">
        <v>-0.1</v>
      </c>
    </row>
    <row r="40" spans="1:20" ht="134.25" customHeight="1" outlineLevel="1">
      <c r="A40" s="39" t="s">
        <v>103</v>
      </c>
      <c r="B40" s="27" t="s">
        <v>74</v>
      </c>
      <c r="C40" s="27" t="s">
        <v>80</v>
      </c>
      <c r="D40" s="27" t="s">
        <v>7</v>
      </c>
      <c r="E40" s="27" t="s">
        <v>47</v>
      </c>
      <c r="F40" s="27" t="s">
        <v>22</v>
      </c>
      <c r="G40" s="19">
        <v>221750</v>
      </c>
      <c r="H40" s="19"/>
      <c r="I40" s="7">
        <f t="shared" si="3"/>
        <v>221750</v>
      </c>
      <c r="J40" s="7">
        <v>19470.2</v>
      </c>
      <c r="K40" s="7">
        <f>2632.1+1093.4</f>
        <v>3725.5</v>
      </c>
      <c r="L40" s="19">
        <f t="shared" si="1"/>
        <v>23195.7</v>
      </c>
      <c r="M40" s="19">
        <v>0</v>
      </c>
      <c r="N40" s="19"/>
      <c r="O40" s="7">
        <f t="shared" si="2"/>
        <v>0</v>
      </c>
      <c r="P40" s="19">
        <v>0</v>
      </c>
      <c r="Q40" s="16"/>
      <c r="R40" s="15">
        <f t="shared" si="4"/>
        <v>0</v>
      </c>
    </row>
    <row r="41" spans="1:20" ht="231" customHeight="1" outlineLevel="1">
      <c r="A41" s="39" t="s">
        <v>108</v>
      </c>
      <c r="B41" s="27" t="s">
        <v>15</v>
      </c>
      <c r="C41" s="27" t="s">
        <v>210</v>
      </c>
      <c r="D41" s="27" t="s">
        <v>7</v>
      </c>
      <c r="E41" s="27" t="s">
        <v>218</v>
      </c>
      <c r="F41" s="27" t="s">
        <v>35</v>
      </c>
      <c r="G41" s="19">
        <v>147252.70000000001</v>
      </c>
      <c r="H41" s="19"/>
      <c r="I41" s="7">
        <f t="shared" si="3"/>
        <v>147252.70000000001</v>
      </c>
      <c r="J41" s="7">
        <v>11303.4</v>
      </c>
      <c r="K41" s="7">
        <v>6062.6</v>
      </c>
      <c r="L41" s="7">
        <f t="shared" si="1"/>
        <v>17366</v>
      </c>
      <c r="M41" s="19">
        <v>0</v>
      </c>
      <c r="N41" s="19"/>
      <c r="O41" s="7">
        <f t="shared" si="2"/>
        <v>0</v>
      </c>
      <c r="P41" s="19">
        <v>0</v>
      </c>
      <c r="Q41" s="16"/>
      <c r="R41" s="15">
        <f t="shared" si="4"/>
        <v>0</v>
      </c>
    </row>
    <row r="42" spans="1:20" ht="123.75" customHeight="1" outlineLevel="1">
      <c r="A42" s="39" t="s">
        <v>221</v>
      </c>
      <c r="B42" s="27" t="s">
        <v>46</v>
      </c>
      <c r="C42" s="27" t="s">
        <v>18</v>
      </c>
      <c r="D42" s="27" t="s">
        <v>7</v>
      </c>
      <c r="E42" s="27" t="s">
        <v>47</v>
      </c>
      <c r="F42" s="27" t="s">
        <v>233</v>
      </c>
      <c r="G42" s="19">
        <v>0</v>
      </c>
      <c r="H42" s="19">
        <v>306735.30674000003</v>
      </c>
      <c r="I42" s="7">
        <f t="shared" si="3"/>
        <v>306735.30674000003</v>
      </c>
      <c r="J42" s="7">
        <v>0</v>
      </c>
      <c r="K42" s="7">
        <v>3061.2</v>
      </c>
      <c r="L42" s="7">
        <f t="shared" si="1"/>
        <v>3061.2</v>
      </c>
      <c r="M42" s="19">
        <v>0</v>
      </c>
      <c r="N42" s="19">
        <v>3067.34</v>
      </c>
      <c r="O42" s="7">
        <f t="shared" si="2"/>
        <v>3067.34</v>
      </c>
      <c r="P42" s="19">
        <v>0</v>
      </c>
      <c r="Q42" s="16"/>
      <c r="R42" s="15">
        <f t="shared" si="4"/>
        <v>0</v>
      </c>
    </row>
    <row r="43" spans="1:20" ht="123.75" customHeight="1" outlineLevel="1">
      <c r="A43" s="39" t="s">
        <v>222</v>
      </c>
      <c r="B43" s="27" t="s">
        <v>46</v>
      </c>
      <c r="C43" s="27" t="s">
        <v>18</v>
      </c>
      <c r="D43" s="27" t="s">
        <v>7</v>
      </c>
      <c r="E43" s="27" t="s">
        <v>47</v>
      </c>
      <c r="F43" s="27" t="s">
        <v>233</v>
      </c>
      <c r="G43" s="19">
        <v>0</v>
      </c>
      <c r="H43" s="19">
        <v>306735.30674000003</v>
      </c>
      <c r="I43" s="7">
        <f t="shared" si="3"/>
        <v>306735.30674000003</v>
      </c>
      <c r="J43" s="7">
        <v>0</v>
      </c>
      <c r="K43" s="7">
        <v>3061.2</v>
      </c>
      <c r="L43" s="7">
        <f t="shared" si="1"/>
        <v>3061.2</v>
      </c>
      <c r="M43" s="19">
        <v>0</v>
      </c>
      <c r="N43" s="19">
        <v>3067.34</v>
      </c>
      <c r="O43" s="7">
        <f t="shared" si="2"/>
        <v>3067.34</v>
      </c>
      <c r="P43" s="19">
        <v>0</v>
      </c>
      <c r="Q43" s="16"/>
      <c r="R43" s="15">
        <f t="shared" si="4"/>
        <v>0</v>
      </c>
    </row>
    <row r="44" spans="1:20" ht="123.75" customHeight="1" outlineLevel="1">
      <c r="A44" s="39" t="s">
        <v>223</v>
      </c>
      <c r="B44" s="27" t="s">
        <v>74</v>
      </c>
      <c r="C44" s="27" t="s">
        <v>18</v>
      </c>
      <c r="D44" s="27" t="s">
        <v>7</v>
      </c>
      <c r="E44" s="27" t="s">
        <v>29</v>
      </c>
      <c r="F44" s="27" t="s">
        <v>233</v>
      </c>
      <c r="G44" s="19">
        <v>0</v>
      </c>
      <c r="H44" s="19">
        <v>245143.10229000001</v>
      </c>
      <c r="I44" s="7">
        <f t="shared" si="3"/>
        <v>245143.10229000001</v>
      </c>
      <c r="J44" s="7">
        <v>0</v>
      </c>
      <c r="K44" s="7">
        <v>2449</v>
      </c>
      <c r="L44" s="7">
        <f t="shared" si="1"/>
        <v>2449</v>
      </c>
      <c r="M44" s="19">
        <v>0</v>
      </c>
      <c r="N44" s="19">
        <v>2449</v>
      </c>
      <c r="O44" s="7">
        <f t="shared" si="2"/>
        <v>2449</v>
      </c>
      <c r="P44" s="19">
        <v>0</v>
      </c>
      <c r="Q44" s="16"/>
      <c r="R44" s="15">
        <f t="shared" si="4"/>
        <v>0</v>
      </c>
    </row>
    <row r="45" spans="1:20" ht="123.75" customHeight="1" outlineLevel="1">
      <c r="A45" s="39" t="s">
        <v>224</v>
      </c>
      <c r="B45" s="27" t="s">
        <v>74</v>
      </c>
      <c r="C45" s="27" t="s">
        <v>18</v>
      </c>
      <c r="D45" s="27" t="s">
        <v>7</v>
      </c>
      <c r="E45" s="27" t="s">
        <v>27</v>
      </c>
      <c r="F45" s="27" t="s">
        <v>233</v>
      </c>
      <c r="G45" s="19">
        <v>0</v>
      </c>
      <c r="H45" s="19">
        <v>245538.59982</v>
      </c>
      <c r="I45" s="7">
        <f t="shared" si="3"/>
        <v>245538.59982</v>
      </c>
      <c r="J45" s="7">
        <v>0</v>
      </c>
      <c r="K45" s="7">
        <v>2449</v>
      </c>
      <c r="L45" s="7">
        <f t="shared" si="1"/>
        <v>2449</v>
      </c>
      <c r="M45" s="19">
        <v>0</v>
      </c>
      <c r="N45" s="19">
        <v>2456.9</v>
      </c>
      <c r="O45" s="7">
        <f t="shared" si="2"/>
        <v>2456.9</v>
      </c>
      <c r="P45" s="19">
        <v>0</v>
      </c>
      <c r="Q45" s="16"/>
      <c r="R45" s="15">
        <f t="shared" si="4"/>
        <v>0</v>
      </c>
    </row>
    <row r="46" spans="1:20" ht="123.75" customHeight="1" outlineLevel="1">
      <c r="A46" s="39" t="s">
        <v>225</v>
      </c>
      <c r="B46" s="27" t="s">
        <v>74</v>
      </c>
      <c r="C46" s="27" t="s">
        <v>18</v>
      </c>
      <c r="D46" s="27" t="s">
        <v>7</v>
      </c>
      <c r="E46" s="27" t="s">
        <v>218</v>
      </c>
      <c r="F46" s="27" t="s">
        <v>234</v>
      </c>
      <c r="G46" s="19">
        <v>0</v>
      </c>
      <c r="H46" s="19">
        <v>245784.8665</v>
      </c>
      <c r="I46" s="7">
        <f t="shared" si="3"/>
        <v>245784.8665</v>
      </c>
      <c r="J46" s="7">
        <v>0</v>
      </c>
      <c r="K46" s="7">
        <v>4910.8</v>
      </c>
      <c r="L46" s="7">
        <f t="shared" si="1"/>
        <v>4910.8</v>
      </c>
      <c r="M46" s="19">
        <v>0</v>
      </c>
      <c r="N46" s="19"/>
      <c r="O46" s="7">
        <f t="shared" si="2"/>
        <v>0</v>
      </c>
      <c r="P46" s="19">
        <v>0</v>
      </c>
      <c r="Q46" s="16"/>
      <c r="R46" s="15">
        <f t="shared" si="4"/>
        <v>0</v>
      </c>
    </row>
    <row r="47" spans="1:20" ht="123.75" customHeight="1" outlineLevel="1">
      <c r="A47" s="39" t="s">
        <v>226</v>
      </c>
      <c r="B47" s="27" t="s">
        <v>219</v>
      </c>
      <c r="C47" s="27" t="s">
        <v>18</v>
      </c>
      <c r="D47" s="27" t="s">
        <v>7</v>
      </c>
      <c r="E47" s="42" t="s">
        <v>179</v>
      </c>
      <c r="F47" s="27" t="s">
        <v>234</v>
      </c>
      <c r="G47" s="19">
        <v>0</v>
      </c>
      <c r="H47" s="19">
        <v>69457.212310000003</v>
      </c>
      <c r="I47" s="7">
        <f t="shared" si="3"/>
        <v>69457.212310000003</v>
      </c>
      <c r="J47" s="7">
        <v>0</v>
      </c>
      <c r="K47" s="7">
        <v>1387.8</v>
      </c>
      <c r="L47" s="7">
        <f t="shared" si="1"/>
        <v>1387.8</v>
      </c>
      <c r="M47" s="19">
        <v>0</v>
      </c>
      <c r="N47" s="19"/>
      <c r="O47" s="7">
        <f t="shared" si="2"/>
        <v>0</v>
      </c>
      <c r="P47" s="19">
        <v>0</v>
      </c>
      <c r="Q47" s="16"/>
      <c r="R47" s="15">
        <f t="shared" si="4"/>
        <v>0</v>
      </c>
    </row>
    <row r="48" spans="1:20" ht="123.75" customHeight="1" outlineLevel="1">
      <c r="A48" s="39" t="s">
        <v>227</v>
      </c>
      <c r="B48" s="27" t="s">
        <v>219</v>
      </c>
      <c r="C48" s="27" t="s">
        <v>18</v>
      </c>
      <c r="D48" s="27" t="s">
        <v>7</v>
      </c>
      <c r="E48" s="27" t="s">
        <v>48</v>
      </c>
      <c r="F48" s="27" t="s">
        <v>234</v>
      </c>
      <c r="G48" s="19">
        <v>0</v>
      </c>
      <c r="H48" s="19">
        <v>69457.212310000003</v>
      </c>
      <c r="I48" s="7">
        <f t="shared" si="3"/>
        <v>69457.212310000003</v>
      </c>
      <c r="J48" s="7">
        <v>0</v>
      </c>
      <c r="K48" s="7">
        <v>1387.8</v>
      </c>
      <c r="L48" s="7">
        <f t="shared" si="1"/>
        <v>1387.8</v>
      </c>
      <c r="M48" s="19">
        <v>0</v>
      </c>
      <c r="N48" s="19"/>
      <c r="O48" s="7">
        <f t="shared" si="2"/>
        <v>0</v>
      </c>
      <c r="P48" s="19">
        <v>0</v>
      </c>
      <c r="Q48" s="16"/>
      <c r="R48" s="15">
        <f t="shared" si="4"/>
        <v>0</v>
      </c>
    </row>
    <row r="49" spans="1:20" ht="123.75" customHeight="1" outlineLevel="1">
      <c r="A49" s="39" t="s">
        <v>228</v>
      </c>
      <c r="B49" s="27" t="s">
        <v>15</v>
      </c>
      <c r="C49" s="27" t="s">
        <v>18</v>
      </c>
      <c r="D49" s="27" t="s">
        <v>7</v>
      </c>
      <c r="E49" s="27" t="s">
        <v>220</v>
      </c>
      <c r="F49" s="27" t="s">
        <v>234</v>
      </c>
      <c r="G49" s="19">
        <v>0</v>
      </c>
      <c r="H49" s="19">
        <v>137892.99504000001</v>
      </c>
      <c r="I49" s="7">
        <f t="shared" si="3"/>
        <v>137892.99504000001</v>
      </c>
      <c r="J49" s="7">
        <v>0</v>
      </c>
      <c r="K49" s="7">
        <v>2755.1</v>
      </c>
      <c r="L49" s="7">
        <f t="shared" si="1"/>
        <v>2755.1</v>
      </c>
      <c r="M49" s="19">
        <v>0</v>
      </c>
      <c r="N49" s="19"/>
      <c r="O49" s="7">
        <f t="shared" si="2"/>
        <v>0</v>
      </c>
      <c r="P49" s="19">
        <v>0</v>
      </c>
      <c r="Q49" s="16"/>
      <c r="R49" s="15">
        <f t="shared" si="4"/>
        <v>0</v>
      </c>
    </row>
    <row r="50" spans="1:20" ht="123.75" customHeight="1" outlineLevel="1">
      <c r="A50" s="39" t="s">
        <v>229</v>
      </c>
      <c r="B50" s="27" t="s">
        <v>219</v>
      </c>
      <c r="C50" s="27" t="s">
        <v>18</v>
      </c>
      <c r="D50" s="27" t="s">
        <v>7</v>
      </c>
      <c r="E50" s="27" t="s">
        <v>176</v>
      </c>
      <c r="F50" s="27" t="s">
        <v>234</v>
      </c>
      <c r="G50" s="19">
        <v>0</v>
      </c>
      <c r="H50" s="19">
        <v>69457.212310000003</v>
      </c>
      <c r="I50" s="7">
        <f t="shared" si="3"/>
        <v>69457.212310000003</v>
      </c>
      <c r="J50" s="7">
        <v>0</v>
      </c>
      <c r="K50" s="7">
        <v>1387.8</v>
      </c>
      <c r="L50" s="7">
        <f t="shared" si="1"/>
        <v>1387.8</v>
      </c>
      <c r="M50" s="19">
        <v>0</v>
      </c>
      <c r="N50" s="19"/>
      <c r="O50" s="7">
        <f t="shared" si="2"/>
        <v>0</v>
      </c>
      <c r="P50" s="19">
        <v>0</v>
      </c>
      <c r="Q50" s="16"/>
      <c r="R50" s="15">
        <f t="shared" si="4"/>
        <v>0</v>
      </c>
    </row>
    <row r="51" spans="1:20" ht="123.75" customHeight="1" outlineLevel="1">
      <c r="A51" s="39" t="s">
        <v>230</v>
      </c>
      <c r="B51" s="27" t="s">
        <v>46</v>
      </c>
      <c r="C51" s="27" t="s">
        <v>18</v>
      </c>
      <c r="D51" s="27" t="s">
        <v>7</v>
      </c>
      <c r="E51" s="27" t="s">
        <v>47</v>
      </c>
      <c r="F51" s="27" t="s">
        <v>235</v>
      </c>
      <c r="G51" s="19">
        <v>0</v>
      </c>
      <c r="H51" s="19">
        <v>306233.78480999998</v>
      </c>
      <c r="I51" s="7">
        <f t="shared" si="3"/>
        <v>306233.78480999998</v>
      </c>
      <c r="J51" s="7">
        <v>0</v>
      </c>
      <c r="K51" s="7"/>
      <c r="L51" s="7">
        <f t="shared" si="1"/>
        <v>0</v>
      </c>
      <c r="M51" s="19">
        <v>0</v>
      </c>
      <c r="N51" s="19"/>
      <c r="O51" s="7">
        <f t="shared" si="2"/>
        <v>0</v>
      </c>
      <c r="P51" s="19">
        <v>0</v>
      </c>
      <c r="Q51" s="7">
        <v>6118.6</v>
      </c>
      <c r="R51" s="15">
        <f t="shared" si="4"/>
        <v>6118.6</v>
      </c>
    </row>
    <row r="52" spans="1:20" ht="123.75" customHeight="1" outlineLevel="1">
      <c r="A52" s="39" t="s">
        <v>231</v>
      </c>
      <c r="B52" s="27" t="s">
        <v>46</v>
      </c>
      <c r="C52" s="27" t="s">
        <v>18</v>
      </c>
      <c r="D52" s="27" t="s">
        <v>7</v>
      </c>
      <c r="E52" s="27" t="s">
        <v>47</v>
      </c>
      <c r="F52" s="27" t="s">
        <v>235</v>
      </c>
      <c r="G52" s="19">
        <v>0</v>
      </c>
      <c r="H52" s="19">
        <v>306234.80622999999</v>
      </c>
      <c r="I52" s="7">
        <f t="shared" si="3"/>
        <v>306234.80622999999</v>
      </c>
      <c r="J52" s="7">
        <v>0</v>
      </c>
      <c r="K52" s="7"/>
      <c r="L52" s="7">
        <f t="shared" si="1"/>
        <v>0</v>
      </c>
      <c r="M52" s="19">
        <v>0</v>
      </c>
      <c r="N52" s="19"/>
      <c r="O52" s="7">
        <f t="shared" si="2"/>
        <v>0</v>
      </c>
      <c r="P52" s="19">
        <v>0</v>
      </c>
      <c r="Q52" s="7">
        <v>6118.6</v>
      </c>
      <c r="R52" s="15">
        <f>P52+Q52</f>
        <v>6118.6</v>
      </c>
    </row>
    <row r="53" spans="1:20" ht="33" customHeight="1">
      <c r="A53" s="105" t="s">
        <v>19</v>
      </c>
      <c r="B53" s="117"/>
      <c r="C53" s="117"/>
      <c r="D53" s="117"/>
      <c r="E53" s="27"/>
      <c r="F53" s="39"/>
      <c r="G53" s="7">
        <f>SUM(G54:G56)</f>
        <v>1621487</v>
      </c>
      <c r="H53" s="7">
        <f>SUM(H54:H57)</f>
        <v>0</v>
      </c>
      <c r="I53" s="7">
        <f t="shared" si="3"/>
        <v>1621487</v>
      </c>
      <c r="J53" s="7">
        <f>SUM(J54:J57)</f>
        <v>149299.19999999998</v>
      </c>
      <c r="K53" s="7">
        <f>SUM(K54:K57)</f>
        <v>67837.5</v>
      </c>
      <c r="L53" s="7">
        <f t="shared" si="1"/>
        <v>217136.69999999998</v>
      </c>
      <c r="M53" s="7">
        <f>SUM(M54:M57)</f>
        <v>122414.79999999999</v>
      </c>
      <c r="N53" s="7">
        <f>SUM(N54:N57)</f>
        <v>0</v>
      </c>
      <c r="O53" s="7">
        <f t="shared" si="2"/>
        <v>122414.79999999999</v>
      </c>
      <c r="P53" s="7">
        <f>SUM(P54:P56)</f>
        <v>0</v>
      </c>
      <c r="Q53" s="7">
        <f>SUM(Q54:Q57)</f>
        <v>0</v>
      </c>
      <c r="R53" s="15">
        <f t="shared" ref="R53:R132" si="5">P53+Q53</f>
        <v>0</v>
      </c>
    </row>
    <row r="54" spans="1:20" ht="127.5" customHeight="1" outlineLevel="1">
      <c r="A54" s="39" t="s">
        <v>105</v>
      </c>
      <c r="B54" s="27" t="s">
        <v>20</v>
      </c>
      <c r="C54" s="27" t="s">
        <v>5</v>
      </c>
      <c r="D54" s="27" t="s">
        <v>7</v>
      </c>
      <c r="E54" s="27" t="s">
        <v>13</v>
      </c>
      <c r="F54" s="27" t="s">
        <v>14</v>
      </c>
      <c r="G54" s="7">
        <v>403634.6</v>
      </c>
      <c r="H54" s="7"/>
      <c r="I54" s="7">
        <f t="shared" si="3"/>
        <v>403634.6</v>
      </c>
      <c r="J54" s="7">
        <f>23820.1-2370-2948.9-5338.3-224.4</f>
        <v>12938.499999999998</v>
      </c>
      <c r="K54" s="7">
        <v>-1744.7</v>
      </c>
      <c r="L54" s="7">
        <f t="shared" si="1"/>
        <v>11193.799999999997</v>
      </c>
      <c r="M54" s="19">
        <v>0</v>
      </c>
      <c r="N54" s="19"/>
      <c r="O54" s="7">
        <f t="shared" si="2"/>
        <v>0</v>
      </c>
      <c r="P54" s="19">
        <v>0</v>
      </c>
      <c r="Q54" s="17"/>
      <c r="R54" s="15">
        <f t="shared" si="5"/>
        <v>0</v>
      </c>
    </row>
    <row r="55" spans="1:20" ht="117" customHeight="1" outlineLevel="1">
      <c r="A55" s="39" t="s">
        <v>232</v>
      </c>
      <c r="B55" s="27" t="s">
        <v>59</v>
      </c>
      <c r="C55" s="27" t="s">
        <v>18</v>
      </c>
      <c r="D55" s="27" t="s">
        <v>7</v>
      </c>
      <c r="E55" s="27" t="s">
        <v>61</v>
      </c>
      <c r="F55" s="27" t="s">
        <v>126</v>
      </c>
      <c r="G55" s="7">
        <v>406846.8</v>
      </c>
      <c r="H55" s="7"/>
      <c r="I55" s="7">
        <f t="shared" si="3"/>
        <v>406846.8</v>
      </c>
      <c r="J55" s="7">
        <v>17011.3</v>
      </c>
      <c r="K55" s="7">
        <v>29682.2</v>
      </c>
      <c r="L55" s="7">
        <f t="shared" si="1"/>
        <v>46693.5</v>
      </c>
      <c r="M55" s="7">
        <v>71329.399999999994</v>
      </c>
      <c r="N55" s="7"/>
      <c r="O55" s="7">
        <f t="shared" si="2"/>
        <v>71329.399999999994</v>
      </c>
      <c r="P55" s="19">
        <v>0</v>
      </c>
      <c r="Q55" s="17"/>
      <c r="R55" s="15">
        <f t="shared" si="5"/>
        <v>0</v>
      </c>
    </row>
    <row r="56" spans="1:20" ht="113.25" customHeight="1" outlineLevel="1">
      <c r="A56" s="39" t="s">
        <v>173</v>
      </c>
      <c r="B56" s="27" t="s">
        <v>60</v>
      </c>
      <c r="C56" s="27" t="s">
        <v>18</v>
      </c>
      <c r="D56" s="27" t="s">
        <v>7</v>
      </c>
      <c r="E56" s="27" t="s">
        <v>47</v>
      </c>
      <c r="F56" s="27" t="s">
        <v>78</v>
      </c>
      <c r="G56" s="7">
        <v>811005.6</v>
      </c>
      <c r="H56" s="7"/>
      <c r="I56" s="7">
        <f t="shared" si="3"/>
        <v>811005.6</v>
      </c>
      <c r="J56" s="7">
        <v>111501</v>
      </c>
      <c r="K56" s="7"/>
      <c r="L56" s="7">
        <f t="shared" si="1"/>
        <v>111501</v>
      </c>
      <c r="M56" s="19">
        <v>44558.400000000001</v>
      </c>
      <c r="N56" s="19"/>
      <c r="O56" s="7">
        <f t="shared" si="2"/>
        <v>44558.400000000001</v>
      </c>
      <c r="P56" s="19">
        <v>0</v>
      </c>
      <c r="Q56" s="17"/>
      <c r="R56" s="15">
        <f t="shared" si="5"/>
        <v>0</v>
      </c>
    </row>
    <row r="57" spans="1:20" ht="114.75" customHeight="1" outlineLevel="1">
      <c r="A57" s="39" t="s">
        <v>106</v>
      </c>
      <c r="B57" s="27" t="s">
        <v>67</v>
      </c>
      <c r="C57" s="27" t="s">
        <v>18</v>
      </c>
      <c r="D57" s="27" t="s">
        <v>7</v>
      </c>
      <c r="E57" s="27" t="s">
        <v>218</v>
      </c>
      <c r="F57" s="27" t="s">
        <v>37</v>
      </c>
      <c r="G57" s="7">
        <v>183953.7</v>
      </c>
      <c r="H57" s="7"/>
      <c r="I57" s="7">
        <f t="shared" si="3"/>
        <v>183953.7</v>
      </c>
      <c r="J57" s="7">
        <v>7848.4</v>
      </c>
      <c r="K57" s="7">
        <v>39900</v>
      </c>
      <c r="L57" s="7">
        <f t="shared" si="1"/>
        <v>47748.4</v>
      </c>
      <c r="M57" s="19">
        <v>6527</v>
      </c>
      <c r="N57" s="19"/>
      <c r="O57" s="7">
        <f t="shared" si="2"/>
        <v>6527</v>
      </c>
      <c r="P57" s="19">
        <v>0</v>
      </c>
      <c r="Q57" s="17"/>
      <c r="R57" s="15">
        <f t="shared" si="5"/>
        <v>0</v>
      </c>
    </row>
    <row r="58" spans="1:20" ht="129" customHeight="1" outlineLevel="1">
      <c r="A58" s="39" t="s">
        <v>241</v>
      </c>
      <c r="B58" s="27" t="s">
        <v>21</v>
      </c>
      <c r="C58" s="27" t="s">
        <v>117</v>
      </c>
      <c r="D58" s="27" t="s">
        <v>7</v>
      </c>
      <c r="E58" s="27" t="s">
        <v>13</v>
      </c>
      <c r="F58" s="27" t="s">
        <v>212</v>
      </c>
      <c r="G58" s="7">
        <v>0</v>
      </c>
      <c r="H58" s="7">
        <v>3638</v>
      </c>
      <c r="I58" s="7">
        <f t="shared" si="3"/>
        <v>3638</v>
      </c>
      <c r="J58" s="7">
        <v>0</v>
      </c>
      <c r="K58" s="7">
        <v>3638</v>
      </c>
      <c r="L58" s="7">
        <f t="shared" si="1"/>
        <v>3638</v>
      </c>
      <c r="M58" s="19">
        <v>0</v>
      </c>
      <c r="N58" s="19"/>
      <c r="O58" s="7">
        <f t="shared" si="2"/>
        <v>0</v>
      </c>
      <c r="P58" s="19">
        <v>0</v>
      </c>
      <c r="Q58" s="17"/>
      <c r="R58" s="15">
        <f t="shared" si="5"/>
        <v>0</v>
      </c>
    </row>
    <row r="59" spans="1:20" ht="182.25" customHeight="1" outlineLevel="1">
      <c r="A59" s="39" t="s">
        <v>252</v>
      </c>
      <c r="B59" s="27" t="s">
        <v>253</v>
      </c>
      <c r="C59" s="27" t="s">
        <v>254</v>
      </c>
      <c r="D59" s="27" t="s">
        <v>255</v>
      </c>
      <c r="E59" s="27" t="s">
        <v>256</v>
      </c>
      <c r="F59" s="27" t="s">
        <v>234</v>
      </c>
      <c r="G59" s="7"/>
      <c r="H59" s="7">
        <v>171.2</v>
      </c>
      <c r="I59" s="7">
        <f t="shared" si="3"/>
        <v>171.2</v>
      </c>
      <c r="J59" s="7"/>
      <c r="K59" s="7">
        <v>171.2</v>
      </c>
      <c r="L59" s="7">
        <f t="shared" si="1"/>
        <v>171.2</v>
      </c>
      <c r="M59" s="19"/>
      <c r="N59" s="19"/>
      <c r="O59" s="7">
        <v>0</v>
      </c>
      <c r="P59" s="19"/>
      <c r="Q59" s="17"/>
      <c r="R59" s="15">
        <v>0</v>
      </c>
    </row>
    <row r="60" spans="1:20" ht="108" hidden="1" customHeight="1" outlineLevel="1">
      <c r="A60" s="26"/>
      <c r="B60" s="24"/>
      <c r="C60" s="43"/>
      <c r="D60" s="24"/>
      <c r="E60" s="24"/>
      <c r="F60" s="24"/>
      <c r="G60" s="44"/>
      <c r="H60" s="19"/>
      <c r="I60" s="19"/>
      <c r="J60" s="19"/>
      <c r="K60" s="19"/>
      <c r="L60" s="19"/>
      <c r="M60" s="19"/>
      <c r="N60" s="19"/>
      <c r="O60" s="7"/>
      <c r="P60" s="19"/>
      <c r="Q60" s="17"/>
      <c r="R60" s="15"/>
    </row>
    <row r="61" spans="1:20" ht="41.25" customHeight="1">
      <c r="A61" s="110" t="s">
        <v>152</v>
      </c>
      <c r="B61" s="110"/>
      <c r="C61" s="110"/>
      <c r="D61" s="110"/>
      <c r="E61" s="45"/>
      <c r="F61" s="45"/>
      <c r="G61" s="46">
        <f>G62+G66+G67</f>
        <v>588752.4</v>
      </c>
      <c r="H61" s="46">
        <f>H62+H66+H67+H64+H68</f>
        <v>59957.599999999999</v>
      </c>
      <c r="I61" s="7">
        <f>I62+I66+I67+I68</f>
        <v>648710.00000000012</v>
      </c>
      <c r="J61" s="46">
        <f t="shared" ref="J61:K61" si="6">J62+J66+J67+J64+J68</f>
        <v>32566.7</v>
      </c>
      <c r="K61" s="46">
        <f t="shared" si="6"/>
        <v>58080</v>
      </c>
      <c r="L61" s="46">
        <f>L62+L66+L67+L64+L68</f>
        <v>90646.7</v>
      </c>
      <c r="M61" s="7">
        <f>SUM(M62:M62)</f>
        <v>19577.8</v>
      </c>
      <c r="N61" s="46">
        <f>N62+N66</f>
        <v>0</v>
      </c>
      <c r="O61" s="7">
        <f t="shared" si="2"/>
        <v>19577.8</v>
      </c>
      <c r="P61" s="7">
        <f>SUM(P62:P62)</f>
        <v>6731</v>
      </c>
      <c r="Q61" s="46">
        <f>Q62+Q66</f>
        <v>0</v>
      </c>
      <c r="R61" s="15">
        <f t="shared" si="5"/>
        <v>6731</v>
      </c>
    </row>
    <row r="62" spans="1:20" ht="35.25" customHeight="1" outlineLevel="1">
      <c r="A62" s="101" t="s">
        <v>131</v>
      </c>
      <c r="B62" s="104"/>
      <c r="C62" s="27"/>
      <c r="D62" s="27"/>
      <c r="E62" s="27"/>
      <c r="F62" s="27"/>
      <c r="G62" s="19">
        <f>G63</f>
        <v>588752.4</v>
      </c>
      <c r="H62" s="19">
        <f>H63</f>
        <v>0</v>
      </c>
      <c r="I62" s="7">
        <f t="shared" si="3"/>
        <v>588752.4</v>
      </c>
      <c r="J62" s="19">
        <f t="shared" ref="J62:Q62" si="7">J63</f>
        <v>32566.7</v>
      </c>
      <c r="K62" s="19">
        <f t="shared" si="7"/>
        <v>0</v>
      </c>
      <c r="L62" s="7">
        <f t="shared" si="1"/>
        <v>32566.7</v>
      </c>
      <c r="M62" s="19">
        <f t="shared" si="7"/>
        <v>19577.8</v>
      </c>
      <c r="N62" s="19">
        <f t="shared" si="7"/>
        <v>0</v>
      </c>
      <c r="O62" s="7">
        <f t="shared" si="2"/>
        <v>19577.8</v>
      </c>
      <c r="P62" s="19">
        <f t="shared" si="7"/>
        <v>6731</v>
      </c>
      <c r="Q62" s="19">
        <f t="shared" si="7"/>
        <v>0</v>
      </c>
      <c r="R62" s="15">
        <f t="shared" si="5"/>
        <v>6731</v>
      </c>
      <c r="S62" s="2"/>
      <c r="T62" s="2"/>
    </row>
    <row r="63" spans="1:20" ht="123.75" customHeight="1" outlineLevel="1">
      <c r="A63" s="47" t="s">
        <v>166</v>
      </c>
      <c r="B63" s="48" t="s">
        <v>167</v>
      </c>
      <c r="C63" s="48" t="s">
        <v>117</v>
      </c>
      <c r="D63" s="27" t="s">
        <v>6</v>
      </c>
      <c r="E63" s="27" t="s">
        <v>42</v>
      </c>
      <c r="F63" s="27" t="s">
        <v>144</v>
      </c>
      <c r="G63" s="49">
        <v>588752.4</v>
      </c>
      <c r="H63" s="49"/>
      <c r="I63" s="7">
        <f t="shared" si="3"/>
        <v>588752.4</v>
      </c>
      <c r="J63" s="49">
        <v>32566.7</v>
      </c>
      <c r="K63" s="49"/>
      <c r="L63" s="7">
        <f t="shared" si="1"/>
        <v>32566.7</v>
      </c>
      <c r="M63" s="49">
        <v>19577.8</v>
      </c>
      <c r="N63" s="49"/>
      <c r="O63" s="7">
        <f t="shared" si="2"/>
        <v>19577.8</v>
      </c>
      <c r="P63" s="49">
        <v>6731</v>
      </c>
      <c r="Q63" s="17"/>
      <c r="R63" s="15">
        <f t="shared" si="5"/>
        <v>6731</v>
      </c>
      <c r="S63" s="2"/>
      <c r="T63" s="2"/>
    </row>
    <row r="64" spans="1:20" ht="56.25" hidden="1" customHeight="1" outlineLevel="1">
      <c r="A64" s="101" t="s">
        <v>245</v>
      </c>
      <c r="B64" s="103"/>
      <c r="C64" s="48"/>
      <c r="D64" s="27"/>
      <c r="E64" s="27"/>
      <c r="F64" s="27"/>
      <c r="G64" s="49"/>
      <c r="H64" s="49">
        <f>H65</f>
        <v>0</v>
      </c>
      <c r="I64" s="49">
        <f t="shared" ref="I64:L64" si="8">I65</f>
        <v>0</v>
      </c>
      <c r="J64" s="49"/>
      <c r="K64" s="49">
        <f t="shared" si="8"/>
        <v>0</v>
      </c>
      <c r="L64" s="49">
        <f t="shared" si="8"/>
        <v>0</v>
      </c>
      <c r="M64" s="49"/>
      <c r="N64" s="49"/>
      <c r="O64" s="7"/>
      <c r="P64" s="49"/>
      <c r="Q64" s="17"/>
      <c r="R64" s="15"/>
      <c r="S64" s="2"/>
      <c r="T64" s="2"/>
    </row>
    <row r="65" spans="1:20" ht="170.25" hidden="1" customHeight="1" outlineLevel="1">
      <c r="A65" s="47" t="s">
        <v>246</v>
      </c>
      <c r="B65" s="28" t="s">
        <v>247</v>
      </c>
      <c r="C65" s="27" t="s">
        <v>248</v>
      </c>
      <c r="D65" s="27" t="s">
        <v>287</v>
      </c>
      <c r="E65" s="27" t="s">
        <v>249</v>
      </c>
      <c r="F65" s="27" t="s">
        <v>78</v>
      </c>
      <c r="G65" s="49"/>
      <c r="H65" s="49"/>
      <c r="I65" s="7">
        <f>G65+H65</f>
        <v>0</v>
      </c>
      <c r="J65" s="49"/>
      <c r="K65" s="49"/>
      <c r="L65" s="7">
        <f>J65+K65</f>
        <v>0</v>
      </c>
      <c r="M65" s="49"/>
      <c r="N65" s="49"/>
      <c r="O65" s="7"/>
      <c r="P65" s="49"/>
      <c r="Q65" s="17"/>
      <c r="R65" s="15"/>
      <c r="S65" s="2"/>
      <c r="T65" s="2"/>
    </row>
    <row r="66" spans="1:20" ht="123.75" customHeight="1" outlineLevel="1">
      <c r="A66" s="39" t="s">
        <v>288</v>
      </c>
      <c r="B66" s="27" t="s">
        <v>216</v>
      </c>
      <c r="C66" s="27" t="s">
        <v>12</v>
      </c>
      <c r="D66" s="27" t="s">
        <v>7</v>
      </c>
      <c r="E66" s="27" t="s">
        <v>13</v>
      </c>
      <c r="F66" s="27" t="s">
        <v>217</v>
      </c>
      <c r="G66" s="50">
        <v>0</v>
      </c>
      <c r="H66" s="49">
        <v>22404</v>
      </c>
      <c r="I66" s="7">
        <f>G66+H66</f>
        <v>22404</v>
      </c>
      <c r="J66" s="50">
        <v>0</v>
      </c>
      <c r="K66" s="49">
        <v>22404</v>
      </c>
      <c r="L66" s="7">
        <f>J66+K66</f>
        <v>22404</v>
      </c>
      <c r="M66" s="50">
        <v>0</v>
      </c>
      <c r="N66" s="49"/>
      <c r="O66" s="7">
        <f t="shared" si="2"/>
        <v>0</v>
      </c>
      <c r="P66" s="50">
        <v>0</v>
      </c>
      <c r="Q66" s="17"/>
      <c r="R66" s="15">
        <f t="shared" si="5"/>
        <v>0</v>
      </c>
      <c r="S66" s="2"/>
      <c r="T66" s="2"/>
    </row>
    <row r="67" spans="1:20" ht="123.75" customHeight="1" outlineLevel="1">
      <c r="A67" s="39" t="s">
        <v>289</v>
      </c>
      <c r="B67" s="27" t="s">
        <v>240</v>
      </c>
      <c r="C67" s="27" t="s">
        <v>239</v>
      </c>
      <c r="D67" s="27" t="s">
        <v>7</v>
      </c>
      <c r="E67" s="27" t="s">
        <v>238</v>
      </c>
      <c r="F67" s="27" t="s">
        <v>100</v>
      </c>
      <c r="G67" s="50">
        <v>0</v>
      </c>
      <c r="H67" s="49">
        <v>9326.7999999999993</v>
      </c>
      <c r="I67" s="7">
        <f>G67+H67</f>
        <v>9326.7999999999993</v>
      </c>
      <c r="J67" s="50">
        <v>0</v>
      </c>
      <c r="K67" s="49">
        <v>8860.5</v>
      </c>
      <c r="L67" s="7">
        <f>J67+K67</f>
        <v>8860.5</v>
      </c>
      <c r="M67" s="50">
        <v>0</v>
      </c>
      <c r="N67" s="49"/>
      <c r="O67" s="7">
        <v>0</v>
      </c>
      <c r="P67" s="50">
        <v>0</v>
      </c>
      <c r="Q67" s="17"/>
      <c r="R67" s="15">
        <v>0</v>
      </c>
      <c r="S67" s="2"/>
      <c r="T67" s="2"/>
    </row>
    <row r="68" spans="1:20" ht="123.75" customHeight="1" outlineLevel="1">
      <c r="A68" s="26" t="s">
        <v>297</v>
      </c>
      <c r="B68" s="24" t="s">
        <v>281</v>
      </c>
      <c r="C68" s="43" t="s">
        <v>269</v>
      </c>
      <c r="D68" s="24" t="s">
        <v>296</v>
      </c>
      <c r="E68" s="24" t="s">
        <v>70</v>
      </c>
      <c r="F68" s="24" t="s">
        <v>100</v>
      </c>
      <c r="G68" s="44"/>
      <c r="H68" s="19">
        <v>28226.799999999999</v>
      </c>
      <c r="I68" s="19">
        <f t="shared" ref="I68" si="9">G68+H68</f>
        <v>28226.799999999999</v>
      </c>
      <c r="J68" s="19"/>
      <c r="K68" s="19">
        <v>26815.5</v>
      </c>
      <c r="L68" s="19">
        <f t="shared" ref="L68" si="10">J68+K68</f>
        <v>26815.5</v>
      </c>
      <c r="M68" s="19"/>
      <c r="N68" s="19"/>
      <c r="O68" s="7">
        <v>0</v>
      </c>
      <c r="P68" s="19"/>
      <c r="Q68" s="17"/>
      <c r="R68" s="15">
        <v>0</v>
      </c>
      <c r="S68" s="2"/>
      <c r="T68" s="2"/>
    </row>
    <row r="69" spans="1:20" ht="37.5" customHeight="1">
      <c r="A69" s="110" t="s">
        <v>153</v>
      </c>
      <c r="B69" s="111"/>
      <c r="C69" s="111"/>
      <c r="D69" s="111"/>
      <c r="E69" s="27"/>
      <c r="F69" s="27"/>
      <c r="G69" s="50">
        <f>SUM(G70:G75)</f>
        <v>5955027.642</v>
      </c>
      <c r="H69" s="50">
        <f>SUM(H70:H75)+H91+H92</f>
        <v>229831.92</v>
      </c>
      <c r="I69" s="7">
        <f t="shared" si="3"/>
        <v>6184859.5619999999</v>
      </c>
      <c r="J69" s="50">
        <f>SUM(J70:J75)</f>
        <v>209150.6</v>
      </c>
      <c r="K69" s="50">
        <f>SUM(K70:K75)+K91+K92</f>
        <v>6476.9</v>
      </c>
      <c r="L69" s="7">
        <f>J69+K69</f>
        <v>215627.5</v>
      </c>
      <c r="M69" s="50">
        <f>SUM(M70:M75)</f>
        <v>209324.3</v>
      </c>
      <c r="N69" s="50">
        <f>SUM(N70:N75)+N91+N92</f>
        <v>-3263.1</v>
      </c>
      <c r="O69" s="7">
        <f t="shared" si="2"/>
        <v>206061.19999999998</v>
      </c>
      <c r="P69" s="50">
        <f>SUM(P70:P75)</f>
        <v>259976</v>
      </c>
      <c r="Q69" s="50">
        <f>SUM(Q70:Q75)+Q91+Q92</f>
        <v>0</v>
      </c>
      <c r="R69" s="15">
        <f t="shared" si="5"/>
        <v>259976</v>
      </c>
      <c r="S69" s="2"/>
      <c r="T69" s="2"/>
    </row>
    <row r="70" spans="1:20" ht="126.75" customHeight="1" outlineLevel="1">
      <c r="A70" s="51" t="s">
        <v>55</v>
      </c>
      <c r="B70" s="52" t="s">
        <v>52</v>
      </c>
      <c r="C70" s="48" t="s">
        <v>12</v>
      </c>
      <c r="D70" s="48" t="s">
        <v>16</v>
      </c>
      <c r="E70" s="48" t="s">
        <v>9</v>
      </c>
      <c r="F70" s="48" t="s">
        <v>44</v>
      </c>
      <c r="G70" s="53">
        <v>225144.6</v>
      </c>
      <c r="H70" s="53"/>
      <c r="I70" s="7">
        <f t="shared" si="3"/>
        <v>225144.6</v>
      </c>
      <c r="J70" s="54">
        <v>67699.5</v>
      </c>
      <c r="K70" s="54">
        <v>-3263.1</v>
      </c>
      <c r="L70" s="7">
        <f t="shared" si="1"/>
        <v>64436.4</v>
      </c>
      <c r="M70" s="54">
        <v>61179.5</v>
      </c>
      <c r="N70" s="54">
        <v>-3263.1</v>
      </c>
      <c r="O70" s="7">
        <f t="shared" si="2"/>
        <v>57916.4</v>
      </c>
      <c r="P70" s="55">
        <v>0</v>
      </c>
      <c r="Q70" s="17"/>
      <c r="R70" s="15">
        <f t="shared" si="5"/>
        <v>0</v>
      </c>
      <c r="S70" s="2"/>
      <c r="T70" s="2"/>
    </row>
    <row r="71" spans="1:20" ht="124.5" customHeight="1" outlineLevel="1">
      <c r="A71" s="51" t="s">
        <v>62</v>
      </c>
      <c r="B71" s="52" t="s">
        <v>63</v>
      </c>
      <c r="C71" s="48" t="s">
        <v>12</v>
      </c>
      <c r="D71" s="48" t="s">
        <v>16</v>
      </c>
      <c r="E71" s="48" t="s">
        <v>9</v>
      </c>
      <c r="F71" s="48" t="s">
        <v>49</v>
      </c>
      <c r="G71" s="53">
        <v>371836.9</v>
      </c>
      <c r="H71" s="53"/>
      <c r="I71" s="7">
        <f t="shared" si="3"/>
        <v>371836.9</v>
      </c>
      <c r="J71" s="54">
        <f>26426.7+224.4</f>
        <v>26651.100000000002</v>
      </c>
      <c r="K71" s="54"/>
      <c r="L71" s="7">
        <f t="shared" si="1"/>
        <v>26651.100000000002</v>
      </c>
      <c r="M71" s="54">
        <v>78424.800000000003</v>
      </c>
      <c r="N71" s="54"/>
      <c r="O71" s="7">
        <f t="shared" si="2"/>
        <v>78424.800000000003</v>
      </c>
      <c r="P71" s="50">
        <f>260200.4-224.4</f>
        <v>259976</v>
      </c>
      <c r="Q71" s="17"/>
      <c r="R71" s="15">
        <f t="shared" si="5"/>
        <v>259976</v>
      </c>
      <c r="S71" s="2"/>
      <c r="T71" s="2"/>
    </row>
    <row r="72" spans="1:20" s="1" customFormat="1" ht="125.25" customHeight="1" outlineLevel="1">
      <c r="A72" s="56" t="s">
        <v>124</v>
      </c>
      <c r="B72" s="24" t="s">
        <v>128</v>
      </c>
      <c r="C72" s="27" t="s">
        <v>12</v>
      </c>
      <c r="D72" s="27" t="s">
        <v>16</v>
      </c>
      <c r="E72" s="27" t="s">
        <v>9</v>
      </c>
      <c r="F72" s="17" t="s">
        <v>129</v>
      </c>
      <c r="G72" s="57">
        <v>5208526.142</v>
      </c>
      <c r="H72" s="57"/>
      <c r="I72" s="7">
        <f t="shared" si="3"/>
        <v>5208526.142</v>
      </c>
      <c r="J72" s="57">
        <v>35000</v>
      </c>
      <c r="K72" s="57"/>
      <c r="L72" s="7">
        <f t="shared" si="1"/>
        <v>35000</v>
      </c>
      <c r="M72" s="50">
        <v>0</v>
      </c>
      <c r="N72" s="50"/>
      <c r="O72" s="7">
        <f t="shared" si="2"/>
        <v>0</v>
      </c>
      <c r="P72" s="50">
        <v>0</v>
      </c>
      <c r="Q72" s="17"/>
      <c r="R72" s="15">
        <f t="shared" si="5"/>
        <v>0</v>
      </c>
    </row>
    <row r="73" spans="1:20" s="1" customFormat="1" ht="129" hidden="1" customHeight="1" outlineLevel="1">
      <c r="A73" s="56" t="s">
        <v>132</v>
      </c>
      <c r="B73" s="24" t="s">
        <v>21</v>
      </c>
      <c r="C73" s="27" t="s">
        <v>12</v>
      </c>
      <c r="D73" s="27" t="s">
        <v>16</v>
      </c>
      <c r="E73" s="27" t="s">
        <v>9</v>
      </c>
      <c r="F73" s="58" t="s">
        <v>113</v>
      </c>
      <c r="G73" s="59">
        <v>5000</v>
      </c>
      <c r="H73" s="59">
        <v>-5000</v>
      </c>
      <c r="I73" s="7">
        <f t="shared" si="3"/>
        <v>0</v>
      </c>
      <c r="J73" s="59">
        <v>5000</v>
      </c>
      <c r="K73" s="59">
        <v>-5000</v>
      </c>
      <c r="L73" s="7">
        <f t="shared" si="1"/>
        <v>0</v>
      </c>
      <c r="M73" s="50">
        <v>0</v>
      </c>
      <c r="N73" s="50"/>
      <c r="O73" s="7">
        <f t="shared" si="2"/>
        <v>0</v>
      </c>
      <c r="P73" s="50">
        <v>0</v>
      </c>
      <c r="Q73" s="17"/>
      <c r="R73" s="15">
        <f t="shared" si="5"/>
        <v>0</v>
      </c>
    </row>
    <row r="74" spans="1:20" s="1" customFormat="1" ht="129" customHeight="1" outlineLevel="1">
      <c r="A74" s="56" t="s">
        <v>236</v>
      </c>
      <c r="B74" s="24" t="s">
        <v>21</v>
      </c>
      <c r="C74" s="27" t="s">
        <v>12</v>
      </c>
      <c r="D74" s="27" t="s">
        <v>16</v>
      </c>
      <c r="E74" s="27" t="s">
        <v>9</v>
      </c>
      <c r="F74" s="58" t="s">
        <v>237</v>
      </c>
      <c r="G74" s="59">
        <v>0</v>
      </c>
      <c r="H74" s="59">
        <v>224641.92000000001</v>
      </c>
      <c r="I74" s="7">
        <f t="shared" si="3"/>
        <v>224641.92000000001</v>
      </c>
      <c r="J74" s="59">
        <v>0</v>
      </c>
      <c r="K74" s="59">
        <v>5000</v>
      </c>
      <c r="L74" s="7">
        <f t="shared" si="1"/>
        <v>5000</v>
      </c>
      <c r="M74" s="60">
        <v>0</v>
      </c>
      <c r="N74" s="60"/>
      <c r="O74" s="7">
        <f t="shared" si="2"/>
        <v>0</v>
      </c>
      <c r="P74" s="60">
        <v>0</v>
      </c>
      <c r="Q74" s="58"/>
      <c r="R74" s="15">
        <f t="shared" si="5"/>
        <v>0</v>
      </c>
    </row>
    <row r="75" spans="1:20" ht="28.5" customHeight="1" outlineLevel="1">
      <c r="A75" s="99" t="s">
        <v>133</v>
      </c>
      <c r="B75" s="100"/>
      <c r="C75" s="100"/>
      <c r="D75" s="100"/>
      <c r="E75" s="61"/>
      <c r="F75" s="62"/>
      <c r="G75" s="63">
        <f>SUM(G76:G90)</f>
        <v>144520</v>
      </c>
      <c r="H75" s="63">
        <f>SUM(H76:H90)</f>
        <v>0</v>
      </c>
      <c r="I75" s="7">
        <f t="shared" si="3"/>
        <v>144520</v>
      </c>
      <c r="J75" s="63">
        <f>SUM(J76:J90)</f>
        <v>74800</v>
      </c>
      <c r="K75" s="63">
        <f>SUM(K76:K90)</f>
        <v>0</v>
      </c>
      <c r="L75" s="7">
        <f t="shared" si="1"/>
        <v>74800</v>
      </c>
      <c r="M75" s="63">
        <f>SUM(M76:M90)</f>
        <v>69720</v>
      </c>
      <c r="N75" s="63">
        <f>SUM(N76:N90)</f>
        <v>0</v>
      </c>
      <c r="O75" s="7">
        <f t="shared" si="2"/>
        <v>69720</v>
      </c>
      <c r="P75" s="63">
        <f>SUM(P76:P90)</f>
        <v>0</v>
      </c>
      <c r="Q75" s="63">
        <f>SUM(Q76:Q90)</f>
        <v>0</v>
      </c>
      <c r="R75" s="15">
        <f t="shared" si="5"/>
        <v>0</v>
      </c>
      <c r="S75" s="2"/>
      <c r="T75" s="2"/>
    </row>
    <row r="76" spans="1:20" ht="112.5" customHeight="1" outlineLevel="1">
      <c r="A76" s="56" t="s">
        <v>85</v>
      </c>
      <c r="B76" s="24" t="s">
        <v>64</v>
      </c>
      <c r="C76" s="27" t="s">
        <v>65</v>
      </c>
      <c r="D76" s="27" t="s">
        <v>16</v>
      </c>
      <c r="E76" s="27" t="s">
        <v>9</v>
      </c>
      <c r="F76" s="27" t="s">
        <v>100</v>
      </c>
      <c r="G76" s="7">
        <v>9960</v>
      </c>
      <c r="H76" s="7"/>
      <c r="I76" s="7">
        <f t="shared" si="3"/>
        <v>9960</v>
      </c>
      <c r="J76" s="7">
        <v>9960</v>
      </c>
      <c r="K76" s="7"/>
      <c r="L76" s="7">
        <f t="shared" si="1"/>
        <v>9960</v>
      </c>
      <c r="M76" s="50">
        <v>0</v>
      </c>
      <c r="N76" s="50"/>
      <c r="O76" s="7">
        <f t="shared" si="2"/>
        <v>0</v>
      </c>
      <c r="P76" s="50">
        <v>0</v>
      </c>
      <c r="Q76" s="17"/>
      <c r="R76" s="15">
        <f t="shared" si="5"/>
        <v>0</v>
      </c>
      <c r="S76" s="2"/>
      <c r="T76" s="2"/>
    </row>
    <row r="77" spans="1:20" ht="111.75" customHeight="1" outlineLevel="1">
      <c r="A77" s="56" t="s">
        <v>86</v>
      </c>
      <c r="B77" s="24" t="s">
        <v>64</v>
      </c>
      <c r="C77" s="27" t="s">
        <v>65</v>
      </c>
      <c r="D77" s="27" t="s">
        <v>16</v>
      </c>
      <c r="E77" s="27" t="s">
        <v>9</v>
      </c>
      <c r="F77" s="27" t="s">
        <v>100</v>
      </c>
      <c r="G77" s="7">
        <v>9960</v>
      </c>
      <c r="H77" s="7"/>
      <c r="I77" s="7">
        <f t="shared" si="3"/>
        <v>9960</v>
      </c>
      <c r="J77" s="7">
        <v>9960</v>
      </c>
      <c r="K77" s="7"/>
      <c r="L77" s="7">
        <f t="shared" si="1"/>
        <v>9960</v>
      </c>
      <c r="M77" s="50">
        <v>0</v>
      </c>
      <c r="N77" s="50"/>
      <c r="O77" s="7">
        <f t="shared" si="2"/>
        <v>0</v>
      </c>
      <c r="P77" s="50">
        <v>0</v>
      </c>
      <c r="Q77" s="17"/>
      <c r="R77" s="15">
        <f t="shared" si="5"/>
        <v>0</v>
      </c>
      <c r="S77" s="2"/>
      <c r="T77" s="2"/>
    </row>
    <row r="78" spans="1:20" ht="108" customHeight="1" outlineLevel="1">
      <c r="A78" s="56" t="s">
        <v>87</v>
      </c>
      <c r="B78" s="24" t="s">
        <v>64</v>
      </c>
      <c r="C78" s="27" t="s">
        <v>65</v>
      </c>
      <c r="D78" s="27" t="s">
        <v>16</v>
      </c>
      <c r="E78" s="27" t="s">
        <v>9</v>
      </c>
      <c r="F78" s="27" t="s">
        <v>100</v>
      </c>
      <c r="G78" s="7">
        <v>7520</v>
      </c>
      <c r="H78" s="7"/>
      <c r="I78" s="7">
        <f t="shared" si="3"/>
        <v>7520</v>
      </c>
      <c r="J78" s="7">
        <v>7520</v>
      </c>
      <c r="K78" s="7"/>
      <c r="L78" s="7">
        <f t="shared" si="1"/>
        <v>7520</v>
      </c>
      <c r="M78" s="50">
        <v>0</v>
      </c>
      <c r="N78" s="50"/>
      <c r="O78" s="7">
        <f t="shared" si="2"/>
        <v>0</v>
      </c>
      <c r="P78" s="50">
        <v>0</v>
      </c>
      <c r="Q78" s="17"/>
      <c r="R78" s="15">
        <f t="shared" si="5"/>
        <v>0</v>
      </c>
      <c r="S78" s="2"/>
      <c r="T78" s="2"/>
    </row>
    <row r="79" spans="1:20" ht="107.25" customHeight="1" outlineLevel="1">
      <c r="A79" s="56" t="s">
        <v>88</v>
      </c>
      <c r="B79" s="24" t="s">
        <v>64</v>
      </c>
      <c r="C79" s="27" t="s">
        <v>65</v>
      </c>
      <c r="D79" s="27" t="s">
        <v>16</v>
      </c>
      <c r="E79" s="27" t="s">
        <v>9</v>
      </c>
      <c r="F79" s="27" t="s">
        <v>100</v>
      </c>
      <c r="G79" s="7">
        <v>9960</v>
      </c>
      <c r="H79" s="7"/>
      <c r="I79" s="7">
        <f t="shared" si="3"/>
        <v>9960</v>
      </c>
      <c r="J79" s="7">
        <v>9960</v>
      </c>
      <c r="K79" s="7"/>
      <c r="L79" s="7">
        <f t="shared" si="1"/>
        <v>9960</v>
      </c>
      <c r="M79" s="50">
        <v>0</v>
      </c>
      <c r="N79" s="50"/>
      <c r="O79" s="7">
        <f t="shared" si="2"/>
        <v>0</v>
      </c>
      <c r="P79" s="50">
        <v>0</v>
      </c>
      <c r="Q79" s="17"/>
      <c r="R79" s="15">
        <f t="shared" si="5"/>
        <v>0</v>
      </c>
      <c r="S79" s="2"/>
      <c r="T79" s="2"/>
    </row>
    <row r="80" spans="1:20" ht="115.5" customHeight="1" outlineLevel="1">
      <c r="A80" s="56" t="s">
        <v>89</v>
      </c>
      <c r="B80" s="24" t="s">
        <v>64</v>
      </c>
      <c r="C80" s="27" t="s">
        <v>65</v>
      </c>
      <c r="D80" s="27" t="s">
        <v>16</v>
      </c>
      <c r="E80" s="27" t="s">
        <v>9</v>
      </c>
      <c r="F80" s="27" t="s">
        <v>100</v>
      </c>
      <c r="G80" s="7">
        <v>7520</v>
      </c>
      <c r="H80" s="7"/>
      <c r="I80" s="7">
        <f t="shared" si="3"/>
        <v>7520</v>
      </c>
      <c r="J80" s="7">
        <v>7520</v>
      </c>
      <c r="K80" s="7"/>
      <c r="L80" s="7">
        <f t="shared" si="1"/>
        <v>7520</v>
      </c>
      <c r="M80" s="50">
        <v>0</v>
      </c>
      <c r="N80" s="50"/>
      <c r="O80" s="7">
        <f t="shared" si="2"/>
        <v>0</v>
      </c>
      <c r="P80" s="50">
        <v>0</v>
      </c>
      <c r="Q80" s="17"/>
      <c r="R80" s="15">
        <f t="shared" si="5"/>
        <v>0</v>
      </c>
      <c r="S80" s="2"/>
      <c r="T80" s="2"/>
    </row>
    <row r="81" spans="1:20" ht="111" customHeight="1" outlineLevel="1">
      <c r="A81" s="56" t="s">
        <v>90</v>
      </c>
      <c r="B81" s="24" t="s">
        <v>64</v>
      </c>
      <c r="C81" s="27" t="s">
        <v>65</v>
      </c>
      <c r="D81" s="27" t="s">
        <v>16</v>
      </c>
      <c r="E81" s="27" t="s">
        <v>9</v>
      </c>
      <c r="F81" s="27" t="s">
        <v>100</v>
      </c>
      <c r="G81" s="7">
        <v>9960</v>
      </c>
      <c r="H81" s="7"/>
      <c r="I81" s="7">
        <f t="shared" si="3"/>
        <v>9960</v>
      </c>
      <c r="J81" s="7">
        <v>9960</v>
      </c>
      <c r="K81" s="7"/>
      <c r="L81" s="7">
        <f t="shared" si="1"/>
        <v>9960</v>
      </c>
      <c r="M81" s="50">
        <v>0</v>
      </c>
      <c r="N81" s="50"/>
      <c r="O81" s="7">
        <f t="shared" si="2"/>
        <v>0</v>
      </c>
      <c r="P81" s="50">
        <v>0</v>
      </c>
      <c r="Q81" s="17"/>
      <c r="R81" s="15">
        <f t="shared" si="5"/>
        <v>0</v>
      </c>
      <c r="S81" s="2"/>
      <c r="T81" s="2"/>
    </row>
    <row r="82" spans="1:20" ht="111" customHeight="1" outlineLevel="1">
      <c r="A82" s="56" t="s">
        <v>91</v>
      </c>
      <c r="B82" s="24" t="s">
        <v>64</v>
      </c>
      <c r="C82" s="27" t="s">
        <v>65</v>
      </c>
      <c r="D82" s="27" t="s">
        <v>16</v>
      </c>
      <c r="E82" s="27" t="s">
        <v>9</v>
      </c>
      <c r="F82" s="27" t="s">
        <v>100</v>
      </c>
      <c r="G82" s="7">
        <v>9960</v>
      </c>
      <c r="H82" s="7"/>
      <c r="I82" s="7">
        <f t="shared" si="3"/>
        <v>9960</v>
      </c>
      <c r="J82" s="7">
        <v>9960</v>
      </c>
      <c r="K82" s="7"/>
      <c r="L82" s="7">
        <f t="shared" si="1"/>
        <v>9960</v>
      </c>
      <c r="M82" s="50">
        <v>0</v>
      </c>
      <c r="N82" s="50"/>
      <c r="O82" s="7">
        <f t="shared" si="2"/>
        <v>0</v>
      </c>
      <c r="P82" s="50">
        <v>0</v>
      </c>
      <c r="Q82" s="17"/>
      <c r="R82" s="15">
        <f t="shared" si="5"/>
        <v>0</v>
      </c>
      <c r="S82" s="2"/>
      <c r="T82" s="2"/>
    </row>
    <row r="83" spans="1:20" ht="115.5" customHeight="1" outlineLevel="1">
      <c r="A83" s="56" t="s">
        <v>92</v>
      </c>
      <c r="B83" s="24" t="s">
        <v>64</v>
      </c>
      <c r="C83" s="27" t="s">
        <v>65</v>
      </c>
      <c r="D83" s="27" t="s">
        <v>16</v>
      </c>
      <c r="E83" s="27" t="s">
        <v>9</v>
      </c>
      <c r="F83" s="24" t="s">
        <v>100</v>
      </c>
      <c r="G83" s="19">
        <v>9960</v>
      </c>
      <c r="H83" s="19"/>
      <c r="I83" s="7">
        <f t="shared" si="3"/>
        <v>9960</v>
      </c>
      <c r="J83" s="19">
        <v>9960</v>
      </c>
      <c r="K83" s="19"/>
      <c r="L83" s="7">
        <f t="shared" si="1"/>
        <v>9960</v>
      </c>
      <c r="M83" s="50">
        <v>0</v>
      </c>
      <c r="N83" s="50"/>
      <c r="O83" s="7">
        <f t="shared" si="2"/>
        <v>0</v>
      </c>
      <c r="P83" s="50">
        <v>0</v>
      </c>
      <c r="Q83" s="17"/>
      <c r="R83" s="15">
        <f t="shared" si="5"/>
        <v>0</v>
      </c>
      <c r="S83" s="2"/>
      <c r="T83" s="2"/>
    </row>
    <row r="84" spans="1:20" ht="119.25" customHeight="1" outlineLevel="1">
      <c r="A84" s="56" t="s">
        <v>93</v>
      </c>
      <c r="B84" s="24" t="s">
        <v>64</v>
      </c>
      <c r="C84" s="27" t="s">
        <v>65</v>
      </c>
      <c r="D84" s="27" t="s">
        <v>16</v>
      </c>
      <c r="E84" s="27" t="s">
        <v>9</v>
      </c>
      <c r="F84" s="27" t="s">
        <v>101</v>
      </c>
      <c r="G84" s="7">
        <v>9960</v>
      </c>
      <c r="H84" s="7"/>
      <c r="I84" s="7">
        <f t="shared" si="3"/>
        <v>9960</v>
      </c>
      <c r="J84" s="7">
        <v>0</v>
      </c>
      <c r="K84" s="7"/>
      <c r="L84" s="7">
        <f t="shared" si="1"/>
        <v>0</v>
      </c>
      <c r="M84" s="7">
        <v>9960</v>
      </c>
      <c r="N84" s="7"/>
      <c r="O84" s="7">
        <f t="shared" si="2"/>
        <v>9960</v>
      </c>
      <c r="P84" s="50">
        <v>0</v>
      </c>
      <c r="Q84" s="17"/>
      <c r="R84" s="15">
        <f t="shared" si="5"/>
        <v>0</v>
      </c>
      <c r="S84" s="2"/>
      <c r="T84" s="2"/>
    </row>
    <row r="85" spans="1:20" ht="116.25" customHeight="1" outlineLevel="1">
      <c r="A85" s="56" t="s">
        <v>94</v>
      </c>
      <c r="B85" s="24" t="s">
        <v>64</v>
      </c>
      <c r="C85" s="27" t="s">
        <v>65</v>
      </c>
      <c r="D85" s="27" t="s">
        <v>16</v>
      </c>
      <c r="E85" s="27" t="s">
        <v>9</v>
      </c>
      <c r="F85" s="27" t="s">
        <v>101</v>
      </c>
      <c r="G85" s="7">
        <v>9960</v>
      </c>
      <c r="H85" s="7"/>
      <c r="I85" s="7">
        <f t="shared" si="3"/>
        <v>9960</v>
      </c>
      <c r="J85" s="7">
        <v>0</v>
      </c>
      <c r="K85" s="7"/>
      <c r="L85" s="7">
        <f t="shared" si="1"/>
        <v>0</v>
      </c>
      <c r="M85" s="7">
        <v>9960</v>
      </c>
      <c r="N85" s="7"/>
      <c r="O85" s="7">
        <f t="shared" si="2"/>
        <v>9960</v>
      </c>
      <c r="P85" s="50">
        <v>0</v>
      </c>
      <c r="Q85" s="17"/>
      <c r="R85" s="15">
        <f t="shared" si="5"/>
        <v>0</v>
      </c>
      <c r="S85" s="2"/>
      <c r="T85" s="2"/>
    </row>
    <row r="86" spans="1:20" ht="105.75" customHeight="1" outlineLevel="1">
      <c r="A86" s="56" t="s">
        <v>95</v>
      </c>
      <c r="B86" s="24" t="s">
        <v>64</v>
      </c>
      <c r="C86" s="27" t="s">
        <v>65</v>
      </c>
      <c r="D86" s="27" t="s">
        <v>16</v>
      </c>
      <c r="E86" s="27" t="s">
        <v>9</v>
      </c>
      <c r="F86" s="27" t="s">
        <v>101</v>
      </c>
      <c r="G86" s="7">
        <v>9960</v>
      </c>
      <c r="H86" s="7"/>
      <c r="I86" s="7">
        <f t="shared" si="3"/>
        <v>9960</v>
      </c>
      <c r="J86" s="7">
        <v>0</v>
      </c>
      <c r="K86" s="7"/>
      <c r="L86" s="7">
        <f t="shared" si="1"/>
        <v>0</v>
      </c>
      <c r="M86" s="7">
        <v>9960</v>
      </c>
      <c r="N86" s="7"/>
      <c r="O86" s="7">
        <f t="shared" si="2"/>
        <v>9960</v>
      </c>
      <c r="P86" s="50">
        <v>0</v>
      </c>
      <c r="Q86" s="17"/>
      <c r="R86" s="15">
        <f t="shared" si="5"/>
        <v>0</v>
      </c>
      <c r="S86" s="2"/>
      <c r="T86" s="2"/>
    </row>
    <row r="87" spans="1:20" ht="110.25" customHeight="1" outlineLevel="1">
      <c r="A87" s="56" t="s">
        <v>96</v>
      </c>
      <c r="B87" s="24" t="s">
        <v>64</v>
      </c>
      <c r="C87" s="27" t="s">
        <v>65</v>
      </c>
      <c r="D87" s="27" t="s">
        <v>16</v>
      </c>
      <c r="E87" s="27" t="s">
        <v>9</v>
      </c>
      <c r="F87" s="27" t="s">
        <v>101</v>
      </c>
      <c r="G87" s="7">
        <v>9960</v>
      </c>
      <c r="H87" s="7"/>
      <c r="I87" s="7">
        <f t="shared" si="3"/>
        <v>9960</v>
      </c>
      <c r="J87" s="7">
        <v>0</v>
      </c>
      <c r="K87" s="7"/>
      <c r="L87" s="7">
        <f t="shared" si="1"/>
        <v>0</v>
      </c>
      <c r="M87" s="7">
        <v>9960</v>
      </c>
      <c r="N87" s="7"/>
      <c r="O87" s="7">
        <f t="shared" si="2"/>
        <v>9960</v>
      </c>
      <c r="P87" s="50">
        <v>0</v>
      </c>
      <c r="Q87" s="17"/>
      <c r="R87" s="15">
        <f t="shared" si="5"/>
        <v>0</v>
      </c>
      <c r="S87" s="2"/>
      <c r="T87" s="2"/>
    </row>
    <row r="88" spans="1:20" ht="112.5" customHeight="1" outlineLevel="1">
      <c r="A88" s="56" t="s">
        <v>97</v>
      </c>
      <c r="B88" s="24" t="s">
        <v>64</v>
      </c>
      <c r="C88" s="27" t="s">
        <v>65</v>
      </c>
      <c r="D88" s="27" t="s">
        <v>16</v>
      </c>
      <c r="E88" s="27" t="s">
        <v>9</v>
      </c>
      <c r="F88" s="27" t="s">
        <v>101</v>
      </c>
      <c r="G88" s="7">
        <v>9960</v>
      </c>
      <c r="H88" s="7"/>
      <c r="I88" s="7">
        <f t="shared" si="3"/>
        <v>9960</v>
      </c>
      <c r="J88" s="7">
        <v>0</v>
      </c>
      <c r="K88" s="7"/>
      <c r="L88" s="7">
        <f t="shared" si="1"/>
        <v>0</v>
      </c>
      <c r="M88" s="7">
        <v>9960</v>
      </c>
      <c r="N88" s="7"/>
      <c r="O88" s="7">
        <f t="shared" si="2"/>
        <v>9960</v>
      </c>
      <c r="P88" s="50">
        <v>0</v>
      </c>
      <c r="Q88" s="17"/>
      <c r="R88" s="15">
        <f t="shared" si="5"/>
        <v>0</v>
      </c>
      <c r="S88" s="2"/>
      <c r="T88" s="2"/>
    </row>
    <row r="89" spans="1:20" ht="108" customHeight="1" outlineLevel="1">
      <c r="A89" s="56" t="s">
        <v>98</v>
      </c>
      <c r="B89" s="24" t="s">
        <v>64</v>
      </c>
      <c r="C89" s="27" t="s">
        <v>65</v>
      </c>
      <c r="D89" s="27" t="s">
        <v>16</v>
      </c>
      <c r="E89" s="27" t="s">
        <v>9</v>
      </c>
      <c r="F89" s="27" t="s">
        <v>101</v>
      </c>
      <c r="G89" s="7">
        <v>9960</v>
      </c>
      <c r="H89" s="7"/>
      <c r="I89" s="7">
        <f t="shared" si="3"/>
        <v>9960</v>
      </c>
      <c r="J89" s="7">
        <v>0</v>
      </c>
      <c r="K89" s="7"/>
      <c r="L89" s="7">
        <f t="shared" si="1"/>
        <v>0</v>
      </c>
      <c r="M89" s="7">
        <v>9960</v>
      </c>
      <c r="N89" s="7"/>
      <c r="O89" s="7">
        <f t="shared" si="2"/>
        <v>9960</v>
      </c>
      <c r="P89" s="50">
        <v>0</v>
      </c>
      <c r="Q89" s="17"/>
      <c r="R89" s="15">
        <f t="shared" si="5"/>
        <v>0</v>
      </c>
      <c r="S89" s="2"/>
      <c r="T89" s="2"/>
    </row>
    <row r="90" spans="1:20" ht="115.5" customHeight="1" outlineLevel="1">
      <c r="A90" s="56" t="s">
        <v>99</v>
      </c>
      <c r="B90" s="24" t="s">
        <v>64</v>
      </c>
      <c r="C90" s="27" t="s">
        <v>65</v>
      </c>
      <c r="D90" s="27" t="s">
        <v>16</v>
      </c>
      <c r="E90" s="27" t="s">
        <v>9</v>
      </c>
      <c r="F90" s="27" t="s">
        <v>101</v>
      </c>
      <c r="G90" s="7">
        <v>9960</v>
      </c>
      <c r="H90" s="7"/>
      <c r="I90" s="7">
        <f t="shared" si="3"/>
        <v>9960</v>
      </c>
      <c r="J90" s="7">
        <v>0</v>
      </c>
      <c r="K90" s="7"/>
      <c r="L90" s="7">
        <f t="shared" si="1"/>
        <v>0</v>
      </c>
      <c r="M90" s="7">
        <v>9960</v>
      </c>
      <c r="N90" s="7"/>
      <c r="O90" s="7">
        <f t="shared" si="2"/>
        <v>9960</v>
      </c>
      <c r="P90" s="50">
        <v>0</v>
      </c>
      <c r="Q90" s="17"/>
      <c r="R90" s="15">
        <f t="shared" si="5"/>
        <v>0</v>
      </c>
      <c r="S90" s="2"/>
      <c r="T90" s="2"/>
    </row>
    <row r="91" spans="1:20" ht="131.25" customHeight="1" outlineLevel="1">
      <c r="A91" s="56" t="s">
        <v>211</v>
      </c>
      <c r="B91" s="24" t="s">
        <v>21</v>
      </c>
      <c r="C91" s="27" t="s">
        <v>213</v>
      </c>
      <c r="D91" s="27" t="s">
        <v>16</v>
      </c>
      <c r="E91" s="27" t="s">
        <v>9</v>
      </c>
      <c r="F91" s="27" t="s">
        <v>212</v>
      </c>
      <c r="G91" s="7">
        <v>0</v>
      </c>
      <c r="H91" s="7">
        <v>1190</v>
      </c>
      <c r="I91" s="7">
        <f>G91+H91</f>
        <v>1190</v>
      </c>
      <c r="J91" s="7">
        <v>0</v>
      </c>
      <c r="K91" s="7">
        <v>1190</v>
      </c>
      <c r="L91" s="7">
        <f>J91+K91</f>
        <v>1190</v>
      </c>
      <c r="M91" s="7">
        <v>0</v>
      </c>
      <c r="N91" s="7"/>
      <c r="O91" s="7">
        <f t="shared" si="2"/>
        <v>0</v>
      </c>
      <c r="P91" s="50">
        <v>0</v>
      </c>
      <c r="Q91" s="17"/>
      <c r="R91" s="15">
        <f t="shared" si="5"/>
        <v>0</v>
      </c>
      <c r="S91" s="2"/>
      <c r="T91" s="2"/>
    </row>
    <row r="92" spans="1:20" ht="131.25" customHeight="1" outlineLevel="1">
      <c r="A92" s="56" t="s">
        <v>285</v>
      </c>
      <c r="B92" s="24" t="s">
        <v>284</v>
      </c>
      <c r="C92" s="43" t="s">
        <v>269</v>
      </c>
      <c r="D92" s="27" t="s">
        <v>282</v>
      </c>
      <c r="E92" s="27" t="s">
        <v>283</v>
      </c>
      <c r="F92" s="27" t="s">
        <v>234</v>
      </c>
      <c r="G92" s="7"/>
      <c r="H92" s="7">
        <v>9000</v>
      </c>
      <c r="I92" s="7">
        <f>G92+H92</f>
        <v>9000</v>
      </c>
      <c r="J92" s="7"/>
      <c r="K92" s="7">
        <v>8550</v>
      </c>
      <c r="L92" s="7">
        <f>J92+K92</f>
        <v>8550</v>
      </c>
      <c r="M92" s="7"/>
      <c r="N92" s="7"/>
      <c r="O92" s="7">
        <v>0</v>
      </c>
      <c r="P92" s="50"/>
      <c r="Q92" s="17"/>
      <c r="R92" s="15">
        <v>0</v>
      </c>
      <c r="S92" s="2"/>
      <c r="T92" s="2"/>
    </row>
    <row r="93" spans="1:20" ht="39" customHeight="1">
      <c r="A93" s="110" t="s">
        <v>154</v>
      </c>
      <c r="B93" s="110"/>
      <c r="C93" s="110"/>
      <c r="D93" s="110"/>
      <c r="E93" s="45"/>
      <c r="F93" s="45"/>
      <c r="G93" s="7">
        <f>SUM(G94:G96)</f>
        <v>1445519.1</v>
      </c>
      <c r="H93" s="7">
        <f>SUM(H94:H101)</f>
        <v>2382888.7000000002</v>
      </c>
      <c r="I93" s="7">
        <f t="shared" si="3"/>
        <v>3828407.8000000003</v>
      </c>
      <c r="J93" s="7">
        <f t="shared" ref="J93:P93" si="11">SUM(J94:J96)</f>
        <v>199234.7</v>
      </c>
      <c r="K93" s="7">
        <f>SUM(K94:K101)</f>
        <v>75883.600000000006</v>
      </c>
      <c r="L93" s="7">
        <f t="shared" si="1"/>
        <v>275118.30000000005</v>
      </c>
      <c r="M93" s="7">
        <f t="shared" si="11"/>
        <v>231064</v>
      </c>
      <c r="N93" s="7">
        <f>SUM(N94:N101)</f>
        <v>60000</v>
      </c>
      <c r="O93" s="7">
        <f t="shared" si="2"/>
        <v>291064</v>
      </c>
      <c r="P93" s="7">
        <f t="shared" si="11"/>
        <v>375588</v>
      </c>
      <c r="Q93" s="7">
        <f>SUM(Q94:Q101)</f>
        <v>60000</v>
      </c>
      <c r="R93" s="15">
        <f t="shared" si="5"/>
        <v>435588</v>
      </c>
      <c r="S93" s="2"/>
      <c r="T93" s="2"/>
    </row>
    <row r="94" spans="1:20" ht="114.75" customHeight="1" outlineLevel="1">
      <c r="A94" s="64" t="s">
        <v>168</v>
      </c>
      <c r="B94" s="28" t="s">
        <v>56</v>
      </c>
      <c r="C94" s="27" t="s">
        <v>36</v>
      </c>
      <c r="D94" s="27" t="s">
        <v>6</v>
      </c>
      <c r="E94" s="27" t="s">
        <v>42</v>
      </c>
      <c r="F94" s="27" t="s">
        <v>34</v>
      </c>
      <c r="G94" s="65">
        <v>1029108.1</v>
      </c>
      <c r="H94" s="65"/>
      <c r="I94" s="7">
        <f t="shared" si="3"/>
        <v>1029108.1</v>
      </c>
      <c r="J94" s="66">
        <v>76811.100000000006</v>
      </c>
      <c r="K94" s="66">
        <v>25928.9</v>
      </c>
      <c r="L94" s="7">
        <f t="shared" si="1"/>
        <v>102740</v>
      </c>
      <c r="M94" s="7">
        <v>140430</v>
      </c>
      <c r="N94" s="7"/>
      <c r="O94" s="7">
        <f t="shared" si="2"/>
        <v>140430</v>
      </c>
      <c r="P94" s="66">
        <v>375588</v>
      </c>
      <c r="Q94" s="17"/>
      <c r="R94" s="15">
        <f t="shared" si="5"/>
        <v>375588</v>
      </c>
      <c r="S94" s="2"/>
      <c r="T94" s="2"/>
    </row>
    <row r="95" spans="1:20" ht="114" customHeight="1" outlineLevel="1">
      <c r="A95" s="64" t="s">
        <v>169</v>
      </c>
      <c r="B95" s="28" t="s">
        <v>170</v>
      </c>
      <c r="C95" s="27" t="s">
        <v>5</v>
      </c>
      <c r="D95" s="27" t="s">
        <v>6</v>
      </c>
      <c r="E95" s="27" t="s">
        <v>42</v>
      </c>
      <c r="F95" s="27" t="s">
        <v>78</v>
      </c>
      <c r="G95" s="65">
        <v>134003.1</v>
      </c>
      <c r="H95" s="66">
        <v>1954.7</v>
      </c>
      <c r="I95" s="7">
        <f t="shared" si="3"/>
        <v>135957.80000000002</v>
      </c>
      <c r="J95" s="66">
        <v>43369.1</v>
      </c>
      <c r="K95" s="66">
        <v>1954.7</v>
      </c>
      <c r="L95" s="7">
        <f t="shared" si="1"/>
        <v>45323.799999999996</v>
      </c>
      <c r="M95" s="7">
        <v>90634</v>
      </c>
      <c r="N95" s="7"/>
      <c r="O95" s="7">
        <f t="shared" si="2"/>
        <v>90634</v>
      </c>
      <c r="P95" s="66">
        <v>0</v>
      </c>
      <c r="Q95" s="17"/>
      <c r="R95" s="15">
        <f t="shared" si="5"/>
        <v>0</v>
      </c>
      <c r="S95" s="2"/>
      <c r="T95" s="2"/>
    </row>
    <row r="96" spans="1:20" ht="130.5" customHeight="1" outlineLevel="1">
      <c r="A96" s="67" t="s">
        <v>171</v>
      </c>
      <c r="B96" s="68" t="s">
        <v>68</v>
      </c>
      <c r="C96" s="68" t="s">
        <v>30</v>
      </c>
      <c r="D96" s="68" t="s">
        <v>6</v>
      </c>
      <c r="E96" s="68" t="s">
        <v>26</v>
      </c>
      <c r="F96" s="69" t="s">
        <v>22</v>
      </c>
      <c r="G96" s="70">
        <v>282407.90000000002</v>
      </c>
      <c r="H96" s="70"/>
      <c r="I96" s="7">
        <f t="shared" si="3"/>
        <v>282407.90000000002</v>
      </c>
      <c r="J96" s="70">
        <v>79054.5</v>
      </c>
      <c r="K96" s="70"/>
      <c r="L96" s="7">
        <f t="shared" si="1"/>
        <v>79054.5</v>
      </c>
      <c r="M96" s="7">
        <v>0</v>
      </c>
      <c r="N96" s="7"/>
      <c r="O96" s="7">
        <f t="shared" si="2"/>
        <v>0</v>
      </c>
      <c r="P96" s="7">
        <v>0</v>
      </c>
      <c r="Q96" s="17"/>
      <c r="R96" s="15">
        <f t="shared" si="5"/>
        <v>0</v>
      </c>
    </row>
    <row r="97" spans="1:18" ht="130.5" customHeight="1" outlineLevel="1">
      <c r="A97" s="22" t="s">
        <v>263</v>
      </c>
      <c r="B97" s="23"/>
      <c r="C97" s="23" t="s">
        <v>250</v>
      </c>
      <c r="D97" s="23" t="s">
        <v>6</v>
      </c>
      <c r="E97" s="23" t="s">
        <v>29</v>
      </c>
      <c r="F97" s="71" t="s">
        <v>234</v>
      </c>
      <c r="G97" s="72"/>
      <c r="H97" s="72">
        <v>51034</v>
      </c>
      <c r="I97" s="19">
        <f t="shared" si="3"/>
        <v>51034</v>
      </c>
      <c r="J97" s="70"/>
      <c r="K97" s="70">
        <v>28000</v>
      </c>
      <c r="L97" s="7">
        <f t="shared" si="1"/>
        <v>28000</v>
      </c>
      <c r="M97" s="7"/>
      <c r="N97" s="7"/>
      <c r="O97" s="7">
        <v>0</v>
      </c>
      <c r="P97" s="7"/>
      <c r="Q97" s="17"/>
      <c r="R97" s="15">
        <v>0</v>
      </c>
    </row>
    <row r="98" spans="1:18" ht="130.5" hidden="1" customHeight="1" outlineLevel="1">
      <c r="A98" s="22"/>
      <c r="B98" s="23"/>
      <c r="C98" s="23"/>
      <c r="D98" s="23"/>
      <c r="E98" s="23"/>
      <c r="F98" s="71"/>
      <c r="G98" s="72"/>
      <c r="H98" s="72"/>
      <c r="I98" s="19"/>
      <c r="J98" s="70"/>
      <c r="K98" s="70"/>
      <c r="L98" s="7"/>
      <c r="M98" s="7"/>
      <c r="N98" s="7"/>
      <c r="O98" s="7"/>
      <c r="P98" s="7"/>
      <c r="Q98" s="17"/>
      <c r="R98" s="15"/>
    </row>
    <row r="99" spans="1:18" ht="130.5" hidden="1" customHeight="1" outlineLevel="1">
      <c r="A99" s="22"/>
      <c r="B99" s="23"/>
      <c r="C99" s="23"/>
      <c r="D99" s="23"/>
      <c r="E99" s="23"/>
      <c r="F99" s="71"/>
      <c r="G99" s="72"/>
      <c r="H99" s="72"/>
      <c r="I99" s="19"/>
      <c r="J99" s="70"/>
      <c r="K99" s="70"/>
      <c r="L99" s="7"/>
      <c r="M99" s="7"/>
      <c r="N99" s="7"/>
      <c r="O99" s="7"/>
      <c r="P99" s="7"/>
      <c r="Q99" s="17"/>
      <c r="R99" s="15"/>
    </row>
    <row r="100" spans="1:18" ht="130.5" hidden="1" customHeight="1" outlineLevel="1">
      <c r="A100" s="22"/>
      <c r="B100" s="23"/>
      <c r="C100" s="23"/>
      <c r="D100" s="23"/>
      <c r="E100" s="23"/>
      <c r="F100" s="71"/>
      <c r="G100" s="72"/>
      <c r="H100" s="72"/>
      <c r="I100" s="19"/>
      <c r="J100" s="70"/>
      <c r="K100" s="70"/>
      <c r="L100" s="7"/>
      <c r="M100" s="7"/>
      <c r="N100" s="7"/>
      <c r="O100" s="7"/>
      <c r="P100" s="7"/>
      <c r="Q100" s="17"/>
      <c r="R100" s="15"/>
    </row>
    <row r="101" spans="1:18" ht="130.5" customHeight="1" outlineLevel="1">
      <c r="A101" s="22" t="s">
        <v>251</v>
      </c>
      <c r="B101" s="23" t="s">
        <v>257</v>
      </c>
      <c r="C101" s="23" t="s">
        <v>258</v>
      </c>
      <c r="D101" s="23" t="s">
        <v>6</v>
      </c>
      <c r="E101" s="23" t="s">
        <v>31</v>
      </c>
      <c r="F101" s="71" t="s">
        <v>259</v>
      </c>
      <c r="G101" s="72"/>
      <c r="H101" s="72">
        <v>2329900</v>
      </c>
      <c r="I101" s="19">
        <f t="shared" si="3"/>
        <v>2329900</v>
      </c>
      <c r="J101" s="70"/>
      <c r="K101" s="70">
        <v>20000</v>
      </c>
      <c r="L101" s="7">
        <f t="shared" ref="L101" si="12">J101+K101</f>
        <v>20000</v>
      </c>
      <c r="M101" s="7"/>
      <c r="N101" s="7">
        <v>60000</v>
      </c>
      <c r="O101" s="7">
        <f t="shared" ref="O101" si="13">M101+N101</f>
        <v>60000</v>
      </c>
      <c r="P101" s="7"/>
      <c r="Q101" s="18">
        <v>60000</v>
      </c>
      <c r="R101" s="7">
        <f t="shared" ref="R101" si="14">P101+Q101</f>
        <v>60000</v>
      </c>
    </row>
    <row r="102" spans="1:18" ht="35.25" customHeight="1" collapsed="1">
      <c r="A102" s="123" t="s">
        <v>151</v>
      </c>
      <c r="B102" s="123"/>
      <c r="C102" s="123"/>
      <c r="D102" s="123"/>
      <c r="E102" s="73"/>
      <c r="F102" s="74"/>
      <c r="G102" s="7">
        <f>SUM(G103:G109)</f>
        <v>4162538.3</v>
      </c>
      <c r="H102" s="7">
        <f>SUM(H103:H111)</f>
        <v>115721.4</v>
      </c>
      <c r="I102" s="7">
        <f>G102+H102</f>
        <v>4278259.7</v>
      </c>
      <c r="J102" s="7">
        <f>SUM(J103:J109)</f>
        <v>467584.8</v>
      </c>
      <c r="K102" s="7">
        <f>SUM(K103:K111)</f>
        <v>104378.69999999995</v>
      </c>
      <c r="L102" s="7">
        <f t="shared" si="1"/>
        <v>571963.5</v>
      </c>
      <c r="M102" s="7">
        <f>SUM(M103:M109)</f>
        <v>161998.1</v>
      </c>
      <c r="N102" s="7">
        <f>SUM(N103:N111)</f>
        <v>3263.1</v>
      </c>
      <c r="O102" s="7">
        <f t="shared" si="2"/>
        <v>165261.20000000001</v>
      </c>
      <c r="P102" s="7">
        <f>SUM(P103:P109)</f>
        <v>3734.1</v>
      </c>
      <c r="Q102" s="7">
        <f>SUM(Q103:Q111)</f>
        <v>0</v>
      </c>
      <c r="R102" s="15">
        <f t="shared" si="5"/>
        <v>3734.1</v>
      </c>
    </row>
    <row r="103" spans="1:18" ht="120" hidden="1" customHeight="1" outlineLevel="1">
      <c r="A103" s="22" t="s">
        <v>195</v>
      </c>
      <c r="B103" s="24" t="s">
        <v>172</v>
      </c>
      <c r="C103" s="27" t="s">
        <v>18</v>
      </c>
      <c r="D103" s="27" t="s">
        <v>45</v>
      </c>
      <c r="E103" s="27" t="s">
        <v>48</v>
      </c>
      <c r="F103" s="13" t="s">
        <v>107</v>
      </c>
      <c r="G103" s="19">
        <v>318238.59999999998</v>
      </c>
      <c r="H103" s="19">
        <v>-318238.59999999998</v>
      </c>
      <c r="I103" s="7">
        <f t="shared" si="3"/>
        <v>0</v>
      </c>
      <c r="J103" s="70">
        <v>205398.1</v>
      </c>
      <c r="K103" s="70">
        <v>-205398.1</v>
      </c>
      <c r="L103" s="7">
        <f t="shared" si="1"/>
        <v>0</v>
      </c>
      <c r="M103" s="7">
        <v>0</v>
      </c>
      <c r="N103" s="7"/>
      <c r="O103" s="7">
        <f t="shared" si="2"/>
        <v>0</v>
      </c>
      <c r="P103" s="7">
        <v>0</v>
      </c>
      <c r="Q103" s="17"/>
      <c r="R103" s="15">
        <f t="shared" si="5"/>
        <v>0</v>
      </c>
    </row>
    <row r="104" spans="1:18" ht="120" customHeight="1" outlineLevel="1">
      <c r="A104" s="22" t="s">
        <v>198</v>
      </c>
      <c r="B104" s="24" t="s">
        <v>172</v>
      </c>
      <c r="C104" s="27" t="s">
        <v>5</v>
      </c>
      <c r="D104" s="27" t="s">
        <v>16</v>
      </c>
      <c r="E104" s="27" t="s">
        <v>9</v>
      </c>
      <c r="F104" s="13" t="s">
        <v>107</v>
      </c>
      <c r="G104" s="19">
        <v>0</v>
      </c>
      <c r="H104" s="19">
        <v>318238.59999999998</v>
      </c>
      <c r="I104" s="7">
        <f>G104+H104</f>
        <v>318238.59999999998</v>
      </c>
      <c r="J104" s="70">
        <v>0</v>
      </c>
      <c r="K104" s="70">
        <f>234379.4+11038.3</f>
        <v>245417.69999999998</v>
      </c>
      <c r="L104" s="7">
        <f t="shared" si="1"/>
        <v>245417.69999999998</v>
      </c>
      <c r="M104" s="7"/>
      <c r="N104" s="7"/>
      <c r="O104" s="7">
        <f t="shared" si="2"/>
        <v>0</v>
      </c>
      <c r="P104" s="7"/>
      <c r="Q104" s="17"/>
      <c r="R104" s="15">
        <f t="shared" si="5"/>
        <v>0</v>
      </c>
    </row>
    <row r="105" spans="1:18" ht="125.25" hidden="1" customHeight="1" outlineLevel="1">
      <c r="A105" s="22" t="s">
        <v>196</v>
      </c>
      <c r="B105" s="24" t="s">
        <v>121</v>
      </c>
      <c r="C105" s="27" t="s">
        <v>18</v>
      </c>
      <c r="D105" s="27" t="s">
        <v>45</v>
      </c>
      <c r="E105" s="27" t="s">
        <v>48</v>
      </c>
      <c r="F105" s="13" t="s">
        <v>107</v>
      </c>
      <c r="G105" s="19">
        <v>612113.69999999995</v>
      </c>
      <c r="H105" s="19">
        <v>-612113.69999999995</v>
      </c>
      <c r="I105" s="7">
        <f t="shared" si="3"/>
        <v>0</v>
      </c>
      <c r="J105" s="70">
        <v>109349</v>
      </c>
      <c r="K105" s="70">
        <v>-109349</v>
      </c>
      <c r="L105" s="7">
        <f t="shared" si="1"/>
        <v>0</v>
      </c>
      <c r="M105" s="7">
        <v>0</v>
      </c>
      <c r="N105" s="7"/>
      <c r="O105" s="7">
        <f t="shared" si="2"/>
        <v>0</v>
      </c>
      <c r="P105" s="7">
        <v>0</v>
      </c>
      <c r="Q105" s="17"/>
      <c r="R105" s="15">
        <f t="shared" si="5"/>
        <v>0</v>
      </c>
    </row>
    <row r="106" spans="1:18" ht="125.25" customHeight="1" outlineLevel="1">
      <c r="A106" s="22" t="s">
        <v>199</v>
      </c>
      <c r="B106" s="24" t="s">
        <v>121</v>
      </c>
      <c r="C106" s="27" t="s">
        <v>5</v>
      </c>
      <c r="D106" s="27" t="s">
        <v>16</v>
      </c>
      <c r="E106" s="27" t="s">
        <v>9</v>
      </c>
      <c r="F106" s="13" t="s">
        <v>107</v>
      </c>
      <c r="G106" s="19">
        <v>0</v>
      </c>
      <c r="H106" s="19">
        <v>612113.69999999995</v>
      </c>
      <c r="I106" s="7">
        <f>H106+G106</f>
        <v>612113.69999999995</v>
      </c>
      <c r="J106" s="70">
        <v>0</v>
      </c>
      <c r="K106" s="70">
        <f>142399.3+15634.4</f>
        <v>158033.69999999998</v>
      </c>
      <c r="L106" s="7">
        <f t="shared" si="1"/>
        <v>158033.69999999998</v>
      </c>
      <c r="M106" s="7">
        <v>0</v>
      </c>
      <c r="N106" s="7"/>
      <c r="O106" s="7">
        <f t="shared" si="2"/>
        <v>0</v>
      </c>
      <c r="P106" s="7">
        <v>0</v>
      </c>
      <c r="Q106" s="17"/>
      <c r="R106" s="15">
        <f t="shared" si="5"/>
        <v>0</v>
      </c>
    </row>
    <row r="107" spans="1:18" ht="113.25" customHeight="1" outlineLevel="1">
      <c r="A107" s="22" t="s">
        <v>114</v>
      </c>
      <c r="B107" s="24" t="s">
        <v>66</v>
      </c>
      <c r="C107" s="27" t="s">
        <v>36</v>
      </c>
      <c r="D107" s="27" t="s">
        <v>16</v>
      </c>
      <c r="E107" s="27" t="s">
        <v>9</v>
      </c>
      <c r="F107" s="13" t="s">
        <v>37</v>
      </c>
      <c r="G107" s="19">
        <v>2777777.8</v>
      </c>
      <c r="H107" s="19"/>
      <c r="I107" s="7">
        <f t="shared" si="3"/>
        <v>2777777.8</v>
      </c>
      <c r="J107" s="70">
        <v>122222.2</v>
      </c>
      <c r="K107" s="70">
        <v>3263.1</v>
      </c>
      <c r="L107" s="7">
        <f t="shared" si="1"/>
        <v>125485.3</v>
      </c>
      <c r="M107" s="7">
        <v>122222.2</v>
      </c>
      <c r="N107" s="7">
        <v>3263.1</v>
      </c>
      <c r="O107" s="7">
        <f t="shared" si="2"/>
        <v>125485.3</v>
      </c>
      <c r="P107" s="7">
        <v>0</v>
      </c>
      <c r="Q107" s="17"/>
      <c r="R107" s="15">
        <f t="shared" si="5"/>
        <v>0</v>
      </c>
    </row>
    <row r="108" spans="1:18" ht="111.75" customHeight="1" outlineLevel="1">
      <c r="A108" s="22" t="s">
        <v>159</v>
      </c>
      <c r="B108" s="24" t="s">
        <v>138</v>
      </c>
      <c r="C108" s="27" t="s">
        <v>5</v>
      </c>
      <c r="D108" s="27" t="s">
        <v>16</v>
      </c>
      <c r="E108" s="27" t="s">
        <v>9</v>
      </c>
      <c r="F108" s="13" t="s">
        <v>78</v>
      </c>
      <c r="G108" s="19">
        <v>388902.2</v>
      </c>
      <c r="H108" s="19"/>
      <c r="I108" s="7">
        <f t="shared" si="3"/>
        <v>388902.2</v>
      </c>
      <c r="J108" s="70">
        <v>30615.5</v>
      </c>
      <c r="K108" s="70"/>
      <c r="L108" s="7">
        <f t="shared" si="1"/>
        <v>30615.5</v>
      </c>
      <c r="M108" s="7">
        <v>35885</v>
      </c>
      <c r="N108" s="7"/>
      <c r="O108" s="7">
        <f t="shared" si="2"/>
        <v>35885</v>
      </c>
      <c r="P108" s="7">
        <v>0</v>
      </c>
      <c r="Q108" s="17"/>
      <c r="R108" s="15">
        <f t="shared" si="5"/>
        <v>0</v>
      </c>
    </row>
    <row r="109" spans="1:18" ht="110.25" customHeight="1" outlineLevel="1">
      <c r="A109" s="22" t="s">
        <v>141</v>
      </c>
      <c r="B109" s="24" t="s">
        <v>139</v>
      </c>
      <c r="C109" s="27" t="s">
        <v>18</v>
      </c>
      <c r="D109" s="27" t="s">
        <v>45</v>
      </c>
      <c r="E109" s="27" t="s">
        <v>57</v>
      </c>
      <c r="F109" s="13" t="s">
        <v>140</v>
      </c>
      <c r="G109" s="19">
        <v>65506</v>
      </c>
      <c r="H109" s="19"/>
      <c r="I109" s="7">
        <f t="shared" si="3"/>
        <v>65506</v>
      </c>
      <c r="J109" s="70">
        <v>0</v>
      </c>
      <c r="K109" s="70"/>
      <c r="L109" s="7">
        <f t="shared" si="1"/>
        <v>0</v>
      </c>
      <c r="M109" s="70">
        <v>3890.9</v>
      </c>
      <c r="N109" s="70"/>
      <c r="O109" s="7">
        <f t="shared" si="2"/>
        <v>3890.9</v>
      </c>
      <c r="P109" s="7">
        <v>3734.1</v>
      </c>
      <c r="Q109" s="17"/>
      <c r="R109" s="15">
        <f t="shared" si="5"/>
        <v>3734.1</v>
      </c>
    </row>
    <row r="110" spans="1:18" ht="127.5" customHeight="1" outlineLevel="1">
      <c r="A110" s="22" t="s">
        <v>215</v>
      </c>
      <c r="B110" s="24" t="s">
        <v>214</v>
      </c>
      <c r="C110" s="27" t="s">
        <v>117</v>
      </c>
      <c r="D110" s="27" t="s">
        <v>16</v>
      </c>
      <c r="E110" s="27" t="s">
        <v>9</v>
      </c>
      <c r="F110" s="13" t="s">
        <v>22</v>
      </c>
      <c r="G110" s="19"/>
      <c r="H110" s="19">
        <v>110000</v>
      </c>
      <c r="I110" s="7">
        <f>G110+H110</f>
        <v>110000</v>
      </c>
      <c r="J110" s="70">
        <v>0</v>
      </c>
      <c r="K110" s="70">
        <v>6975.9</v>
      </c>
      <c r="L110" s="7">
        <f t="shared" si="1"/>
        <v>6975.9</v>
      </c>
      <c r="M110" s="70">
        <v>0</v>
      </c>
      <c r="N110" s="70"/>
      <c r="O110" s="7">
        <f t="shared" si="2"/>
        <v>0</v>
      </c>
      <c r="P110" s="7">
        <v>0</v>
      </c>
      <c r="Q110" s="17"/>
      <c r="R110" s="15">
        <f t="shared" si="5"/>
        <v>0</v>
      </c>
    </row>
    <row r="111" spans="1:18" ht="127.5" customHeight="1" outlineLevel="1">
      <c r="A111" s="22" t="s">
        <v>270</v>
      </c>
      <c r="B111" s="23" t="s">
        <v>278</v>
      </c>
      <c r="C111" s="24" t="s">
        <v>18</v>
      </c>
      <c r="D111" s="24" t="s">
        <v>45</v>
      </c>
      <c r="E111" s="24" t="s">
        <v>48</v>
      </c>
      <c r="F111" s="25" t="s">
        <v>271</v>
      </c>
      <c r="G111" s="19"/>
      <c r="H111" s="19">
        <v>5721.4</v>
      </c>
      <c r="I111" s="19">
        <f>G111+H111</f>
        <v>5721.4</v>
      </c>
      <c r="J111" s="72"/>
      <c r="K111" s="72">
        <v>5435.4</v>
      </c>
      <c r="L111" s="19">
        <f t="shared" si="1"/>
        <v>5435.4</v>
      </c>
      <c r="M111" s="70"/>
      <c r="N111" s="70"/>
      <c r="O111" s="7">
        <v>0</v>
      </c>
      <c r="P111" s="7"/>
      <c r="Q111" s="17"/>
      <c r="R111" s="15">
        <v>0</v>
      </c>
    </row>
    <row r="112" spans="1:18" ht="42" customHeight="1">
      <c r="A112" s="110" t="s">
        <v>155</v>
      </c>
      <c r="B112" s="110"/>
      <c r="C112" s="110"/>
      <c r="D112" s="110"/>
      <c r="E112" s="75"/>
      <c r="F112" s="75"/>
      <c r="G112" s="46">
        <f>G113+G115+G119+G123+G125</f>
        <v>663306.69999999995</v>
      </c>
      <c r="H112" s="46">
        <f>H113+H115+H119+H123+H125+H128</f>
        <v>35000</v>
      </c>
      <c r="I112" s="7">
        <f t="shared" si="3"/>
        <v>698306.7</v>
      </c>
      <c r="J112" s="46">
        <f>J113+J115+J119+J123+J125</f>
        <v>157767.09</v>
      </c>
      <c r="K112" s="46">
        <f>K113+K115+K119+K123+K125+K128</f>
        <v>6000</v>
      </c>
      <c r="L112" s="7">
        <f t="shared" si="1"/>
        <v>163767.09</v>
      </c>
      <c r="M112" s="46">
        <f>M113+M115+M119+M123+M125</f>
        <v>175681.80000000002</v>
      </c>
      <c r="N112" s="46">
        <f>N113+N115+N119+N123+N125+N128</f>
        <v>7497.7</v>
      </c>
      <c r="O112" s="7">
        <f t="shared" si="2"/>
        <v>183179.50000000003</v>
      </c>
      <c r="P112" s="46">
        <f>P113+P115+P119+P123+P125</f>
        <v>224.4</v>
      </c>
      <c r="Q112" s="46">
        <f>Q113+Q115+Q119+Q123+Q125+Q128</f>
        <v>4000</v>
      </c>
      <c r="R112" s="15">
        <f t="shared" si="5"/>
        <v>4224.3999999999996</v>
      </c>
    </row>
    <row r="113" spans="1:25" ht="24" customHeight="1" outlineLevel="1">
      <c r="A113" s="110" t="s">
        <v>24</v>
      </c>
      <c r="B113" s="106"/>
      <c r="C113" s="106"/>
      <c r="D113" s="106"/>
      <c r="E113" s="75"/>
      <c r="F113" s="75"/>
      <c r="G113" s="46">
        <f>G114</f>
        <v>121674.15</v>
      </c>
      <c r="H113" s="46">
        <f>H114</f>
        <v>0</v>
      </c>
      <c r="I113" s="7">
        <f t="shared" si="3"/>
        <v>121674.15</v>
      </c>
      <c r="J113" s="46">
        <f>J114</f>
        <v>20000</v>
      </c>
      <c r="K113" s="46">
        <f>K114</f>
        <v>0</v>
      </c>
      <c r="L113" s="7">
        <f t="shared" si="1"/>
        <v>20000</v>
      </c>
      <c r="M113" s="7">
        <f>M114</f>
        <v>17800</v>
      </c>
      <c r="N113" s="7">
        <f>N114</f>
        <v>0</v>
      </c>
      <c r="O113" s="7">
        <f t="shared" si="2"/>
        <v>17800</v>
      </c>
      <c r="P113" s="46">
        <f>P114</f>
        <v>0</v>
      </c>
      <c r="Q113" s="7">
        <f>Q114</f>
        <v>0</v>
      </c>
      <c r="R113" s="15">
        <f t="shared" si="5"/>
        <v>0</v>
      </c>
    </row>
    <row r="114" spans="1:25" ht="108.75" customHeight="1" outlineLevel="1">
      <c r="A114" s="39" t="s">
        <v>50</v>
      </c>
      <c r="B114" s="27" t="s">
        <v>15</v>
      </c>
      <c r="C114" s="27" t="s">
        <v>18</v>
      </c>
      <c r="D114" s="27" t="s">
        <v>16</v>
      </c>
      <c r="E114" s="27" t="s">
        <v>28</v>
      </c>
      <c r="F114" s="27" t="s">
        <v>37</v>
      </c>
      <c r="G114" s="19">
        <v>121674.15</v>
      </c>
      <c r="H114" s="19"/>
      <c r="I114" s="7">
        <f t="shared" si="3"/>
        <v>121674.15</v>
      </c>
      <c r="J114" s="7">
        <v>20000</v>
      </c>
      <c r="K114" s="7"/>
      <c r="L114" s="7">
        <f t="shared" si="1"/>
        <v>20000</v>
      </c>
      <c r="M114" s="7">
        <v>17800</v>
      </c>
      <c r="N114" s="7"/>
      <c r="O114" s="7">
        <f t="shared" si="2"/>
        <v>17800</v>
      </c>
      <c r="P114" s="19">
        <v>0</v>
      </c>
      <c r="Q114" s="17"/>
      <c r="R114" s="15">
        <f t="shared" si="5"/>
        <v>0</v>
      </c>
    </row>
    <row r="115" spans="1:25" ht="26.25" customHeight="1" outlineLevel="1">
      <c r="A115" s="120" t="s">
        <v>38</v>
      </c>
      <c r="B115" s="121"/>
      <c r="C115" s="121"/>
      <c r="D115" s="122"/>
      <c r="E115" s="56"/>
      <c r="F115" s="56"/>
      <c r="G115" s="76">
        <f>SUM(G116:G118)</f>
        <v>92298.4</v>
      </c>
      <c r="H115" s="76">
        <f>SUM(H116:H118)</f>
        <v>0</v>
      </c>
      <c r="I115" s="7">
        <f t="shared" si="3"/>
        <v>92298.4</v>
      </c>
      <c r="J115" s="76">
        <f>SUM(J116:J118)</f>
        <v>3017.99</v>
      </c>
      <c r="K115" s="76">
        <f>SUM(K116:K118)</f>
        <v>0</v>
      </c>
      <c r="L115" s="7">
        <f t="shared" ref="L115:L151" si="15">J115+K115</f>
        <v>3017.99</v>
      </c>
      <c r="M115" s="76">
        <f>SUM(M116:M118)</f>
        <v>0</v>
      </c>
      <c r="N115" s="76">
        <f>SUM(N116:N118)</f>
        <v>3497.7</v>
      </c>
      <c r="O115" s="7">
        <f t="shared" ref="O115:O149" si="16">M115+N115</f>
        <v>3497.7</v>
      </c>
      <c r="P115" s="76">
        <f>SUM(P116:P118)</f>
        <v>0</v>
      </c>
      <c r="Q115" s="76">
        <f>SUM(Q116:Q118)</f>
        <v>0</v>
      </c>
      <c r="R115" s="15">
        <f t="shared" si="5"/>
        <v>0</v>
      </c>
      <c r="U115" s="1"/>
      <c r="V115" s="1"/>
      <c r="W115" s="1"/>
      <c r="X115" s="1"/>
      <c r="Y115" s="1"/>
    </row>
    <row r="116" spans="1:25" ht="145.5" customHeight="1" outlineLevel="1">
      <c r="A116" s="64" t="s">
        <v>125</v>
      </c>
      <c r="B116" s="28" t="s">
        <v>40</v>
      </c>
      <c r="C116" s="27" t="s">
        <v>18</v>
      </c>
      <c r="D116" s="27" t="s">
        <v>10</v>
      </c>
      <c r="E116" s="27" t="s">
        <v>27</v>
      </c>
      <c r="F116" s="27" t="s">
        <v>22</v>
      </c>
      <c r="G116" s="76">
        <v>48325.5</v>
      </c>
      <c r="H116" s="76"/>
      <c r="I116" s="7">
        <f t="shared" si="3"/>
        <v>48325.5</v>
      </c>
      <c r="J116" s="77">
        <v>275.52999999999997</v>
      </c>
      <c r="K116" s="77"/>
      <c r="L116" s="7">
        <f t="shared" si="15"/>
        <v>275.52999999999997</v>
      </c>
      <c r="M116" s="50">
        <v>0</v>
      </c>
      <c r="N116" s="50"/>
      <c r="O116" s="7">
        <f t="shared" si="16"/>
        <v>0</v>
      </c>
      <c r="P116" s="50">
        <v>0</v>
      </c>
      <c r="Q116" s="17"/>
      <c r="R116" s="15">
        <f t="shared" si="5"/>
        <v>0</v>
      </c>
      <c r="U116" s="1"/>
      <c r="V116" s="1"/>
      <c r="W116" s="1"/>
      <c r="X116" s="1"/>
      <c r="Y116" s="1"/>
    </row>
    <row r="117" spans="1:25" ht="168.75" customHeight="1" outlineLevel="1">
      <c r="A117" s="39" t="s">
        <v>130</v>
      </c>
      <c r="B117" s="28" t="s">
        <v>174</v>
      </c>
      <c r="C117" s="27" t="s">
        <v>18</v>
      </c>
      <c r="D117" s="27" t="s">
        <v>10</v>
      </c>
      <c r="E117" s="27" t="s">
        <v>27</v>
      </c>
      <c r="F117" s="27" t="s">
        <v>78</v>
      </c>
      <c r="G117" s="76">
        <v>38500</v>
      </c>
      <c r="H117" s="76"/>
      <c r="I117" s="7">
        <f t="shared" si="3"/>
        <v>38500</v>
      </c>
      <c r="J117" s="7">
        <v>2292.4699999999998</v>
      </c>
      <c r="K117" s="7"/>
      <c r="L117" s="7">
        <f t="shared" si="15"/>
        <v>2292.4699999999998</v>
      </c>
      <c r="M117" s="50">
        <v>0</v>
      </c>
      <c r="N117" s="50">
        <v>3401</v>
      </c>
      <c r="O117" s="7">
        <f t="shared" si="16"/>
        <v>3401</v>
      </c>
      <c r="P117" s="50">
        <v>0</v>
      </c>
      <c r="Q117" s="17"/>
      <c r="R117" s="15">
        <f t="shared" si="5"/>
        <v>0</v>
      </c>
      <c r="U117" s="1"/>
      <c r="V117" s="1"/>
      <c r="W117" s="1"/>
      <c r="X117" s="1"/>
      <c r="Y117" s="1"/>
    </row>
    <row r="118" spans="1:25" ht="168.75" customHeight="1" outlineLevel="1">
      <c r="A118" s="39" t="s">
        <v>175</v>
      </c>
      <c r="B118" s="28" t="s">
        <v>191</v>
      </c>
      <c r="C118" s="27" t="s">
        <v>18</v>
      </c>
      <c r="D118" s="27" t="s">
        <v>10</v>
      </c>
      <c r="E118" s="27" t="s">
        <v>176</v>
      </c>
      <c r="F118" s="27" t="s">
        <v>78</v>
      </c>
      <c r="G118" s="76">
        <v>5472.9</v>
      </c>
      <c r="H118" s="76"/>
      <c r="I118" s="7">
        <f t="shared" si="3"/>
        <v>5472.9</v>
      </c>
      <c r="J118" s="7">
        <v>449.99</v>
      </c>
      <c r="K118" s="7"/>
      <c r="L118" s="7">
        <f t="shared" si="15"/>
        <v>449.99</v>
      </c>
      <c r="M118" s="50">
        <v>0</v>
      </c>
      <c r="N118" s="50">
        <v>96.7</v>
      </c>
      <c r="O118" s="7">
        <f t="shared" si="16"/>
        <v>96.7</v>
      </c>
      <c r="P118" s="50">
        <v>0</v>
      </c>
      <c r="Q118" s="17"/>
      <c r="R118" s="15">
        <f t="shared" si="5"/>
        <v>0</v>
      </c>
      <c r="U118" s="1"/>
      <c r="V118" s="1"/>
      <c r="W118" s="1"/>
      <c r="X118" s="1"/>
      <c r="Y118" s="1"/>
    </row>
    <row r="119" spans="1:25" ht="31.5" customHeight="1" outlineLevel="1">
      <c r="A119" s="120" t="s">
        <v>111</v>
      </c>
      <c r="B119" s="121"/>
      <c r="C119" s="121"/>
      <c r="D119" s="122"/>
      <c r="E119" s="27"/>
      <c r="F119" s="27"/>
      <c r="G119" s="76">
        <f>SUM(G120:G122)</f>
        <v>22560</v>
      </c>
      <c r="H119" s="76">
        <f>SUM(H120:H122)</f>
        <v>0</v>
      </c>
      <c r="I119" s="7">
        <f t="shared" si="3"/>
        <v>22560</v>
      </c>
      <c r="J119" s="76">
        <f>SUM(J120:J121)</f>
        <v>5555</v>
      </c>
      <c r="K119" s="76">
        <f>SUM(K120:K121)</f>
        <v>0</v>
      </c>
      <c r="L119" s="7">
        <f t="shared" si="15"/>
        <v>5555</v>
      </c>
      <c r="M119" s="76">
        <f>SUM(M120:M121)</f>
        <v>5544.2</v>
      </c>
      <c r="N119" s="76">
        <f>SUM(N120:N121)</f>
        <v>0</v>
      </c>
      <c r="O119" s="7">
        <f t="shared" si="16"/>
        <v>5544.2</v>
      </c>
      <c r="P119" s="76">
        <f>SUM(P120:P122)</f>
        <v>224.4</v>
      </c>
      <c r="Q119" s="76">
        <f>SUM(Q120:Q121)</f>
        <v>0</v>
      </c>
      <c r="R119" s="15">
        <f t="shared" si="5"/>
        <v>224.4</v>
      </c>
      <c r="U119" s="1"/>
      <c r="V119" s="1"/>
      <c r="W119" s="1"/>
      <c r="X119" s="1"/>
      <c r="Y119" s="1"/>
    </row>
    <row r="120" spans="1:25" ht="114.75" customHeight="1" outlineLevel="1">
      <c r="A120" s="78" t="s">
        <v>177</v>
      </c>
      <c r="B120" s="24" t="s">
        <v>64</v>
      </c>
      <c r="C120" s="27" t="s">
        <v>122</v>
      </c>
      <c r="D120" s="27" t="s">
        <v>7</v>
      </c>
      <c r="E120" s="27" t="s">
        <v>9</v>
      </c>
      <c r="F120" s="27" t="s">
        <v>100</v>
      </c>
      <c r="G120" s="76">
        <v>7520</v>
      </c>
      <c r="H120" s="76"/>
      <c r="I120" s="7">
        <f t="shared" ref="I120:I149" si="17">G120+H120</f>
        <v>7520</v>
      </c>
      <c r="J120" s="76">
        <v>5555</v>
      </c>
      <c r="K120" s="76"/>
      <c r="L120" s="7">
        <f t="shared" si="15"/>
        <v>5555</v>
      </c>
      <c r="M120" s="76">
        <v>0</v>
      </c>
      <c r="N120" s="76"/>
      <c r="O120" s="7">
        <f t="shared" si="16"/>
        <v>0</v>
      </c>
      <c r="P120" s="76">
        <v>0</v>
      </c>
      <c r="Q120" s="17"/>
      <c r="R120" s="15">
        <f t="shared" si="5"/>
        <v>0</v>
      </c>
      <c r="U120" s="1"/>
      <c r="V120" s="1"/>
      <c r="W120" s="1"/>
      <c r="X120" s="1"/>
      <c r="Y120" s="1"/>
    </row>
    <row r="121" spans="1:25" ht="110.25" customHeight="1" outlineLevel="1">
      <c r="A121" s="79" t="s">
        <v>149</v>
      </c>
      <c r="B121" s="24" t="s">
        <v>64</v>
      </c>
      <c r="C121" s="27" t="s">
        <v>123</v>
      </c>
      <c r="D121" s="27" t="s">
        <v>7</v>
      </c>
      <c r="E121" s="27" t="s">
        <v>9</v>
      </c>
      <c r="F121" s="27" t="s">
        <v>101</v>
      </c>
      <c r="G121" s="76">
        <v>7520</v>
      </c>
      <c r="H121" s="76"/>
      <c r="I121" s="7">
        <f t="shared" si="17"/>
        <v>7520</v>
      </c>
      <c r="J121" s="7">
        <v>0</v>
      </c>
      <c r="K121" s="7"/>
      <c r="L121" s="7">
        <f t="shared" si="15"/>
        <v>0</v>
      </c>
      <c r="M121" s="7">
        <v>5544.2</v>
      </c>
      <c r="N121" s="7"/>
      <c r="O121" s="7">
        <f t="shared" si="16"/>
        <v>5544.2</v>
      </c>
      <c r="P121" s="50">
        <v>0</v>
      </c>
      <c r="Q121" s="17"/>
      <c r="R121" s="15">
        <f t="shared" si="5"/>
        <v>0</v>
      </c>
      <c r="U121" s="1"/>
      <c r="V121" s="1"/>
      <c r="W121" s="1"/>
      <c r="X121" s="1"/>
      <c r="Y121" s="1"/>
    </row>
    <row r="122" spans="1:25" ht="110.25" customHeight="1" outlineLevel="1">
      <c r="A122" s="78" t="s">
        <v>143</v>
      </c>
      <c r="B122" s="24" t="s">
        <v>64</v>
      </c>
      <c r="C122" s="27" t="s">
        <v>123</v>
      </c>
      <c r="D122" s="27" t="s">
        <v>7</v>
      </c>
      <c r="E122" s="27" t="s">
        <v>9</v>
      </c>
      <c r="F122" s="27" t="s">
        <v>142</v>
      </c>
      <c r="G122" s="76">
        <v>7520</v>
      </c>
      <c r="H122" s="76"/>
      <c r="I122" s="7">
        <f t="shared" si="17"/>
        <v>7520</v>
      </c>
      <c r="J122" s="7">
        <v>0</v>
      </c>
      <c r="K122" s="7"/>
      <c r="L122" s="7">
        <f t="shared" si="15"/>
        <v>0</v>
      </c>
      <c r="M122" s="7">
        <v>0</v>
      </c>
      <c r="N122" s="7"/>
      <c r="O122" s="7">
        <f t="shared" si="16"/>
        <v>0</v>
      </c>
      <c r="P122" s="50">
        <v>224.4</v>
      </c>
      <c r="Q122" s="17"/>
      <c r="R122" s="15">
        <f t="shared" si="5"/>
        <v>224.4</v>
      </c>
      <c r="U122" s="1"/>
      <c r="V122" s="1"/>
      <c r="W122" s="1"/>
      <c r="X122" s="1"/>
      <c r="Y122" s="1"/>
    </row>
    <row r="123" spans="1:25" ht="21.75" customHeight="1" outlineLevel="1">
      <c r="A123" s="124" t="s">
        <v>84</v>
      </c>
      <c r="B123" s="125"/>
      <c r="C123" s="125"/>
      <c r="D123" s="125"/>
      <c r="E123" s="126"/>
      <c r="F123" s="27"/>
      <c r="G123" s="7">
        <f>G124</f>
        <v>3264.95</v>
      </c>
      <c r="H123" s="7">
        <f>H124</f>
        <v>0</v>
      </c>
      <c r="I123" s="7">
        <f t="shared" si="17"/>
        <v>3264.95</v>
      </c>
      <c r="J123" s="7">
        <f>J124</f>
        <v>905</v>
      </c>
      <c r="K123" s="7">
        <f>K124</f>
        <v>0</v>
      </c>
      <c r="L123" s="7">
        <f t="shared" si="15"/>
        <v>905</v>
      </c>
      <c r="M123" s="7">
        <f>M124</f>
        <v>0</v>
      </c>
      <c r="N123" s="7">
        <f>N124</f>
        <v>0</v>
      </c>
      <c r="O123" s="7">
        <f t="shared" si="16"/>
        <v>0</v>
      </c>
      <c r="P123" s="7">
        <f>P124</f>
        <v>0</v>
      </c>
      <c r="Q123" s="7">
        <f>Q124</f>
        <v>0</v>
      </c>
      <c r="R123" s="15">
        <f t="shared" si="5"/>
        <v>0</v>
      </c>
      <c r="U123" s="1"/>
      <c r="V123" s="1"/>
      <c r="W123" s="1"/>
      <c r="X123" s="1"/>
      <c r="Y123" s="1"/>
    </row>
    <row r="124" spans="1:25" ht="117" customHeight="1" outlineLevel="1">
      <c r="A124" s="79" t="s">
        <v>178</v>
      </c>
      <c r="B124" s="28" t="s">
        <v>192</v>
      </c>
      <c r="C124" s="27" t="s">
        <v>18</v>
      </c>
      <c r="D124" s="27" t="s">
        <v>7</v>
      </c>
      <c r="E124" s="42" t="s">
        <v>179</v>
      </c>
      <c r="F124" s="27" t="s">
        <v>100</v>
      </c>
      <c r="G124" s="76">
        <v>3264.95</v>
      </c>
      <c r="H124" s="76"/>
      <c r="I124" s="7">
        <f t="shared" si="17"/>
        <v>3264.95</v>
      </c>
      <c r="J124" s="7">
        <f>256.7+648.3</f>
        <v>905</v>
      </c>
      <c r="K124" s="7"/>
      <c r="L124" s="7">
        <f t="shared" si="15"/>
        <v>905</v>
      </c>
      <c r="M124" s="7">
        <v>0</v>
      </c>
      <c r="N124" s="7"/>
      <c r="O124" s="7">
        <f t="shared" si="16"/>
        <v>0</v>
      </c>
      <c r="P124" s="7">
        <v>0</v>
      </c>
      <c r="Q124" s="17"/>
      <c r="R124" s="15">
        <f t="shared" si="5"/>
        <v>0</v>
      </c>
      <c r="U124" s="1"/>
      <c r="V124" s="1"/>
      <c r="W124" s="1"/>
      <c r="X124" s="1"/>
      <c r="Y124" s="1"/>
    </row>
    <row r="125" spans="1:25" ht="35.25" customHeight="1" outlineLevel="1">
      <c r="A125" s="127" t="s">
        <v>116</v>
      </c>
      <c r="B125" s="114"/>
      <c r="C125" s="114"/>
      <c r="D125" s="114"/>
      <c r="E125" s="104"/>
      <c r="F125" s="27"/>
      <c r="G125" s="76">
        <f>SUM(G126:G127)</f>
        <v>423509.2</v>
      </c>
      <c r="H125" s="76">
        <f>SUM(H126:H127)</f>
        <v>0</v>
      </c>
      <c r="I125" s="7">
        <f t="shared" si="17"/>
        <v>423509.2</v>
      </c>
      <c r="J125" s="76">
        <f t="shared" ref="J125:Q125" si="18">SUM(J126:J127)</f>
        <v>128289.1</v>
      </c>
      <c r="K125" s="76">
        <f t="shared" si="18"/>
        <v>0</v>
      </c>
      <c r="L125" s="7">
        <f t="shared" si="15"/>
        <v>128289.1</v>
      </c>
      <c r="M125" s="76">
        <f t="shared" si="18"/>
        <v>152337.60000000001</v>
      </c>
      <c r="N125" s="76">
        <f t="shared" si="18"/>
        <v>0</v>
      </c>
      <c r="O125" s="7">
        <f t="shared" si="16"/>
        <v>152337.60000000001</v>
      </c>
      <c r="P125" s="76">
        <f t="shared" si="18"/>
        <v>0</v>
      </c>
      <c r="Q125" s="76">
        <f t="shared" si="18"/>
        <v>0</v>
      </c>
      <c r="R125" s="15">
        <f t="shared" si="5"/>
        <v>0</v>
      </c>
      <c r="U125" s="1"/>
      <c r="V125" s="1"/>
      <c r="W125" s="1"/>
      <c r="X125" s="1"/>
      <c r="Y125" s="1"/>
    </row>
    <row r="126" spans="1:25" ht="126" customHeight="1" outlineLevel="1">
      <c r="A126" s="79" t="s">
        <v>180</v>
      </c>
      <c r="B126" s="28" t="s">
        <v>21</v>
      </c>
      <c r="C126" s="27" t="s">
        <v>117</v>
      </c>
      <c r="D126" s="68" t="s">
        <v>6</v>
      </c>
      <c r="E126" s="27" t="s">
        <v>42</v>
      </c>
      <c r="F126" s="27" t="s">
        <v>22</v>
      </c>
      <c r="G126" s="76">
        <v>7270</v>
      </c>
      <c r="H126" s="76"/>
      <c r="I126" s="7">
        <f t="shared" si="17"/>
        <v>7270</v>
      </c>
      <c r="J126" s="7">
        <v>5060</v>
      </c>
      <c r="K126" s="7"/>
      <c r="L126" s="7">
        <f t="shared" si="15"/>
        <v>5060</v>
      </c>
      <c r="M126" s="7">
        <v>0</v>
      </c>
      <c r="N126" s="7"/>
      <c r="O126" s="7">
        <f t="shared" si="16"/>
        <v>0</v>
      </c>
      <c r="P126" s="7">
        <v>0</v>
      </c>
      <c r="Q126" s="17"/>
      <c r="R126" s="15">
        <f t="shared" si="5"/>
        <v>0</v>
      </c>
      <c r="U126" s="1"/>
      <c r="V126" s="1"/>
      <c r="W126" s="1"/>
      <c r="X126" s="1"/>
      <c r="Y126" s="1"/>
    </row>
    <row r="127" spans="1:25" ht="110.25" customHeight="1" outlineLevel="1">
      <c r="A127" s="79" t="s">
        <v>193</v>
      </c>
      <c r="B127" s="28" t="s">
        <v>118</v>
      </c>
      <c r="C127" s="27" t="s">
        <v>18</v>
      </c>
      <c r="D127" s="68" t="s">
        <v>6</v>
      </c>
      <c r="E127" s="27" t="s">
        <v>31</v>
      </c>
      <c r="F127" s="27" t="s">
        <v>78</v>
      </c>
      <c r="G127" s="76">
        <v>416239.2</v>
      </c>
      <c r="H127" s="76"/>
      <c r="I127" s="7">
        <f t="shared" si="17"/>
        <v>416239.2</v>
      </c>
      <c r="J127" s="7">
        <v>123229.1</v>
      </c>
      <c r="K127" s="7"/>
      <c r="L127" s="7">
        <f t="shared" si="15"/>
        <v>123229.1</v>
      </c>
      <c r="M127" s="7">
        <v>152337.60000000001</v>
      </c>
      <c r="N127" s="7"/>
      <c r="O127" s="7">
        <f t="shared" si="16"/>
        <v>152337.60000000001</v>
      </c>
      <c r="P127" s="7">
        <v>0</v>
      </c>
      <c r="Q127" s="17"/>
      <c r="R127" s="15">
        <f t="shared" si="5"/>
        <v>0</v>
      </c>
      <c r="U127" s="1"/>
      <c r="V127" s="1"/>
      <c r="W127" s="1"/>
      <c r="X127" s="1"/>
      <c r="Y127" s="1"/>
    </row>
    <row r="128" spans="1:25" ht="120" customHeight="1" outlineLevel="1">
      <c r="A128" s="79" t="s">
        <v>260</v>
      </c>
      <c r="B128" s="28" t="s">
        <v>261</v>
      </c>
      <c r="C128" s="27" t="s">
        <v>18</v>
      </c>
      <c r="D128" s="68" t="s">
        <v>262</v>
      </c>
      <c r="E128" s="24" t="s">
        <v>69</v>
      </c>
      <c r="F128" s="27" t="s">
        <v>34</v>
      </c>
      <c r="G128" s="76"/>
      <c r="H128" s="76">
        <v>35000</v>
      </c>
      <c r="I128" s="7">
        <f t="shared" si="17"/>
        <v>35000</v>
      </c>
      <c r="J128" s="7"/>
      <c r="K128" s="7">
        <v>6000</v>
      </c>
      <c r="L128" s="7">
        <f t="shared" si="15"/>
        <v>6000</v>
      </c>
      <c r="M128" s="7"/>
      <c r="N128" s="7">
        <v>4000</v>
      </c>
      <c r="O128" s="7">
        <f t="shared" si="16"/>
        <v>4000</v>
      </c>
      <c r="P128" s="7"/>
      <c r="Q128" s="17">
        <v>4000</v>
      </c>
      <c r="R128" s="7">
        <f t="shared" si="5"/>
        <v>4000</v>
      </c>
      <c r="U128" s="1"/>
      <c r="V128" s="1"/>
      <c r="W128" s="1"/>
      <c r="X128" s="1"/>
      <c r="Y128" s="1"/>
    </row>
    <row r="129" spans="1:20" s="4" customFormat="1" ht="42.75" customHeight="1">
      <c r="A129" s="110" t="s">
        <v>156</v>
      </c>
      <c r="B129" s="111"/>
      <c r="C129" s="111"/>
      <c r="D129" s="111"/>
      <c r="E129" s="80"/>
      <c r="F129" s="80"/>
      <c r="G129" s="7">
        <f>SUM(G130:G133)</f>
        <v>523752.39999999997</v>
      </c>
      <c r="H129" s="7">
        <f>SUM(H130:H133)</f>
        <v>216.1</v>
      </c>
      <c r="I129" s="7">
        <f t="shared" si="17"/>
        <v>523968.49999999994</v>
      </c>
      <c r="J129" s="7">
        <f>SUM(J130:J133)</f>
        <v>85878.84</v>
      </c>
      <c r="K129" s="7">
        <f>SUM(K130:K133)</f>
        <v>26253</v>
      </c>
      <c r="L129" s="7">
        <f t="shared" si="15"/>
        <v>112131.84</v>
      </c>
      <c r="M129" s="7">
        <f>SUM(M130:M132)</f>
        <v>82456.7</v>
      </c>
      <c r="N129" s="7">
        <f>SUM(N130:N132)</f>
        <v>62645.9</v>
      </c>
      <c r="O129" s="7">
        <f t="shared" si="16"/>
        <v>145102.6</v>
      </c>
      <c r="P129" s="7">
        <f>SUM(P130:P132)</f>
        <v>62645.9</v>
      </c>
      <c r="Q129" s="7">
        <f>SUM(Q130:Q132)</f>
        <v>-62645.9</v>
      </c>
      <c r="R129" s="15">
        <f t="shared" si="5"/>
        <v>0</v>
      </c>
      <c r="S129" s="3"/>
      <c r="T129" s="3"/>
    </row>
    <row r="130" spans="1:20" s="4" customFormat="1" ht="111" customHeight="1" outlineLevel="1">
      <c r="A130" s="39" t="s">
        <v>75</v>
      </c>
      <c r="B130" s="13" t="s">
        <v>23</v>
      </c>
      <c r="C130" s="27" t="s">
        <v>5</v>
      </c>
      <c r="D130" s="27" t="s">
        <v>7</v>
      </c>
      <c r="E130" s="27" t="s">
        <v>9</v>
      </c>
      <c r="F130" s="27" t="s">
        <v>35</v>
      </c>
      <c r="G130" s="7">
        <v>372853.1</v>
      </c>
      <c r="H130" s="7"/>
      <c r="I130" s="7">
        <f t="shared" si="17"/>
        <v>372853.1</v>
      </c>
      <c r="J130" s="7">
        <f>73789.8+19810.71-10182.07</f>
        <v>83418.44</v>
      </c>
      <c r="K130" s="7">
        <f>9791.4+14856.5</f>
        <v>24647.9</v>
      </c>
      <c r="L130" s="7">
        <f t="shared" si="15"/>
        <v>108066.34</v>
      </c>
      <c r="M130" s="7">
        <v>0</v>
      </c>
      <c r="N130" s="7"/>
      <c r="O130" s="7">
        <f t="shared" si="16"/>
        <v>0</v>
      </c>
      <c r="P130" s="50">
        <v>0</v>
      </c>
      <c r="Q130" s="13"/>
      <c r="R130" s="15">
        <f t="shared" si="5"/>
        <v>0</v>
      </c>
      <c r="S130" s="3"/>
      <c r="T130" s="3"/>
    </row>
    <row r="131" spans="1:20" s="4" customFormat="1" ht="111" customHeight="1" outlineLevel="1">
      <c r="A131" s="56" t="s">
        <v>76</v>
      </c>
      <c r="B131" s="81" t="s">
        <v>21</v>
      </c>
      <c r="C131" s="27" t="s">
        <v>5</v>
      </c>
      <c r="D131" s="27" t="s">
        <v>7</v>
      </c>
      <c r="E131" s="27" t="s">
        <v>9</v>
      </c>
      <c r="F131" s="27" t="s">
        <v>78</v>
      </c>
      <c r="G131" s="7">
        <v>146383.5</v>
      </c>
      <c r="H131" s="7"/>
      <c r="I131" s="7">
        <f t="shared" si="17"/>
        <v>146383.5</v>
      </c>
      <c r="J131" s="7">
        <v>1280.9000000000001</v>
      </c>
      <c r="K131" s="7"/>
      <c r="L131" s="7">
        <f t="shared" si="15"/>
        <v>1280.9000000000001</v>
      </c>
      <c r="M131" s="7">
        <v>82456.7</v>
      </c>
      <c r="N131" s="7">
        <v>62645.9</v>
      </c>
      <c r="O131" s="7">
        <f t="shared" si="16"/>
        <v>145102.6</v>
      </c>
      <c r="P131" s="76">
        <v>62645.9</v>
      </c>
      <c r="Q131" s="82">
        <v>-62645.9</v>
      </c>
      <c r="R131" s="15">
        <f t="shared" si="5"/>
        <v>0</v>
      </c>
      <c r="S131" s="3"/>
      <c r="T131" s="3"/>
    </row>
    <row r="132" spans="1:20" s="4" customFormat="1" ht="129.75" customHeight="1" outlineLevel="1">
      <c r="A132" s="56" t="s">
        <v>77</v>
      </c>
      <c r="B132" s="81" t="s">
        <v>21</v>
      </c>
      <c r="C132" s="27" t="s">
        <v>5</v>
      </c>
      <c r="D132" s="27" t="s">
        <v>7</v>
      </c>
      <c r="E132" s="27" t="s">
        <v>9</v>
      </c>
      <c r="F132" s="27" t="s">
        <v>14</v>
      </c>
      <c r="G132" s="50">
        <v>4515.8</v>
      </c>
      <c r="H132" s="50"/>
      <c r="I132" s="7">
        <f t="shared" si="17"/>
        <v>4515.8</v>
      </c>
      <c r="J132" s="7">
        <v>1179.5</v>
      </c>
      <c r="K132" s="7">
        <v>1389</v>
      </c>
      <c r="L132" s="7">
        <f t="shared" si="15"/>
        <v>2568.5</v>
      </c>
      <c r="M132" s="50">
        <v>0</v>
      </c>
      <c r="N132" s="50"/>
      <c r="O132" s="7">
        <f t="shared" si="16"/>
        <v>0</v>
      </c>
      <c r="P132" s="50">
        <v>0</v>
      </c>
      <c r="Q132" s="13"/>
      <c r="R132" s="15">
        <f t="shared" si="5"/>
        <v>0</v>
      </c>
      <c r="S132" s="3"/>
      <c r="T132" s="3"/>
    </row>
    <row r="133" spans="1:20" s="4" customFormat="1" ht="171.75" customHeight="1" outlineLevel="1">
      <c r="A133" s="56" t="s">
        <v>244</v>
      </c>
      <c r="B133" s="81" t="s">
        <v>21</v>
      </c>
      <c r="C133" s="27" t="s">
        <v>242</v>
      </c>
      <c r="D133" s="27" t="s">
        <v>7</v>
      </c>
      <c r="E133" s="27" t="s">
        <v>9</v>
      </c>
      <c r="F133" s="27" t="s">
        <v>100</v>
      </c>
      <c r="G133" s="50"/>
      <c r="H133" s="50">
        <v>216.1</v>
      </c>
      <c r="I133" s="7">
        <f t="shared" si="17"/>
        <v>216.1</v>
      </c>
      <c r="J133" s="7">
        <v>0</v>
      </c>
      <c r="K133" s="7">
        <v>216.1</v>
      </c>
      <c r="L133" s="7">
        <f t="shared" si="15"/>
        <v>216.1</v>
      </c>
      <c r="M133" s="50">
        <v>0</v>
      </c>
      <c r="N133" s="50"/>
      <c r="O133" s="7">
        <f t="shared" si="16"/>
        <v>0</v>
      </c>
      <c r="P133" s="50">
        <v>0</v>
      </c>
      <c r="Q133" s="13"/>
      <c r="R133" s="15">
        <v>0</v>
      </c>
      <c r="S133" s="3"/>
      <c r="T133" s="3"/>
    </row>
    <row r="134" spans="1:20" s="4" customFormat="1" ht="56.25" customHeight="1">
      <c r="A134" s="110" t="s">
        <v>157</v>
      </c>
      <c r="B134" s="111"/>
      <c r="C134" s="111"/>
      <c r="D134" s="111"/>
      <c r="E134" s="80"/>
      <c r="F134" s="80"/>
      <c r="G134" s="83">
        <f>SUM(G135:G138)</f>
        <v>407182.51399999997</v>
      </c>
      <c r="H134" s="83">
        <f>SUM(H135:H138)</f>
        <v>0</v>
      </c>
      <c r="I134" s="7">
        <f t="shared" si="17"/>
        <v>407182.51399999997</v>
      </c>
      <c r="J134" s="83">
        <f>SUM(J135:J139)</f>
        <v>101999.20000000001</v>
      </c>
      <c r="K134" s="83">
        <f>SUM(K135:K139)</f>
        <v>32973.1</v>
      </c>
      <c r="L134" s="7">
        <f t="shared" si="15"/>
        <v>134972.30000000002</v>
      </c>
      <c r="M134" s="83">
        <f>SUM(M135:M138)</f>
        <v>76407.3</v>
      </c>
      <c r="N134" s="83">
        <f>SUM(N135:N139)</f>
        <v>0</v>
      </c>
      <c r="O134" s="7">
        <f t="shared" si="16"/>
        <v>76407.3</v>
      </c>
      <c r="P134" s="83">
        <f>SUM(P135:P138)</f>
        <v>0</v>
      </c>
      <c r="Q134" s="83">
        <f>SUM(Q135:Q139)</f>
        <v>0</v>
      </c>
      <c r="R134" s="15">
        <f t="shared" ref="R134:R149" si="19">P134+Q134</f>
        <v>0</v>
      </c>
      <c r="S134" s="3"/>
      <c r="T134" s="3"/>
    </row>
    <row r="135" spans="1:20" s="4" customFormat="1" ht="127.5" customHeight="1" outlineLevel="1">
      <c r="A135" s="39" t="s">
        <v>58</v>
      </c>
      <c r="B135" s="27" t="s">
        <v>181</v>
      </c>
      <c r="C135" s="27" t="s">
        <v>18</v>
      </c>
      <c r="D135" s="27" t="s">
        <v>16</v>
      </c>
      <c r="E135" s="27" t="s">
        <v>29</v>
      </c>
      <c r="F135" s="27" t="s">
        <v>22</v>
      </c>
      <c r="G135" s="50">
        <v>59083.1</v>
      </c>
      <c r="H135" s="50"/>
      <c r="I135" s="7">
        <f t="shared" si="17"/>
        <v>59083.1</v>
      </c>
      <c r="J135" s="7">
        <v>5889.4</v>
      </c>
      <c r="K135" s="7">
        <v>4373.1000000000004</v>
      </c>
      <c r="L135" s="7">
        <f t="shared" si="15"/>
        <v>10262.5</v>
      </c>
      <c r="M135" s="7">
        <v>0</v>
      </c>
      <c r="N135" s="7"/>
      <c r="O135" s="7">
        <f t="shared" si="16"/>
        <v>0</v>
      </c>
      <c r="P135" s="50">
        <v>0</v>
      </c>
      <c r="Q135" s="13"/>
      <c r="R135" s="15">
        <f t="shared" si="19"/>
        <v>0</v>
      </c>
      <c r="S135" s="3"/>
      <c r="T135" s="3"/>
    </row>
    <row r="136" spans="1:20" s="4" customFormat="1" ht="111.75" customHeight="1" outlineLevel="1">
      <c r="A136" s="84" t="s">
        <v>137</v>
      </c>
      <c r="B136" s="42" t="s">
        <v>182</v>
      </c>
      <c r="C136" s="27" t="s">
        <v>18</v>
      </c>
      <c r="D136" s="27" t="s">
        <v>16</v>
      </c>
      <c r="E136" s="42" t="s">
        <v>31</v>
      </c>
      <c r="F136" s="27" t="s">
        <v>100</v>
      </c>
      <c r="G136" s="50">
        <v>34375.300000000003</v>
      </c>
      <c r="H136" s="50"/>
      <c r="I136" s="7">
        <f t="shared" si="17"/>
        <v>34375.300000000003</v>
      </c>
      <c r="J136" s="7">
        <v>14937.1</v>
      </c>
      <c r="K136" s="7"/>
      <c r="L136" s="7">
        <f t="shared" si="15"/>
        <v>14937.1</v>
      </c>
      <c r="M136" s="7">
        <v>0</v>
      </c>
      <c r="N136" s="7"/>
      <c r="O136" s="7">
        <f t="shared" si="16"/>
        <v>0</v>
      </c>
      <c r="P136" s="50">
        <v>0</v>
      </c>
      <c r="Q136" s="13"/>
      <c r="R136" s="15">
        <f t="shared" si="19"/>
        <v>0</v>
      </c>
      <c r="S136" s="3"/>
      <c r="T136" s="3"/>
    </row>
    <row r="137" spans="1:20" s="4" customFormat="1" ht="117" customHeight="1" outlineLevel="1">
      <c r="A137" s="39" t="s">
        <v>136</v>
      </c>
      <c r="B137" s="42" t="s">
        <v>183</v>
      </c>
      <c r="C137" s="27" t="s">
        <v>18</v>
      </c>
      <c r="D137" s="27" t="s">
        <v>16</v>
      </c>
      <c r="E137" s="42" t="s">
        <v>26</v>
      </c>
      <c r="F137" s="27" t="s">
        <v>78</v>
      </c>
      <c r="G137" s="50">
        <v>184622.614</v>
      </c>
      <c r="H137" s="50"/>
      <c r="I137" s="7">
        <f t="shared" si="17"/>
        <v>184622.614</v>
      </c>
      <c r="J137" s="50">
        <f>8500+811.6</f>
        <v>9311.6</v>
      </c>
      <c r="K137" s="50"/>
      <c r="L137" s="7">
        <f t="shared" si="15"/>
        <v>9311.6</v>
      </c>
      <c r="M137" s="7">
        <v>76407.3</v>
      </c>
      <c r="N137" s="7"/>
      <c r="O137" s="7">
        <f t="shared" si="16"/>
        <v>76407.3</v>
      </c>
      <c r="P137" s="50">
        <v>0</v>
      </c>
      <c r="Q137" s="13"/>
      <c r="R137" s="15">
        <f t="shared" si="19"/>
        <v>0</v>
      </c>
      <c r="S137" s="3"/>
      <c r="T137" s="3"/>
    </row>
    <row r="138" spans="1:20" s="4" customFormat="1" ht="144" customHeight="1" outlineLevel="1">
      <c r="A138" s="39" t="s">
        <v>150</v>
      </c>
      <c r="B138" s="27" t="s">
        <v>194</v>
      </c>
      <c r="C138" s="27" t="s">
        <v>18</v>
      </c>
      <c r="D138" s="27" t="s">
        <v>16</v>
      </c>
      <c r="E138" s="42" t="s">
        <v>31</v>
      </c>
      <c r="F138" s="27" t="s">
        <v>22</v>
      </c>
      <c r="G138" s="50">
        <v>129101.5</v>
      </c>
      <c r="H138" s="50"/>
      <c r="I138" s="7">
        <f t="shared" si="17"/>
        <v>129101.5</v>
      </c>
      <c r="J138" s="50">
        <v>69361.100000000006</v>
      </c>
      <c r="K138" s="50">
        <v>28600</v>
      </c>
      <c r="L138" s="7">
        <f t="shared" si="15"/>
        <v>97961.1</v>
      </c>
      <c r="M138" s="50">
        <v>0</v>
      </c>
      <c r="N138" s="50"/>
      <c r="O138" s="7">
        <f t="shared" si="16"/>
        <v>0</v>
      </c>
      <c r="P138" s="50">
        <v>0</v>
      </c>
      <c r="Q138" s="13"/>
      <c r="R138" s="15">
        <f t="shared" si="19"/>
        <v>0</v>
      </c>
      <c r="S138" s="3"/>
      <c r="T138" s="3"/>
    </row>
    <row r="139" spans="1:20" s="4" customFormat="1" ht="116.25" customHeight="1" outlineLevel="1">
      <c r="A139" s="39" t="s">
        <v>185</v>
      </c>
      <c r="B139" s="27" t="s">
        <v>184</v>
      </c>
      <c r="C139" s="27" t="s">
        <v>43</v>
      </c>
      <c r="D139" s="27" t="s">
        <v>146</v>
      </c>
      <c r="E139" s="28" t="s">
        <v>179</v>
      </c>
      <c r="F139" s="27" t="s">
        <v>100</v>
      </c>
      <c r="G139" s="50">
        <v>2900</v>
      </c>
      <c r="H139" s="50"/>
      <c r="I139" s="7">
        <f t="shared" si="17"/>
        <v>2900</v>
      </c>
      <c r="J139" s="50">
        <v>2500</v>
      </c>
      <c r="K139" s="50"/>
      <c r="L139" s="7">
        <f t="shared" si="15"/>
        <v>2500</v>
      </c>
      <c r="M139" s="50">
        <v>0</v>
      </c>
      <c r="N139" s="50"/>
      <c r="O139" s="7">
        <f t="shared" si="16"/>
        <v>0</v>
      </c>
      <c r="P139" s="50">
        <v>0</v>
      </c>
      <c r="Q139" s="13"/>
      <c r="R139" s="15">
        <f t="shared" si="19"/>
        <v>0</v>
      </c>
      <c r="S139" s="3"/>
      <c r="T139" s="3"/>
    </row>
    <row r="140" spans="1:20" s="4" customFormat="1" ht="45" customHeight="1">
      <c r="A140" s="110" t="s">
        <v>158</v>
      </c>
      <c r="B140" s="111"/>
      <c r="C140" s="111"/>
      <c r="D140" s="111"/>
      <c r="E140" s="80"/>
      <c r="F140" s="80"/>
      <c r="G140" s="83">
        <f>G141</f>
        <v>98595.09</v>
      </c>
      <c r="H140" s="83">
        <f>H141+H142</f>
        <v>39173.699999999997</v>
      </c>
      <c r="I140" s="7">
        <f t="shared" si="17"/>
        <v>137768.78999999998</v>
      </c>
      <c r="J140" s="83">
        <f>J141</f>
        <v>3840</v>
      </c>
      <c r="K140" s="83">
        <f>K141+K142</f>
        <v>37215</v>
      </c>
      <c r="L140" s="7">
        <f t="shared" si="15"/>
        <v>41055</v>
      </c>
      <c r="M140" s="83">
        <f>M141</f>
        <v>0</v>
      </c>
      <c r="N140" s="83">
        <f>N141</f>
        <v>0</v>
      </c>
      <c r="O140" s="7">
        <f t="shared" si="16"/>
        <v>0</v>
      </c>
      <c r="P140" s="83">
        <f>P141</f>
        <v>0</v>
      </c>
      <c r="Q140" s="83">
        <f>Q141</f>
        <v>0</v>
      </c>
      <c r="R140" s="15">
        <f t="shared" si="19"/>
        <v>0</v>
      </c>
      <c r="S140" s="3"/>
      <c r="T140" s="3"/>
    </row>
    <row r="141" spans="1:20" s="4" customFormat="1" ht="152.25" customHeight="1" outlineLevel="1">
      <c r="A141" s="56" t="s">
        <v>186</v>
      </c>
      <c r="B141" s="27" t="s">
        <v>39</v>
      </c>
      <c r="C141" s="27" t="s">
        <v>18</v>
      </c>
      <c r="D141" s="27" t="s">
        <v>10</v>
      </c>
      <c r="E141" s="27" t="s">
        <v>51</v>
      </c>
      <c r="F141" s="27" t="s">
        <v>54</v>
      </c>
      <c r="G141" s="50">
        <v>98595.09</v>
      </c>
      <c r="H141" s="50"/>
      <c r="I141" s="7">
        <f t="shared" si="17"/>
        <v>98595.09</v>
      </c>
      <c r="J141" s="7">
        <v>3840</v>
      </c>
      <c r="K141" s="7"/>
      <c r="L141" s="7">
        <f t="shared" si="15"/>
        <v>3840</v>
      </c>
      <c r="M141" s="7">
        <v>0</v>
      </c>
      <c r="N141" s="7"/>
      <c r="O141" s="7">
        <f t="shared" si="16"/>
        <v>0</v>
      </c>
      <c r="P141" s="50">
        <v>0</v>
      </c>
      <c r="Q141" s="13"/>
      <c r="R141" s="15">
        <f t="shared" si="19"/>
        <v>0</v>
      </c>
      <c r="S141" s="3"/>
      <c r="T141" s="3"/>
    </row>
    <row r="142" spans="1:20" s="4" customFormat="1" ht="144.75" customHeight="1" outlineLevel="1">
      <c r="A142" s="56" t="s">
        <v>264</v>
      </c>
      <c r="B142" s="42" t="s">
        <v>265</v>
      </c>
      <c r="C142" s="42" t="s">
        <v>43</v>
      </c>
      <c r="D142" s="27" t="s">
        <v>10</v>
      </c>
      <c r="E142" s="28" t="s">
        <v>220</v>
      </c>
      <c r="F142" s="13" t="s">
        <v>234</v>
      </c>
      <c r="G142" s="50"/>
      <c r="H142" s="50">
        <v>39173.699999999997</v>
      </c>
      <c r="I142" s="7">
        <f t="shared" si="17"/>
        <v>39173.699999999997</v>
      </c>
      <c r="J142" s="7"/>
      <c r="K142" s="7">
        <v>37215</v>
      </c>
      <c r="L142" s="7">
        <f t="shared" si="15"/>
        <v>37215</v>
      </c>
      <c r="M142" s="7"/>
      <c r="N142" s="7"/>
      <c r="O142" s="7">
        <v>0</v>
      </c>
      <c r="P142" s="50"/>
      <c r="Q142" s="13"/>
      <c r="R142" s="15">
        <v>0</v>
      </c>
      <c r="S142" s="3"/>
      <c r="T142" s="3"/>
    </row>
    <row r="143" spans="1:20" s="4" customFormat="1" ht="144.75" hidden="1" customHeight="1" outlineLevel="1">
      <c r="A143" s="85"/>
      <c r="B143" s="86"/>
      <c r="C143" s="87"/>
      <c r="D143" s="87"/>
      <c r="E143" s="87"/>
      <c r="F143" s="88"/>
      <c r="G143" s="89"/>
      <c r="H143" s="89"/>
      <c r="I143" s="20"/>
      <c r="J143" s="44"/>
      <c r="K143" s="44"/>
      <c r="L143" s="44"/>
      <c r="M143" s="44"/>
      <c r="N143" s="44"/>
      <c r="O143" s="20"/>
      <c r="P143" s="89"/>
      <c r="Q143" s="21"/>
      <c r="R143" s="20"/>
      <c r="S143" s="3"/>
      <c r="T143" s="3"/>
    </row>
    <row r="144" spans="1:20" s="4" customFormat="1" ht="25.5" customHeight="1">
      <c r="A144" s="115" t="s">
        <v>135</v>
      </c>
      <c r="B144" s="115"/>
      <c r="C144" s="115"/>
      <c r="D144" s="115"/>
      <c r="E144" s="27"/>
      <c r="F144" s="27"/>
      <c r="G144" s="50">
        <f>G145</f>
        <v>21932016.199999999</v>
      </c>
      <c r="H144" s="50">
        <f>H145</f>
        <v>0</v>
      </c>
      <c r="I144" s="7">
        <f t="shared" si="17"/>
        <v>21932016.199999999</v>
      </c>
      <c r="J144" s="50">
        <f t="shared" ref="J144:P144" si="20">J145</f>
        <v>52900</v>
      </c>
      <c r="K144" s="50">
        <f>K145</f>
        <v>0</v>
      </c>
      <c r="L144" s="7">
        <f t="shared" si="15"/>
        <v>52900</v>
      </c>
      <c r="M144" s="50">
        <f t="shared" si="20"/>
        <v>52900</v>
      </c>
      <c r="N144" s="50">
        <f>N145</f>
        <v>0</v>
      </c>
      <c r="O144" s="7">
        <f t="shared" si="16"/>
        <v>52900</v>
      </c>
      <c r="P144" s="50">
        <f t="shared" si="20"/>
        <v>52900</v>
      </c>
      <c r="Q144" s="50">
        <f>Q145</f>
        <v>0</v>
      </c>
      <c r="R144" s="15">
        <f t="shared" si="19"/>
        <v>52900</v>
      </c>
      <c r="S144" s="3"/>
      <c r="T144" s="3"/>
    </row>
    <row r="145" spans="1:20" s="4" customFormat="1" ht="147.75" customHeight="1" outlineLevel="1">
      <c r="A145" s="26" t="s">
        <v>104</v>
      </c>
      <c r="B145" s="24" t="s">
        <v>187</v>
      </c>
      <c r="C145" s="24" t="s">
        <v>43</v>
      </c>
      <c r="D145" s="24" t="s">
        <v>10</v>
      </c>
      <c r="E145" s="24" t="s">
        <v>69</v>
      </c>
      <c r="F145" s="24" t="s">
        <v>110</v>
      </c>
      <c r="G145" s="50">
        <v>21932016.199999999</v>
      </c>
      <c r="H145" s="50"/>
      <c r="I145" s="7">
        <f t="shared" si="17"/>
        <v>21932016.199999999</v>
      </c>
      <c r="J145" s="7">
        <v>52900</v>
      </c>
      <c r="K145" s="7"/>
      <c r="L145" s="7">
        <f t="shared" si="15"/>
        <v>52900</v>
      </c>
      <c r="M145" s="7">
        <v>52900</v>
      </c>
      <c r="N145" s="7"/>
      <c r="O145" s="7">
        <f t="shared" si="16"/>
        <v>52900</v>
      </c>
      <c r="P145" s="50">
        <v>52900</v>
      </c>
      <c r="Q145" s="13"/>
      <c r="R145" s="15">
        <f t="shared" si="19"/>
        <v>52900</v>
      </c>
      <c r="S145" s="3"/>
      <c r="T145" s="3"/>
    </row>
    <row r="146" spans="1:20" s="4" customFormat="1" ht="34.5" customHeight="1" outlineLevel="1">
      <c r="A146" s="115" t="s">
        <v>267</v>
      </c>
      <c r="B146" s="115"/>
      <c r="C146" s="115"/>
      <c r="D146" s="115"/>
      <c r="E146" s="24"/>
      <c r="F146" s="24"/>
      <c r="G146" s="90"/>
      <c r="H146" s="90">
        <f>H147</f>
        <v>168497.1</v>
      </c>
      <c r="I146" s="19">
        <f t="shared" si="17"/>
        <v>168497.1</v>
      </c>
      <c r="J146" s="19"/>
      <c r="K146" s="19">
        <f>K147</f>
        <v>4951.5</v>
      </c>
      <c r="L146" s="19">
        <f t="shared" si="15"/>
        <v>4951.5</v>
      </c>
      <c r="M146" s="7"/>
      <c r="N146" s="7"/>
      <c r="O146" s="7"/>
      <c r="P146" s="50"/>
      <c r="Q146" s="13"/>
      <c r="R146" s="15"/>
      <c r="S146" s="3"/>
      <c r="T146" s="3"/>
    </row>
    <row r="147" spans="1:20" s="4" customFormat="1" ht="147.75" customHeight="1" outlineLevel="1">
      <c r="A147" s="26" t="s">
        <v>280</v>
      </c>
      <c r="B147" s="24" t="s">
        <v>279</v>
      </c>
      <c r="C147" s="24" t="s">
        <v>266</v>
      </c>
      <c r="D147" s="24" t="s">
        <v>10</v>
      </c>
      <c r="E147" s="24" t="s">
        <v>69</v>
      </c>
      <c r="F147" s="24" t="s">
        <v>22</v>
      </c>
      <c r="G147" s="90"/>
      <c r="H147" s="19">
        <v>168497.1</v>
      </c>
      <c r="I147" s="19">
        <f t="shared" si="17"/>
        <v>168497.1</v>
      </c>
      <c r="J147" s="19"/>
      <c r="K147" s="19">
        <v>4951.5</v>
      </c>
      <c r="L147" s="19">
        <f t="shared" si="15"/>
        <v>4951.5</v>
      </c>
      <c r="M147" s="7"/>
      <c r="N147" s="7"/>
      <c r="O147" s="7">
        <v>0</v>
      </c>
      <c r="P147" s="50"/>
      <c r="Q147" s="13"/>
      <c r="R147" s="15">
        <v>0</v>
      </c>
      <c r="S147" s="3"/>
      <c r="T147" s="3"/>
    </row>
    <row r="148" spans="1:20" s="4" customFormat="1" ht="54" customHeight="1">
      <c r="A148" s="113" t="s">
        <v>268</v>
      </c>
      <c r="B148" s="114"/>
      <c r="C148" s="114"/>
      <c r="D148" s="104"/>
      <c r="E148" s="24"/>
      <c r="F148" s="24"/>
      <c r="G148" s="50">
        <f>G149</f>
        <v>374779</v>
      </c>
      <c r="H148" s="50">
        <f>H149</f>
        <v>0</v>
      </c>
      <c r="I148" s="7">
        <f t="shared" si="17"/>
        <v>374779</v>
      </c>
      <c r="J148" s="50">
        <f t="shared" ref="J148:Q148" si="21">J149</f>
        <v>150000</v>
      </c>
      <c r="K148" s="50">
        <f t="shared" si="21"/>
        <v>-120000</v>
      </c>
      <c r="L148" s="7">
        <f t="shared" si="15"/>
        <v>30000</v>
      </c>
      <c r="M148" s="50">
        <f t="shared" si="21"/>
        <v>170782.3</v>
      </c>
      <c r="N148" s="50">
        <f t="shared" si="21"/>
        <v>-34252.100000000006</v>
      </c>
      <c r="O148" s="7">
        <f t="shared" si="16"/>
        <v>136530.19999999998</v>
      </c>
      <c r="P148" s="50">
        <f t="shared" si="21"/>
        <v>50000</v>
      </c>
      <c r="Q148" s="50">
        <f t="shared" si="21"/>
        <v>154252.1</v>
      </c>
      <c r="R148" s="15">
        <f t="shared" si="19"/>
        <v>204252.1</v>
      </c>
      <c r="S148" s="3"/>
      <c r="T148" s="3"/>
    </row>
    <row r="149" spans="1:20" s="4" customFormat="1" ht="129.75" customHeight="1">
      <c r="A149" s="26" t="s">
        <v>119</v>
      </c>
      <c r="B149" s="24" t="s">
        <v>120</v>
      </c>
      <c r="C149" s="27" t="s">
        <v>12</v>
      </c>
      <c r="D149" s="27" t="s">
        <v>7</v>
      </c>
      <c r="E149" s="27" t="s">
        <v>9</v>
      </c>
      <c r="F149" s="17" t="s">
        <v>73</v>
      </c>
      <c r="G149" s="50">
        <v>374779</v>
      </c>
      <c r="H149" s="50"/>
      <c r="I149" s="7">
        <f t="shared" si="17"/>
        <v>374779</v>
      </c>
      <c r="J149" s="7">
        <v>150000</v>
      </c>
      <c r="K149" s="7">
        <v>-120000</v>
      </c>
      <c r="L149" s="7">
        <f t="shared" si="15"/>
        <v>30000</v>
      </c>
      <c r="M149" s="7">
        <v>170782.3</v>
      </c>
      <c r="N149" s="7">
        <f>-62645.9+28393.8</f>
        <v>-34252.100000000006</v>
      </c>
      <c r="O149" s="7">
        <f t="shared" si="16"/>
        <v>136530.19999999998</v>
      </c>
      <c r="P149" s="50">
        <v>50000</v>
      </c>
      <c r="Q149" s="82">
        <f>62645.9+91606.2</f>
        <v>154252.1</v>
      </c>
      <c r="R149" s="15">
        <f t="shared" si="19"/>
        <v>204252.1</v>
      </c>
      <c r="S149" s="3"/>
      <c r="T149" s="3"/>
    </row>
    <row r="150" spans="1:20" s="4" customFormat="1" ht="41.25" customHeight="1">
      <c r="A150" s="115" t="s">
        <v>272</v>
      </c>
      <c r="B150" s="115"/>
      <c r="C150" s="115"/>
      <c r="D150" s="115"/>
      <c r="E150" s="27"/>
      <c r="F150" s="17"/>
      <c r="G150" s="50"/>
      <c r="H150" s="50">
        <f>H151</f>
        <v>25000</v>
      </c>
      <c r="I150" s="7">
        <f>G150+H150</f>
        <v>25000</v>
      </c>
      <c r="J150" s="7"/>
      <c r="K150" s="50">
        <f>K151</f>
        <v>25000</v>
      </c>
      <c r="L150" s="7">
        <f t="shared" si="15"/>
        <v>25000</v>
      </c>
      <c r="M150" s="7"/>
      <c r="N150" s="7"/>
      <c r="O150" s="7">
        <v>0</v>
      </c>
      <c r="P150" s="50"/>
      <c r="Q150" s="82"/>
      <c r="R150" s="15">
        <v>0</v>
      </c>
      <c r="S150" s="3"/>
      <c r="T150" s="3"/>
    </row>
    <row r="151" spans="1:20" s="4" customFormat="1" ht="129.75" customHeight="1">
      <c r="A151" s="26" t="s">
        <v>273</v>
      </c>
      <c r="B151" s="24" t="s">
        <v>274</v>
      </c>
      <c r="C151" s="42" t="s">
        <v>275</v>
      </c>
      <c r="D151" s="24" t="s">
        <v>276</v>
      </c>
      <c r="E151" s="24" t="s">
        <v>277</v>
      </c>
      <c r="F151" s="24" t="s">
        <v>234</v>
      </c>
      <c r="G151" s="50"/>
      <c r="H151" s="50">
        <v>25000</v>
      </c>
      <c r="I151" s="7">
        <f>G151+H151</f>
        <v>25000</v>
      </c>
      <c r="J151" s="7"/>
      <c r="K151" s="7">
        <v>25000</v>
      </c>
      <c r="L151" s="7">
        <f t="shared" si="15"/>
        <v>25000</v>
      </c>
      <c r="M151" s="7"/>
      <c r="N151" s="7"/>
      <c r="O151" s="7">
        <v>0</v>
      </c>
      <c r="P151" s="50"/>
      <c r="Q151" s="82"/>
      <c r="R151" s="15">
        <v>0</v>
      </c>
      <c r="S151" s="3"/>
      <c r="T151" s="3"/>
    </row>
    <row r="152" spans="1:20" s="4" customFormat="1" ht="9" customHeight="1">
      <c r="A152" s="91"/>
      <c r="B152" s="92"/>
      <c r="C152" s="93"/>
      <c r="D152" s="93"/>
      <c r="E152" s="93"/>
      <c r="F152" s="94"/>
      <c r="G152" s="95"/>
      <c r="H152" s="95"/>
      <c r="I152" s="95"/>
      <c r="J152" s="96"/>
      <c r="K152" s="96"/>
      <c r="L152" s="96"/>
      <c r="M152" s="96"/>
      <c r="N152" s="96"/>
      <c r="O152" s="96"/>
      <c r="P152" s="95"/>
      <c r="Q152" s="3"/>
      <c r="R152" s="3"/>
      <c r="S152" s="3"/>
      <c r="T152" s="3"/>
    </row>
    <row r="153" spans="1:20" s="4" customFormat="1" ht="18" customHeight="1">
      <c r="A153" s="112" t="s">
        <v>188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3"/>
      <c r="R153" s="3"/>
      <c r="S153" s="3"/>
      <c r="T153" s="3"/>
    </row>
    <row r="154" spans="1:20" s="4" customFormat="1" ht="54" customHeight="1">
      <c r="A154" s="112" t="s">
        <v>295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3"/>
      <c r="R154" s="3"/>
      <c r="S154" s="3"/>
      <c r="T154" s="3"/>
    </row>
    <row r="155" spans="1:20" s="4" customFormat="1" ht="17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3"/>
      <c r="R155" s="3"/>
      <c r="S155" s="3"/>
      <c r="T155" s="3"/>
    </row>
    <row r="156" spans="1:20" s="4" customFormat="1" ht="15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3"/>
      <c r="R156" s="3"/>
      <c r="S156" s="3"/>
      <c r="T156" s="3"/>
    </row>
    <row r="157" spans="1:20" s="4" customFormat="1" ht="15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3"/>
      <c r="R157" s="3"/>
      <c r="S157" s="3"/>
      <c r="T157" s="3"/>
    </row>
    <row r="158" spans="1:20" s="4" customFormat="1" ht="15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3"/>
      <c r="R158" s="3"/>
      <c r="S158" s="3"/>
      <c r="T158" s="3"/>
    </row>
    <row r="159" spans="1:20" s="4" customFormat="1" ht="36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3"/>
      <c r="R159" s="3"/>
      <c r="S159" s="3"/>
      <c r="T159" s="3"/>
    </row>
    <row r="160" spans="1:20" s="4" customFormat="1" ht="30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3"/>
      <c r="R160" s="3"/>
      <c r="S160" s="3"/>
      <c r="T160" s="3"/>
    </row>
    <row r="161" spans="1:20" s="4" customFormat="1" ht="15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3"/>
      <c r="R161" s="3"/>
      <c r="S161" s="3"/>
      <c r="T161" s="3"/>
    </row>
    <row r="162" spans="1:20" s="4" customFormat="1" ht="16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3"/>
      <c r="R162" s="3"/>
      <c r="S162" s="3"/>
      <c r="T162" s="3"/>
    </row>
    <row r="163" spans="1:20" s="4" customFormat="1" ht="15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3"/>
      <c r="R163" s="3"/>
      <c r="S163" s="3"/>
      <c r="T163" s="3"/>
    </row>
    <row r="164" spans="1:20" s="4" customFormat="1" ht="15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3"/>
      <c r="R164" s="3"/>
      <c r="S164" s="3"/>
      <c r="T164" s="3"/>
    </row>
    <row r="165" spans="1:20" s="4" customFormat="1" ht="15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3"/>
      <c r="R165" s="3"/>
      <c r="S165" s="3"/>
      <c r="T165" s="3"/>
    </row>
    <row r="166" spans="1:20" ht="15.7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10"/>
      <c r="N166" s="10"/>
      <c r="O166" s="10"/>
      <c r="P166" s="9"/>
    </row>
    <row r="167" spans="1:20" ht="15.7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2"/>
      <c r="R167" s="2"/>
      <c r="S167" s="2"/>
      <c r="T167" s="2"/>
    </row>
    <row r="168" spans="1:20" ht="15.7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2"/>
      <c r="R168" s="2"/>
      <c r="S168" s="2"/>
      <c r="T168" s="2"/>
    </row>
  </sheetData>
  <mergeCells count="53">
    <mergeCell ref="A11:R11"/>
    <mergeCell ref="Q13:Q14"/>
    <mergeCell ref="R13:R14"/>
    <mergeCell ref="A153:P153"/>
    <mergeCell ref="A25:D25"/>
    <mergeCell ref="A144:D144"/>
    <mergeCell ref="A115:D115"/>
    <mergeCell ref="A61:D61"/>
    <mergeCell ref="A112:D112"/>
    <mergeCell ref="A102:D102"/>
    <mergeCell ref="A123:E123"/>
    <mergeCell ref="A119:D119"/>
    <mergeCell ref="A125:E125"/>
    <mergeCell ref="A93:D93"/>
    <mergeCell ref="A53:D53"/>
    <mergeCell ref="A69:D69"/>
    <mergeCell ref="A12:P12"/>
    <mergeCell ref="J13:J14"/>
    <mergeCell ref="A18:D18"/>
    <mergeCell ref="A29:D29"/>
    <mergeCell ref="A150:D150"/>
    <mergeCell ref="P13:P14"/>
    <mergeCell ref="A33:D33"/>
    <mergeCell ref="A32:D32"/>
    <mergeCell ref="N13:N14"/>
    <mergeCell ref="G13:G14"/>
    <mergeCell ref="E13:E14"/>
    <mergeCell ref="B13:B14"/>
    <mergeCell ref="C13:C14"/>
    <mergeCell ref="D13:D14"/>
    <mergeCell ref="O13:O14"/>
    <mergeCell ref="F13:F14"/>
    <mergeCell ref="A160:P160"/>
    <mergeCell ref="A134:D134"/>
    <mergeCell ref="A140:D140"/>
    <mergeCell ref="A159:P159"/>
    <mergeCell ref="A113:D113"/>
    <mergeCell ref="A129:D129"/>
    <mergeCell ref="A154:P154"/>
    <mergeCell ref="A148:D148"/>
    <mergeCell ref="A146:D146"/>
    <mergeCell ref="M13:M14"/>
    <mergeCell ref="A75:D75"/>
    <mergeCell ref="A27:D27"/>
    <mergeCell ref="A62:B62"/>
    <mergeCell ref="A16:D16"/>
    <mergeCell ref="A13:A14"/>
    <mergeCell ref="A64:B64"/>
    <mergeCell ref="A17:D17"/>
    <mergeCell ref="H13:H14"/>
    <mergeCell ref="I13:I14"/>
    <mergeCell ref="K13:K14"/>
    <mergeCell ref="L13:L14"/>
  </mergeCells>
  <phoneticPr fontId="5" type="noConversion"/>
  <pageMargins left="0.55118110236220474" right="0.39370078740157483" top="0.94488188976377963" bottom="0.59055118110236227" header="0.31496062992125984" footer="0.31496062992125984"/>
  <pageSetup paperSize="9" scale="6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2019-03-12T06:52:18Z</cp:lastPrinted>
  <dcterms:created xsi:type="dcterms:W3CDTF">2014-05-08T06:25:05Z</dcterms:created>
  <dcterms:modified xsi:type="dcterms:W3CDTF">2019-03-12T11:59:43Z</dcterms:modified>
</cp:coreProperties>
</file>