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defaultThemeVersion="124226"/>
  <bookViews>
    <workbookView xWindow="0" yWindow="0" windowWidth="23250" windowHeight="12300"/>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ассигн'!$9:$11</definedName>
    <definedName name="_xlnm.Print_Titles" localSheetId="0">'Показ объема услуг работ'!$12:$14</definedName>
    <definedName name="_xlnm.Print_Area" localSheetId="4">'Колич госучрежд'!$B$5:$N$73</definedName>
    <definedName name="_xlnm.Print_Area" localSheetId="1">'Объемы ассигн без имущ и нал'!$B$5:$K$185</definedName>
    <definedName name="_xlnm.Print_Area" localSheetId="2">'Объемы ассигн на имущ и нал'!$B$5:$J$32</definedName>
    <definedName name="_xlnm.Print_Area" localSheetId="3">'Объемы бюдж ассигн'!$B$5:$J$33</definedName>
    <definedName name="_xlnm.Print_Area" localSheetId="0">'Показ объема услуг работ'!$B$4:$H$166</definedName>
  </definedNames>
  <calcPr calcId="125725"/>
</workbook>
</file>

<file path=xl/calcChain.xml><?xml version="1.0" encoding="utf-8"?>
<calcChain xmlns="http://schemas.openxmlformats.org/spreadsheetml/2006/main">
  <c r="L66" i="32"/>
  <c r="I66"/>
  <c r="F66"/>
  <c r="C66"/>
  <c r="H109" i="29" l="1"/>
  <c r="H19" l="1"/>
  <c r="G12" i="30"/>
  <c r="G29" s="1"/>
  <c r="I177" i="29" l="1"/>
  <c r="J177"/>
  <c r="K177"/>
  <c r="H177"/>
  <c r="I137"/>
  <c r="J137"/>
  <c r="K137"/>
  <c r="H137"/>
  <c r="I123"/>
  <c r="J123"/>
  <c r="K123"/>
  <c r="H123"/>
  <c r="H124"/>
  <c r="J73"/>
  <c r="K73" s="1"/>
  <c r="K75" s="1"/>
  <c r="I70"/>
  <c r="J70" s="1"/>
  <c r="J67"/>
  <c r="K67" s="1"/>
  <c r="K69" s="1"/>
  <c r="I64"/>
  <c r="J64" s="1"/>
  <c r="I61"/>
  <c r="J61" s="1"/>
  <c r="I58"/>
  <c r="J58" s="1"/>
  <c r="I55"/>
  <c r="J55" s="1"/>
  <c r="H55"/>
  <c r="H52"/>
  <c r="I52" s="1"/>
  <c r="H49"/>
  <c r="I49" s="1"/>
  <c r="J49" s="1"/>
  <c r="K49" s="1"/>
  <c r="J46"/>
  <c r="K46" s="1"/>
  <c r="I46"/>
  <c r="H43"/>
  <c r="I43" s="1"/>
  <c r="J43" s="1"/>
  <c r="K43" s="1"/>
  <c r="I40"/>
  <c r="J40" s="1"/>
  <c r="I37"/>
  <c r="J37" s="1"/>
  <c r="I34"/>
  <c r="J34" s="1"/>
  <c r="I31"/>
  <c r="J31" s="1"/>
  <c r="H28"/>
  <c r="I28" s="1"/>
  <c r="I26"/>
  <c r="H26"/>
  <c r="I25"/>
  <c r="J25" s="1"/>
  <c r="I22"/>
  <c r="J22" s="1"/>
  <c r="H16"/>
  <c r="I16" s="1"/>
  <c r="H78"/>
  <c r="I78"/>
  <c r="J78"/>
  <c r="K78"/>
  <c r="H69"/>
  <c r="I69"/>
  <c r="H72"/>
  <c r="H75"/>
  <c r="I75"/>
  <c r="H63"/>
  <c r="H66"/>
  <c r="H57"/>
  <c r="H60"/>
  <c r="H48"/>
  <c r="H39"/>
  <c r="H42"/>
  <c r="H33"/>
  <c r="H36"/>
  <c r="H21"/>
  <c r="I21"/>
  <c r="J21"/>
  <c r="K21"/>
  <c r="H24"/>
  <c r="K15"/>
  <c r="H15"/>
  <c r="J15"/>
  <c r="I15"/>
  <c r="H105" i="23"/>
  <c r="G103"/>
  <c r="F103"/>
  <c r="E103"/>
  <c r="E105" s="1"/>
  <c r="E67"/>
  <c r="F46"/>
  <c r="H28"/>
  <c r="G28"/>
  <c r="G30" s="1"/>
  <c r="F28"/>
  <c r="F30" s="1"/>
  <c r="E28"/>
  <c r="E30" s="1"/>
  <c r="E72"/>
  <c r="F72"/>
  <c r="G72"/>
  <c r="H72"/>
  <c r="E75"/>
  <c r="F75"/>
  <c r="G75"/>
  <c r="H75"/>
  <c r="E78"/>
  <c r="F78"/>
  <c r="G78"/>
  <c r="H78"/>
  <c r="E81"/>
  <c r="F81"/>
  <c r="G81"/>
  <c r="H81"/>
  <c r="E63"/>
  <c r="F63"/>
  <c r="G63"/>
  <c r="H63"/>
  <c r="E66"/>
  <c r="F66"/>
  <c r="G66"/>
  <c r="H66"/>
  <c r="E60"/>
  <c r="F60"/>
  <c r="G60"/>
  <c r="H60"/>
  <c r="E48"/>
  <c r="F48"/>
  <c r="G48"/>
  <c r="H48"/>
  <c r="E45"/>
  <c r="F45"/>
  <c r="G45"/>
  <c r="H45"/>
  <c r="E33"/>
  <c r="F33"/>
  <c r="G33"/>
  <c r="H33"/>
  <c r="E36"/>
  <c r="F36"/>
  <c r="G36"/>
  <c r="H36"/>
  <c r="E39"/>
  <c r="F39"/>
  <c r="G39"/>
  <c r="H39"/>
  <c r="E42"/>
  <c r="F42"/>
  <c r="G42"/>
  <c r="H42"/>
  <c r="E27"/>
  <c r="F27"/>
  <c r="G27"/>
  <c r="H27"/>
  <c r="H30"/>
  <c r="E24"/>
  <c r="F24"/>
  <c r="G24"/>
  <c r="H24"/>
  <c r="H16"/>
  <c r="H18" s="1"/>
  <c r="G16"/>
  <c r="G18" s="1"/>
  <c r="F16"/>
  <c r="F18" s="1"/>
  <c r="E16"/>
  <c r="E54"/>
  <c r="F54"/>
  <c r="G54"/>
  <c r="H54"/>
  <c r="E51"/>
  <c r="F51"/>
  <c r="G51"/>
  <c r="H51"/>
  <c r="E57"/>
  <c r="F57"/>
  <c r="G57"/>
  <c r="H57"/>
  <c r="E21"/>
  <c r="F21"/>
  <c r="G21"/>
  <c r="H21"/>
  <c r="E18"/>
  <c r="E84"/>
  <c r="I121" i="29" l="1"/>
  <c r="J26"/>
  <c r="I122"/>
  <c r="H13" i="31" s="1"/>
  <c r="H121" i="29"/>
  <c r="G12" i="31" s="1"/>
  <c r="J14"/>
  <c r="H14"/>
  <c r="I27" i="29"/>
  <c r="J75"/>
  <c r="J69"/>
  <c r="H27"/>
  <c r="H122"/>
  <c r="G14" i="31"/>
  <c r="I14"/>
  <c r="H12"/>
  <c r="J28" i="29"/>
  <c r="I30"/>
  <c r="H30"/>
  <c r="H54"/>
  <c r="K70"/>
  <c r="K72" s="1"/>
  <c r="J72"/>
  <c r="I72"/>
  <c r="K64"/>
  <c r="K66" s="1"/>
  <c r="J66"/>
  <c r="I66"/>
  <c r="K61"/>
  <c r="K63" s="1"/>
  <c r="J63"/>
  <c r="I63"/>
  <c r="K58"/>
  <c r="K60" s="1"/>
  <c r="J60"/>
  <c r="I60"/>
  <c r="K55"/>
  <c r="K57" s="1"/>
  <c r="J57"/>
  <c r="I57"/>
  <c r="I54"/>
  <c r="J52"/>
  <c r="H51"/>
  <c r="H45"/>
  <c r="K51"/>
  <c r="J51"/>
  <c r="I51"/>
  <c r="I48"/>
  <c r="K45"/>
  <c r="J45"/>
  <c r="I45"/>
  <c r="K40"/>
  <c r="K42" s="1"/>
  <c r="J42"/>
  <c r="I42"/>
  <c r="K37"/>
  <c r="K39" s="1"/>
  <c r="J39"/>
  <c r="I39"/>
  <c r="K34"/>
  <c r="K36" s="1"/>
  <c r="J36"/>
  <c r="I36"/>
  <c r="K31"/>
  <c r="K33" s="1"/>
  <c r="J33"/>
  <c r="I33"/>
  <c r="J27"/>
  <c r="K25"/>
  <c r="K22"/>
  <c r="K24" s="1"/>
  <c r="J24"/>
  <c r="I24"/>
  <c r="J16"/>
  <c r="J121" s="1"/>
  <c r="I12" i="31" s="1"/>
  <c r="I18" i="29"/>
  <c r="H18"/>
  <c r="K28" l="1"/>
  <c r="K30" s="1"/>
  <c r="G13" i="31"/>
  <c r="K26" i="29"/>
  <c r="K27" s="1"/>
  <c r="J122"/>
  <c r="I13" i="31" s="1"/>
  <c r="J30" i="29"/>
  <c r="K52"/>
  <c r="K54" s="1"/>
  <c r="J54"/>
  <c r="K48"/>
  <c r="J48"/>
  <c r="K16"/>
  <c r="J18"/>
  <c r="K80"/>
  <c r="J80"/>
  <c r="I80"/>
  <c r="K79"/>
  <c r="J79"/>
  <c r="I79"/>
  <c r="J90"/>
  <c r="K89"/>
  <c r="J89"/>
  <c r="I89"/>
  <c r="K122" l="1"/>
  <c r="J13" i="31" s="1"/>
  <c r="K18" i="29"/>
  <c r="K121"/>
  <c r="J12" i="31" s="1"/>
  <c r="I124" i="29"/>
  <c r="J124"/>
  <c r="K124"/>
  <c r="I125"/>
  <c r="H16" i="31" s="1"/>
  <c r="J125" i="29"/>
  <c r="I16" i="31" s="1"/>
  <c r="K125" i="29"/>
  <c r="J16" i="31" s="1"/>
  <c r="H125" i="29"/>
  <c r="G16" i="31" l="1"/>
  <c r="K174" i="29"/>
  <c r="K176" s="1"/>
  <c r="J174"/>
  <c r="J176" s="1"/>
  <c r="I174"/>
  <c r="I176" s="1"/>
  <c r="K179"/>
  <c r="J179"/>
  <c r="I179"/>
  <c r="H179"/>
  <c r="I180"/>
  <c r="H21" i="31" s="1"/>
  <c r="J180" i="29"/>
  <c r="I21" i="31" s="1"/>
  <c r="K180" i="29"/>
  <c r="J21" i="31" s="1"/>
  <c r="H180" i="29"/>
  <c r="G21" i="31" s="1"/>
  <c r="H176" i="29"/>
  <c r="K173"/>
  <c r="J173"/>
  <c r="I173"/>
  <c r="H173"/>
  <c r="K170"/>
  <c r="J170"/>
  <c r="I170"/>
  <c r="H155"/>
  <c r="I155"/>
  <c r="J155"/>
  <c r="K155"/>
  <c r="H158"/>
  <c r="I158"/>
  <c r="J158"/>
  <c r="K158"/>
  <c r="H161"/>
  <c r="I161"/>
  <c r="J161"/>
  <c r="K161"/>
  <c r="H164"/>
  <c r="I164"/>
  <c r="J164"/>
  <c r="K164"/>
  <c r="H167"/>
  <c r="I167"/>
  <c r="J167"/>
  <c r="K167"/>
  <c r="H152"/>
  <c r="H181" s="1"/>
  <c r="I152"/>
  <c r="J152"/>
  <c r="J181" s="1"/>
  <c r="K152"/>
  <c r="H149"/>
  <c r="I149"/>
  <c r="J149"/>
  <c r="K149"/>
  <c r="K146"/>
  <c r="J146"/>
  <c r="I146"/>
  <c r="H146"/>
  <c r="I128"/>
  <c r="J128"/>
  <c r="K128"/>
  <c r="I129"/>
  <c r="H20" i="31" s="1"/>
  <c r="J129" i="29"/>
  <c r="I20" i="31" s="1"/>
  <c r="K129" i="29"/>
  <c r="J20" i="31" s="1"/>
  <c r="H129" i="29"/>
  <c r="G20" i="31" s="1"/>
  <c r="H128" i="29"/>
  <c r="I126"/>
  <c r="H17" i="31" s="1"/>
  <c r="J126" i="29"/>
  <c r="I17" i="31" s="1"/>
  <c r="K126" i="29"/>
  <c r="J17" i="31" s="1"/>
  <c r="I127" i="29"/>
  <c r="H18" i="31" s="1"/>
  <c r="J127" i="29"/>
  <c r="I18" i="31" s="1"/>
  <c r="K127" i="29"/>
  <c r="J18" i="31" s="1"/>
  <c r="H127" i="29"/>
  <c r="G18" i="31" s="1"/>
  <c r="H126" i="29"/>
  <c r="G17" i="31" s="1"/>
  <c r="K120" i="29"/>
  <c r="J120"/>
  <c r="I120"/>
  <c r="H120"/>
  <c r="K117"/>
  <c r="J117"/>
  <c r="I117"/>
  <c r="H117"/>
  <c r="K114"/>
  <c r="J114"/>
  <c r="I114"/>
  <c r="H114"/>
  <c r="K111"/>
  <c r="J111"/>
  <c r="I111"/>
  <c r="H111"/>
  <c r="K108"/>
  <c r="J108"/>
  <c r="I108"/>
  <c r="H108"/>
  <c r="K105"/>
  <c r="J105"/>
  <c r="I105"/>
  <c r="H105"/>
  <c r="K102"/>
  <c r="J102"/>
  <c r="I102"/>
  <c r="H102"/>
  <c r="K99"/>
  <c r="J99"/>
  <c r="I99"/>
  <c r="H99"/>
  <c r="K96"/>
  <c r="J96"/>
  <c r="I96"/>
  <c r="H96"/>
  <c r="K92"/>
  <c r="J92"/>
  <c r="I92"/>
  <c r="H92"/>
  <c r="K88"/>
  <c r="J88"/>
  <c r="I88"/>
  <c r="H88"/>
  <c r="K84"/>
  <c r="J84"/>
  <c r="I84"/>
  <c r="H84"/>
  <c r="I81"/>
  <c r="J81"/>
  <c r="K81"/>
  <c r="H81"/>
  <c r="H96" i="23"/>
  <c r="G96"/>
  <c r="F96"/>
  <c r="E96"/>
  <c r="H93"/>
  <c r="G93"/>
  <c r="F93"/>
  <c r="E93"/>
  <c r="H90"/>
  <c r="G90"/>
  <c r="F90"/>
  <c r="E90"/>
  <c r="I181" i="29" l="1"/>
  <c r="K181"/>
  <c r="K130"/>
  <c r="K132" s="1"/>
  <c r="J130"/>
  <c r="I130"/>
  <c r="I132" s="1"/>
  <c r="I182"/>
  <c r="H23" i="31" s="1"/>
  <c r="H130" i="29"/>
  <c r="H132" s="1"/>
  <c r="G19" i="31"/>
  <c r="I19"/>
  <c r="J19"/>
  <c r="H19"/>
  <c r="K182" i="29"/>
  <c r="J182"/>
  <c r="I23" i="31" s="1"/>
  <c r="J132" i="29"/>
  <c r="I22" i="31" l="1"/>
  <c r="J22"/>
  <c r="H22"/>
  <c r="G22"/>
  <c r="J23"/>
  <c r="E134" i="23"/>
  <c r="H164" l="1"/>
  <c r="G164"/>
  <c r="F164"/>
  <c r="E164"/>
  <c r="H161"/>
  <c r="G161"/>
  <c r="F161"/>
  <c r="E161"/>
  <c r="H158"/>
  <c r="G158"/>
  <c r="F158"/>
  <c r="E158"/>
  <c r="H155"/>
  <c r="G155"/>
  <c r="F155"/>
  <c r="E155"/>
  <c r="H152"/>
  <c r="G152"/>
  <c r="F152"/>
  <c r="E152"/>
  <c r="H149"/>
  <c r="G149"/>
  <c r="F149"/>
  <c r="E149"/>
  <c r="H146"/>
  <c r="G146"/>
  <c r="F146"/>
  <c r="E146"/>
  <c r="H143"/>
  <c r="G143"/>
  <c r="F143"/>
  <c r="E143"/>
  <c r="H140"/>
  <c r="G140"/>
  <c r="F140"/>
  <c r="E140"/>
  <c r="H137"/>
  <c r="G137"/>
  <c r="F137"/>
  <c r="E137"/>
  <c r="H134"/>
  <c r="G134"/>
  <c r="F134"/>
  <c r="H131"/>
  <c r="G131"/>
  <c r="F131"/>
  <c r="E131"/>
  <c r="H128"/>
  <c r="G128"/>
  <c r="F128"/>
  <c r="E128"/>
  <c r="H125"/>
  <c r="G125"/>
  <c r="F125"/>
  <c r="H120"/>
  <c r="G120"/>
  <c r="F120"/>
  <c r="E120"/>
  <c r="H117"/>
  <c r="G117"/>
  <c r="F117"/>
  <c r="E117"/>
  <c r="H114"/>
  <c r="G114"/>
  <c r="F114"/>
  <c r="E114"/>
  <c r="H111"/>
  <c r="G111"/>
  <c r="F111"/>
  <c r="E111"/>
  <c r="H108"/>
  <c r="G108"/>
  <c r="F108"/>
  <c r="E108"/>
  <c r="G105"/>
  <c r="F105"/>
  <c r="H102"/>
  <c r="G102"/>
  <c r="F102"/>
  <c r="E102"/>
  <c r="H99"/>
  <c r="G99"/>
  <c r="F99"/>
  <c r="E99"/>
  <c r="H87"/>
  <c r="G87"/>
  <c r="F87"/>
  <c r="E87"/>
  <c r="H29" i="30"/>
  <c r="I29"/>
  <c r="J29"/>
  <c r="E123" i="23" l="1"/>
  <c r="E125" s="1"/>
  <c r="I140" i="29" l="1"/>
  <c r="J140"/>
  <c r="K140"/>
  <c r="H143"/>
  <c r="I143"/>
  <c r="J143"/>
  <c r="K143"/>
  <c r="H170"/>
  <c r="H182" s="1"/>
  <c r="G23" i="31" s="1"/>
  <c r="K178" i="29" l="1"/>
  <c r="K183" s="1"/>
  <c r="I178"/>
  <c r="I183" s="1"/>
  <c r="J178"/>
  <c r="J183" s="1"/>
  <c r="H140"/>
  <c r="H178" s="1"/>
  <c r="H183" s="1"/>
  <c r="H184" s="1"/>
  <c r="G15" i="31" l="1"/>
  <c r="J15"/>
  <c r="I15"/>
  <c r="H15"/>
  <c r="I184" i="29"/>
  <c r="K184"/>
  <c r="I30" i="31" l="1"/>
  <c r="G30"/>
  <c r="H30"/>
  <c r="J30"/>
  <c r="J184" i="29"/>
  <c r="F84" i="23"/>
  <c r="G84"/>
  <c r="H84"/>
</calcChain>
</file>

<file path=xl/sharedStrings.xml><?xml version="1.0" encoding="utf-8"?>
<sst xmlns="http://schemas.openxmlformats.org/spreadsheetml/2006/main" count="971" uniqueCount="151">
  <si>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</si>
  <si>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</si>
  <si>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</si>
  <si>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</si>
  <si>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</si>
  <si>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</si>
  <si>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</si>
  <si>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</si>
  <si>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</si>
  <si>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</si>
  <si>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</si>
  <si>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</si>
  <si>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</si>
  <si>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</si>
  <si>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</si>
  <si>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</si>
  <si>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</si>
  <si>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</si>
  <si>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 xml:space="preserve">Руководитель                                                                                                                                                                                                                                                                                                                                                                                                                                                                                                                    (уполномоченное лицо)   </t>
  </si>
  <si>
    <t>Исполнитель</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</si>
  <si>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</si>
  <si>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</si>
  <si>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</si>
  <si>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</si>
  <si>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</si>
  <si>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</si>
  <si>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</si>
  <si>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</si>
  <si>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2016 год</t>
  </si>
  <si>
    <t>Показатели объема государственных услуг (работ)</t>
  </si>
  <si>
    <t>оказывающих государственные услуги (выполняющих работы)</t>
  </si>
  <si>
    <t>II. Работы *</t>
  </si>
  <si>
    <t>* - показатель указывается в случае, если установленный в государственном задании показатель объема работы имеет количественное выражение</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</si>
  <si>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</si>
  <si>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</si>
  <si>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</si>
  <si>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</si>
  <si>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</si>
  <si>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</si>
  <si>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</si>
  <si>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</si>
  <si>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</si>
  <si>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Реализация дополнительных общеразвивающих программ</t>
  </si>
  <si>
    <t>Реализация образовательных программ среднего профессионального образования - программ подготовки специалистов среднего звена</t>
  </si>
  <si>
    <t>Реализация образовательных программ среднего профессионального образования - программ подготовки квалифицированных рабочих, служащих</t>
  </si>
  <si>
    <t>численность обучающихся</t>
  </si>
  <si>
    <t>человек</t>
  </si>
  <si>
    <t>человекочасы</t>
  </si>
  <si>
    <t>075</t>
  </si>
  <si>
    <t>07</t>
  </si>
  <si>
    <t>03</t>
  </si>
  <si>
    <t>02 3 00 70100</t>
  </si>
  <si>
    <t>611</t>
  </si>
  <si>
    <t>02 1 00 70100</t>
  </si>
  <si>
    <t>04</t>
  </si>
  <si>
    <t>08</t>
  </si>
  <si>
    <t>02 6 00 70100</t>
  </si>
  <si>
    <t>09</t>
  </si>
  <si>
    <t>621</t>
  </si>
  <si>
    <t xml:space="preserve">количество человеко-часов </t>
  </si>
  <si>
    <t>кол-во участников</t>
  </si>
  <si>
    <t>количество мероприятий</t>
  </si>
  <si>
    <t>единица</t>
  </si>
  <si>
    <t>количество человеко-часов</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</si>
  <si>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 способностей к занятиям физической культурой и спортом, интереса к научной (научно-исследовательской) деятельности, творческой деятельности, физкультурно-спортивной деятельности</t>
  </si>
  <si>
    <t>Присмотр и уход</t>
  </si>
  <si>
    <t>Психолого-педагогическое консультирование обучающихся, их родителей (законных представителей) и педагогических работников</t>
  </si>
  <si>
    <t>Реализация дополнительных профессиональных программ повышения квалификации</t>
  </si>
  <si>
    <t>Организация мероприятий, направленных на профилактику асоциального и деструктивного поведения подростков и молодежи, поддержки детей и молодежи, находящейся в социально опасном положении</t>
  </si>
  <si>
    <t>штука</t>
  </si>
  <si>
    <t>05</t>
  </si>
  <si>
    <t>02 4 00 70100</t>
  </si>
  <si>
    <t>58 0 00 70100</t>
  </si>
  <si>
    <t>ИТОГО</t>
  </si>
  <si>
    <t>Итого по работам</t>
  </si>
  <si>
    <t xml:space="preserve">Реализация основных общеобразовательных программ основного общего образования </t>
  </si>
  <si>
    <t xml:space="preserve">Реализация основных общеобразовательных программ среднего общего образования </t>
  </si>
  <si>
    <t xml:space="preserve">Реализация основных общеобразовательных программ основного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государственной службе, в том числе к государственной службе российского казачества </t>
  </si>
  <si>
    <t xml:space="preserve">Реализация основных общеобразовательных программ среднего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государственной службе, в том числе к государственной службе российского казачества </t>
  </si>
  <si>
    <t>Содержание детей</t>
  </si>
  <si>
    <t>Содержание и воспитание детей-сирот и детей, оставшихся без попечения родителей, детей, находящихся в трудной жизненной ситуации</t>
  </si>
  <si>
    <t>Содержание лиц из числа детей-сирот и детей, оставшихся без попечения родителей, завершивших пребывание в организации для детей-сирот, но не старше 23 лет</t>
  </si>
  <si>
    <t>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</si>
  <si>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Подготовка граждан, выразивших желание принять детей-сирот и детей, оставшихся без попечения родителей, на семейные формы устройства</t>
  </si>
  <si>
    <t>Реализация адаптированных основных общеобразовательных программ для детей с умственной отсталостью. Обучающиеся с ограниченными возможностями здоровья (ОВЗ) проходящие обучение по состоянию здоровья на дому</t>
  </si>
  <si>
    <t>Реализация общеобразовательных программ
 1-4 классы</t>
  </si>
  <si>
    <t>Реализация общеобразовательных программ
 5-9 классы</t>
  </si>
  <si>
    <t>Реализация основных общеобразовательных программ начального общего образования (адаптированная образовательная программа) обучающиеся с ограниченными возможностями здоровья (ОВЗ)</t>
  </si>
  <si>
    <t>Реализация основных общеобразовательных программ основного общего образования (адаптированная образовательная программа) обучающиеся с ограниченными возможностями здоровья (ОВЗ)</t>
  </si>
  <si>
    <t>Реализация основных общеобразовательных программ начального общего образования (адаптированная образовательная программа)   дети-инвалиды проходящие обучение по состоянию здоровья на дому</t>
  </si>
  <si>
    <t>Реализация основных общеобразовательных программ основного общего образования (адаптированная образовательная программа) обучающиеся с ограниченными возможностями здоровья (ОВЗ) проходящие обучение по состоянию здоровья на дому</t>
  </si>
  <si>
    <t>Реализация основных общеобразовательных программ среднего общего образования (адаптированная образовательная программа) обучающиеся с ограниченными возможностями здоровья (ОВЗ)</t>
  </si>
  <si>
    <t>02</t>
  </si>
  <si>
    <t>02 2 00 70100</t>
  </si>
  <si>
    <t>Реализация адаптированных основных общеобразовательных программ для детей с умственной отсталостьюобучающиеся с ограниченными возможностями здоровья (ОВЗ) 
1-12 классы</t>
  </si>
  <si>
    <t>министерству образования и науки Архангельской области,</t>
  </si>
  <si>
    <t>С.А. Котлов</t>
  </si>
  <si>
    <t>консультант</t>
  </si>
  <si>
    <t>Л.Г. Шмарченко</t>
  </si>
  <si>
    <t>2018 год (текущий финансовый                год)</t>
  </si>
  <si>
    <t>2019 год (очередной финансовый            год)</t>
  </si>
  <si>
    <t>2020 год                     (1-й год планового периода)</t>
  </si>
  <si>
    <t>2021 год                  (2-й год планового периода)</t>
  </si>
  <si>
    <t>Методическое обеспечение общеразвивающих программ</t>
  </si>
  <si>
    <t>Организация проведения общественно-значимых мероприятий в сфере образования и молодежной политики</t>
  </si>
  <si>
    <t>количество участников мероприятий</t>
  </si>
  <si>
    <t>Информационно-технологическое обеспечение образовательной деятельности</t>
  </si>
  <si>
    <t>количество пользователей портала</t>
  </si>
  <si>
    <t>количество консультаций</t>
  </si>
  <si>
    <t>штук</t>
  </si>
  <si>
    <t xml:space="preserve">Коррекционно-развивающая, компенсирующая и логопедическая помощь обучающимся </t>
  </si>
  <si>
    <t>число обучающихся</t>
  </si>
  <si>
    <t>Психолого-педагогическое консультирование лиц из числа детей-сирот и детей, оставшихся бех попечения родителей</t>
  </si>
  <si>
    <t>Проведение программ медиации с участием несовершеннолетних правонарушителей</t>
  </si>
  <si>
    <t>Проведение в учрежедниях для детей-сирот и детей, оставшихся без попечения родителей, коррекционно-развивающих занятий с воспитанниками, занятий с персоналом, направленных на повышение профессиональной компетентности</t>
  </si>
  <si>
    <t>Организация и проведение обработки результатов социально-психологического тестирования обучающихся в общеобразовательных организациях и профессиональных образовательных организациях Архангельской области, направленного на раннее выявление немедицинского потребления наркотических средств и психотропных веществ</t>
  </si>
  <si>
    <t xml:space="preserve">Информационно-методическое сопровождение школьных служб примирения   </t>
  </si>
  <si>
    <t>Проведение мониторинга самовольных уходов воспитанников учреждений для детей-сирот и детей, оставшихся без попечения родителей</t>
  </si>
  <si>
    <t>Проведение мониторинга деятельности территориальных служб примирения, школьных служб примирения</t>
  </si>
  <si>
    <t xml:space="preserve">Разработка и распространение методических материалов </t>
  </si>
  <si>
    <t>Информационно-аналитическое, организационно-технологическое, информационно-методическое, консультационное обеспечение государственной итоговой аттестации по образовательным программам основного общего образования и среднего общего образования</t>
  </si>
  <si>
    <t>Количество трудозатрат (количество участников государственной итоговой аттестации по образовательным программам основного общего и среднего общего образования)</t>
  </si>
  <si>
    <t>Человеко/экзамен</t>
  </si>
  <si>
    <t>Информационно-аналитическое, организационно-технологическое, информационно-методическое, консультационное обеспечение региональной системы оценки качества образования</t>
  </si>
  <si>
    <t>Количество трудозатрат (количество участников образовательного процесса, прошедших мониторинговые исследования</t>
  </si>
  <si>
    <t>Человеко/мониторинг</t>
  </si>
  <si>
    <t>Информационно-аналитическое, организационно-технологическое, информационно-методическое, консультационное обеспечение статистического наблюдения за деятельностью образовательных организаций, оценки и анализа условий организации образовательной деятельности на региональном уровне</t>
  </si>
  <si>
    <t xml:space="preserve">Количество организаций, осуществляющих образовательную деятельность </t>
  </si>
  <si>
    <t>Единица</t>
  </si>
  <si>
    <t>Реализация дополнительных профессиональных программ профессиональной переподготовки</t>
  </si>
  <si>
    <t>Реализация дополнительных профессиональных программ   повышения квалификации</t>
  </si>
  <si>
    <t>Содействие профессиональному самоопределению обучающихся</t>
  </si>
  <si>
    <t>Сопровождение процедуры аттестации педагогических работников организаций, осуществляющих образовательную деятельность</t>
  </si>
  <si>
    <t xml:space="preserve">Количество выпускников государственных профессиональных образовательных организаций, получивших профориентационную информацию
</t>
  </si>
  <si>
    <t>Количество обучающихся общеобразовательных организаций и их родителей (законных) представителей, получивших профориентационную информацию</t>
  </si>
  <si>
    <t xml:space="preserve">Реализация дополнительных профессиональных программ профессиональной переподготовки </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</si>
  <si>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(количество семей)</t>
  </si>
  <si>
    <t>Реализация адаптированных основных общеобразовательных программ для детей с умственной отсталостью обучающиеся с ограниченными возможностями здоровья (ОВЗ) 
1-12 классы</t>
  </si>
  <si>
    <t>Реализация основных общеобразовательных программ среднего общего образования (адаптированная образовательная программа) обучающиеся с ограниченными возможностями здоровья (ОВЗ) проходящие обучение по состоянию здоровья на дому</t>
  </si>
  <si>
    <t>Реализация основных общеобразовательных программ дошкольного образования</t>
  </si>
  <si>
    <t>Министерство образования и науки Архангельской области</t>
  </si>
  <si>
    <t>СПРАВОЧНО:  Общее количество подведомственных государственных учреждений</t>
  </si>
  <si>
    <t>2018 год  (текущий финансовый год)</t>
  </si>
  <si>
    <t>2019 год  (очередной финансовый год)</t>
  </si>
  <si>
    <t>2020 год (1-й год планового периода)</t>
  </si>
  <si>
    <t>2021 год  (2-й год планового периода)</t>
  </si>
  <si>
    <t>"10" октября 2018 года</t>
  </si>
  <si>
    <t>Телефон215-248</t>
  </si>
  <si>
    <t xml:space="preserve">                </t>
  </si>
  <si>
    <t>министр</t>
  </si>
  <si>
    <t>2021 год                
(2-й год планового периода)</t>
  </si>
</sst>
</file>

<file path=xl/styles.xml><?xml version="1.0" encoding="utf-8"?>
<styleSheet xmlns="http://schemas.openxmlformats.org/spreadsheetml/2006/main">
  <numFmts count="5">
    <numFmt numFmtId="43" formatCode="_-* #,##0.00\ _₽_-;\-* #,##0.00\ _₽_-;_-* &quot;-&quot;??\ _₽_-;_-@_-"/>
    <numFmt numFmtId="164" formatCode="#,##0.0"/>
    <numFmt numFmtId="165" formatCode="_-* #,##0.0_р_._-;\-* #,##0.0_р_._-;_-* &quot;-&quot;?_р_._-;_-@_-"/>
    <numFmt numFmtId="166" formatCode="#,##0.00_ ;\-#,##0.00\ "/>
    <numFmt numFmtId="167" formatCode="#,##0.00\ &quot;₽&quot;"/>
  </numFmts>
  <fonts count="28">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family val="2"/>
      <charset val="204"/>
    </font>
    <font>
      <sz val="8"/>
      <name val="Arial"/>
      <family val="2"/>
      <charset val="204"/>
    </font>
    <font>
      <sz val="8"/>
      <color indexed="8"/>
      <name val="Arial"/>
      <family val="2"/>
      <charset val="204"/>
    </font>
    <font>
      <b/>
      <sz val="9"/>
      <color indexed="10"/>
      <name val="Arial"/>
      <family val="2"/>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4"/>
      <name val="Arial Cyr"/>
      <charset val="204"/>
    </font>
    <font>
      <sz val="12"/>
      <color indexed="8"/>
      <name val="Arial"/>
      <family val="2"/>
      <charset val="204"/>
    </font>
    <font>
      <sz val="14"/>
      <color indexed="8"/>
      <name val="Arial"/>
      <family val="2"/>
      <charset val="204"/>
    </font>
    <font>
      <sz val="13"/>
      <name val="Arial Cyr"/>
      <charset val="204"/>
    </font>
    <font>
      <sz val="13"/>
      <name val="Arial"/>
      <family val="2"/>
      <charset val="204"/>
    </font>
    <font>
      <b/>
      <sz val="13"/>
      <name val="Arial"/>
      <family val="2"/>
      <charset val="204"/>
    </font>
    <font>
      <b/>
      <sz val="13"/>
      <name val="Arial Cyr"/>
      <charset val="204"/>
    </font>
    <font>
      <sz val="10"/>
      <color indexed="8"/>
      <name val="MS Sans Serif"/>
      <family val="2"/>
      <charset val="204"/>
    </font>
    <font>
      <sz val="12"/>
      <color indexed="8"/>
      <name val="Times New Roman"/>
      <family val="1"/>
      <charset val="204"/>
    </font>
    <font>
      <sz val="12"/>
      <name val="Times New Roman"/>
      <family val="1"/>
      <charset val="204"/>
    </font>
    <font>
      <sz val="13"/>
      <color indexed="8"/>
      <name val="Arial"/>
      <family val="2"/>
      <charset val="204"/>
    </font>
    <font>
      <sz val="13"/>
      <color rgb="FF000000"/>
      <name val="Arial"/>
      <family val="2"/>
      <charset val="204"/>
    </font>
    <font>
      <b/>
      <sz val="13"/>
      <color indexed="10"/>
      <name val="Arial"/>
      <family val="2"/>
      <charset val="204"/>
    </font>
    <font>
      <b/>
      <sz val="12"/>
      <color indexed="10"/>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indexed="12"/>
      </right>
      <top/>
      <bottom/>
      <diagonal/>
    </border>
    <border>
      <left style="thin">
        <color indexed="64"/>
      </left>
      <right style="thin">
        <color indexed="12"/>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hair">
        <color indexed="64"/>
      </top>
      <bottom/>
      <diagonal/>
    </border>
    <border>
      <left style="thin">
        <color indexed="8"/>
      </left>
      <right style="thin">
        <color indexed="8"/>
      </right>
      <top/>
      <bottom style="thin">
        <color indexed="8"/>
      </bottom>
      <diagonal/>
    </border>
    <border>
      <left style="thin">
        <color indexed="64"/>
      </left>
      <right style="thin">
        <color indexed="64"/>
      </right>
      <top style="hair">
        <color indexed="64"/>
      </top>
      <bottom/>
      <diagonal/>
    </border>
  </borders>
  <cellStyleXfs count="5">
    <xf numFmtId="0" fontId="0" fillId="0" borderId="0"/>
    <xf numFmtId="0" fontId="4" fillId="0" borderId="0"/>
    <xf numFmtId="0" fontId="4" fillId="0" borderId="0" applyNumberFormat="0" applyFill="0" applyBorder="0" applyAlignment="0" applyProtection="0"/>
    <xf numFmtId="0" fontId="5" fillId="0" borderId="0"/>
    <xf numFmtId="0" fontId="20" fillId="0" borderId="0"/>
  </cellStyleXfs>
  <cellXfs count="254">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14" fillId="0" borderId="0" xfId="3" applyNumberFormat="1" applyFont="1" applyFill="1" applyBorder="1" applyAlignment="1" applyProtection="1">
      <alignment horizontal="right" vertical="center" wrapText="1"/>
      <protection locked="0"/>
    </xf>
    <xf numFmtId="0" fontId="0" fillId="0" borderId="0" xfId="0" applyAlignment="1">
      <alignment horizontal="right" vertical="center" wrapText="1"/>
    </xf>
    <xf numFmtId="0" fontId="17" fillId="0" borderId="12" xfId="3" applyNumberFormat="1" applyFont="1" applyFill="1" applyBorder="1" applyAlignment="1" applyProtection="1">
      <alignment horizontal="center" vertical="center" wrapText="1"/>
      <protection locked="0"/>
    </xf>
    <xf numFmtId="0" fontId="17" fillId="0" borderId="13" xfId="3" applyNumberFormat="1" applyFont="1" applyFill="1" applyBorder="1" applyAlignment="1" applyProtection="1">
      <alignment horizontal="center" vertical="center" wrapText="1"/>
      <protection locked="0"/>
    </xf>
    <xf numFmtId="0" fontId="17" fillId="0" borderId="14" xfId="3" applyNumberFormat="1" applyFont="1" applyFill="1" applyBorder="1" applyAlignment="1" applyProtection="1">
      <alignment horizontal="center" vertical="center" wrapText="1"/>
      <protection locked="0"/>
    </xf>
    <xf numFmtId="0" fontId="15" fillId="0" borderId="0" xfId="3" applyNumberFormat="1" applyFont="1" applyFill="1" applyBorder="1" applyAlignment="1" applyProtection="1">
      <alignment horizontal="right" vertical="center" wrapText="1"/>
      <protection locked="0"/>
    </xf>
    <xf numFmtId="49" fontId="11" fillId="0" borderId="26" xfId="3" applyNumberFormat="1" applyFont="1" applyFill="1" applyBorder="1" applyAlignment="1" applyProtection="1">
      <alignment horizontal="center" vertical="center"/>
      <protection locked="0"/>
    </xf>
    <xf numFmtId="0" fontId="11" fillId="0" borderId="26" xfId="0" applyFont="1" applyFill="1" applyBorder="1" applyAlignment="1">
      <alignment horizontal="center" vertical="center" wrapText="1"/>
    </xf>
    <xf numFmtId="49" fontId="17" fillId="0" borderId="26" xfId="3" applyNumberFormat="1" applyFont="1" applyFill="1" applyBorder="1" applyAlignment="1" applyProtection="1">
      <alignment horizontal="center" vertical="center"/>
      <protection locked="0"/>
    </xf>
    <xf numFmtId="49" fontId="17" fillId="0" borderId="28" xfId="3" applyNumberFormat="1" applyFont="1" applyFill="1" applyBorder="1" applyAlignment="1" applyProtection="1">
      <alignment horizontal="center" vertical="center"/>
      <protection locked="0"/>
    </xf>
    <xf numFmtId="164" fontId="17" fillId="0" borderId="26" xfId="3" applyNumberFormat="1" applyFont="1" applyFill="1" applyBorder="1" applyAlignment="1" applyProtection="1">
      <alignment horizontal="center" vertical="center"/>
      <protection locked="0"/>
    </xf>
    <xf numFmtId="0" fontId="17" fillId="0" borderId="26" xfId="3" applyNumberFormat="1" applyFont="1" applyFill="1" applyBorder="1" applyAlignment="1" applyProtection="1">
      <alignment horizontal="center" vertical="center" wrapText="1"/>
      <protection locked="0"/>
    </xf>
    <xf numFmtId="0" fontId="10" fillId="0" borderId="26" xfId="3" applyNumberFormat="1" applyFont="1" applyFill="1" applyBorder="1" applyAlignment="1" applyProtection="1">
      <alignment horizontal="center" vertical="center" wrapText="1"/>
      <protection locked="0"/>
    </xf>
    <xf numFmtId="166" fontId="5" fillId="0" borderId="0" xfId="3" applyNumberFormat="1" applyFill="1" applyProtection="1">
      <protection locked="0"/>
    </xf>
    <xf numFmtId="49" fontId="11" fillId="2" borderId="28" xfId="3" applyNumberFormat="1" applyFont="1" applyFill="1" applyBorder="1" applyAlignment="1" applyProtection="1">
      <alignment horizontal="center" vertical="center"/>
      <protection locked="0"/>
    </xf>
    <xf numFmtId="0" fontId="11" fillId="0" borderId="26" xfId="3" applyNumberFormat="1" applyFont="1" applyFill="1" applyBorder="1" applyAlignment="1" applyProtection="1">
      <alignment horizontal="center" vertical="center" wrapText="1"/>
      <protection locked="0"/>
    </xf>
    <xf numFmtId="49" fontId="17" fillId="2" borderId="26" xfId="3" applyNumberFormat="1" applyFont="1" applyFill="1" applyBorder="1" applyAlignment="1" applyProtection="1">
      <alignment horizontal="center" vertical="center"/>
      <protection locked="0"/>
    </xf>
    <xf numFmtId="164" fontId="17" fillId="2" borderId="26" xfId="3" applyNumberFormat="1" applyFont="1" applyFill="1" applyBorder="1" applyAlignment="1" applyProtection="1">
      <alignment horizontal="center" vertical="center"/>
      <protection locked="0"/>
    </xf>
    <xf numFmtId="164" fontId="17" fillId="0" borderId="28" xfId="3" applyNumberFormat="1" applyFont="1" applyFill="1" applyBorder="1" applyAlignment="1" applyProtection="1">
      <alignment horizontal="center" vertical="center"/>
      <protection locked="0"/>
    </xf>
    <xf numFmtId="164" fontId="17" fillId="0" borderId="32" xfId="3" applyNumberFormat="1" applyFont="1" applyFill="1" applyBorder="1" applyAlignment="1" applyProtection="1">
      <alignment horizontal="center" vertical="center"/>
      <protection locked="0"/>
    </xf>
    <xf numFmtId="49" fontId="17" fillId="0" borderId="32" xfId="3" applyNumberFormat="1" applyFont="1" applyFill="1" applyBorder="1" applyAlignment="1" applyProtection="1">
      <alignment horizontal="center" vertical="center"/>
      <protection locked="0"/>
    </xf>
    <xf numFmtId="164" fontId="17" fillId="2" borderId="26" xfId="3" applyNumberFormat="1" applyFont="1" applyFill="1" applyBorder="1" applyAlignment="1" applyProtection="1">
      <alignment horizontal="center" vertical="center" wrapText="1"/>
      <protection locked="0"/>
    </xf>
    <xf numFmtId="0" fontId="23" fillId="2" borderId="0" xfId="3" applyNumberFormat="1" applyFont="1" applyFill="1" applyBorder="1" applyAlignment="1" applyProtection="1">
      <alignment vertical="top"/>
      <protection locked="0"/>
    </xf>
    <xf numFmtId="0" fontId="23" fillId="2" borderId="0" xfId="3" applyNumberFormat="1" applyFont="1" applyFill="1" applyBorder="1" applyAlignment="1" applyProtection="1">
      <alignment horizontal="center" vertical="top"/>
      <protection locked="0"/>
    </xf>
    <xf numFmtId="0" fontId="17" fillId="2" borderId="0" xfId="3" applyFont="1" applyFill="1" applyProtection="1">
      <protection locked="0"/>
    </xf>
    <xf numFmtId="0" fontId="25" fillId="2" borderId="0" xfId="3" applyNumberFormat="1" applyFont="1" applyFill="1" applyBorder="1" applyAlignment="1" applyProtection="1">
      <alignment vertical="top"/>
      <protection locked="0"/>
    </xf>
    <xf numFmtId="0" fontId="23" fillId="2" borderId="0" xfId="3" applyNumberFormat="1" applyFont="1" applyFill="1" applyBorder="1" applyAlignment="1" applyProtection="1">
      <alignment horizontal="right" vertical="center"/>
      <protection locked="0"/>
    </xf>
    <xf numFmtId="0" fontId="17" fillId="2" borderId="0" xfId="3" applyFont="1" applyFill="1" applyAlignment="1" applyProtection="1">
      <protection locked="0"/>
    </xf>
    <xf numFmtId="0" fontId="18" fillId="2" borderId="0" xfId="0" applyFont="1" applyFill="1" applyAlignment="1"/>
    <xf numFmtId="0" fontId="17" fillId="2" borderId="0" xfId="0" applyFont="1" applyFill="1" applyAlignment="1"/>
    <xf numFmtId="0" fontId="18" fillId="2" borderId="0" xfId="0" applyFont="1" applyFill="1" applyBorder="1" applyAlignment="1"/>
    <xf numFmtId="0" fontId="23" fillId="2" borderId="0" xfId="3" applyNumberFormat="1" applyFont="1" applyFill="1" applyBorder="1" applyAlignment="1" applyProtection="1">
      <alignment horizontal="right" vertical="center" wrapText="1"/>
      <protection locked="0"/>
    </xf>
    <xf numFmtId="0" fontId="17" fillId="2" borderId="0" xfId="0" applyFont="1" applyFill="1" applyBorder="1" applyAlignment="1"/>
    <xf numFmtId="0" fontId="23" fillId="2" borderId="0" xfId="3" applyNumberFormat="1" applyFont="1" applyFill="1" applyBorder="1" applyAlignment="1" applyProtection="1">
      <alignment horizontal="right" wrapText="1"/>
      <protection locked="0"/>
    </xf>
    <xf numFmtId="0" fontId="17" fillId="2" borderId="12" xfId="3" applyNumberFormat="1" applyFont="1" applyFill="1" applyBorder="1" applyAlignment="1" applyProtection="1">
      <alignment horizontal="center" vertical="center" wrapText="1"/>
      <protection locked="0"/>
    </xf>
    <xf numFmtId="0" fontId="17" fillId="2" borderId="14" xfId="3" applyNumberFormat="1" applyFont="1" applyFill="1" applyBorder="1" applyAlignment="1" applyProtection="1">
      <alignment horizontal="center" vertical="center" wrapText="1"/>
      <protection locked="0"/>
    </xf>
    <xf numFmtId="0" fontId="17" fillId="2" borderId="13" xfId="3" applyNumberFormat="1" applyFont="1" applyFill="1" applyBorder="1" applyAlignment="1" applyProtection="1">
      <alignment horizontal="center" vertical="center" wrapText="1"/>
      <protection locked="0"/>
    </xf>
    <xf numFmtId="0" fontId="18" fillId="2" borderId="16" xfId="3" applyNumberFormat="1" applyFont="1" applyFill="1" applyBorder="1" applyAlignment="1" applyProtection="1">
      <alignment horizontal="center" vertical="center" wrapText="1"/>
      <protection locked="0"/>
    </xf>
    <xf numFmtId="0" fontId="23" fillId="2" borderId="1" xfId="3" applyNumberFormat="1" applyFont="1" applyFill="1" applyBorder="1" applyAlignment="1" applyProtection="1">
      <alignment vertical="top"/>
      <protection locked="0"/>
    </xf>
    <xf numFmtId="49" fontId="18" fillId="2" borderId="7" xfId="3" applyNumberFormat="1" applyFont="1" applyFill="1" applyBorder="1" applyAlignment="1" applyProtection="1">
      <alignment horizontal="center" vertical="center"/>
      <protection locked="0"/>
    </xf>
    <xf numFmtId="49" fontId="17" fillId="2" borderId="8" xfId="3" applyNumberFormat="1" applyFont="1" applyFill="1" applyBorder="1" applyAlignment="1" applyProtection="1">
      <alignment horizontal="center" vertical="center"/>
      <protection locked="0"/>
    </xf>
    <xf numFmtId="165" fontId="17" fillId="2" borderId="8" xfId="3" applyNumberFormat="1" applyFont="1" applyFill="1" applyBorder="1" applyAlignment="1" applyProtection="1">
      <alignment horizontal="center" vertical="center"/>
      <protection locked="0"/>
    </xf>
    <xf numFmtId="165" fontId="17" fillId="2" borderId="9" xfId="3" applyNumberFormat="1" applyFont="1" applyFill="1" applyBorder="1" applyAlignment="1" applyProtection="1">
      <alignment horizontal="center" vertical="center"/>
      <protection locked="0"/>
    </xf>
    <xf numFmtId="164" fontId="17" fillId="2" borderId="28" xfId="0" applyNumberFormat="1" applyFont="1" applyFill="1" applyBorder="1" applyAlignment="1">
      <alignment horizontal="center" vertical="center" wrapText="1"/>
    </xf>
    <xf numFmtId="164" fontId="17" fillId="2" borderId="28" xfId="4" applyNumberFormat="1" applyFont="1" applyFill="1" applyBorder="1" applyAlignment="1">
      <alignment horizontal="center" vertical="center" wrapText="1"/>
    </xf>
    <xf numFmtId="164" fontId="17" fillId="2" borderId="28" xfId="3" applyNumberFormat="1" applyFont="1" applyFill="1" applyBorder="1" applyAlignment="1" applyProtection="1">
      <alignment horizontal="center" vertical="center"/>
      <protection locked="0"/>
    </xf>
    <xf numFmtId="0" fontId="17" fillId="2" borderId="26" xfId="0" applyFont="1" applyFill="1" applyBorder="1" applyAlignment="1">
      <alignment horizontal="left" vertical="center" wrapText="1"/>
    </xf>
    <xf numFmtId="49" fontId="18" fillId="2" borderId="26" xfId="3" applyNumberFormat="1" applyFont="1" applyFill="1" applyBorder="1" applyAlignment="1" applyProtection="1">
      <alignment horizontal="center" vertical="center"/>
      <protection locked="0"/>
    </xf>
    <xf numFmtId="0" fontId="17" fillId="2" borderId="0" xfId="3" applyFont="1" applyFill="1" applyBorder="1" applyAlignment="1" applyProtection="1">
      <alignment horizontal="center" vertical="center" wrapText="1"/>
      <protection locked="0"/>
    </xf>
    <xf numFmtId="0" fontId="23" fillId="2" borderId="26" xfId="0" applyFont="1" applyFill="1" applyBorder="1" applyAlignment="1">
      <alignment horizontal="left" vertical="center" wrapText="1"/>
    </xf>
    <xf numFmtId="164" fontId="17" fillId="2" borderId="10" xfId="3" applyNumberFormat="1" applyFont="1" applyFill="1" applyBorder="1" applyAlignment="1" applyProtection="1">
      <alignment horizontal="center" vertical="center"/>
      <protection locked="0"/>
    </xf>
    <xf numFmtId="164" fontId="17" fillId="2" borderId="11" xfId="3" applyNumberFormat="1" applyFont="1" applyFill="1" applyBorder="1" applyAlignment="1" applyProtection="1">
      <alignment horizontal="center" vertical="center"/>
      <protection locked="0"/>
    </xf>
    <xf numFmtId="164" fontId="24" fillId="2" borderId="26" xfId="0" applyNumberFormat="1" applyFont="1" applyFill="1" applyBorder="1" applyAlignment="1">
      <alignment horizontal="center" vertical="center" wrapText="1"/>
    </xf>
    <xf numFmtId="10" fontId="17" fillId="2" borderId="0" xfId="3" applyNumberFormat="1" applyFont="1" applyFill="1" applyBorder="1" applyAlignment="1" applyProtection="1">
      <alignment horizontal="center" vertical="center"/>
      <protection locked="0"/>
    </xf>
    <xf numFmtId="0" fontId="17" fillId="2" borderId="0" xfId="0" applyFont="1" applyFill="1" applyAlignment="1">
      <alignment vertical="center"/>
    </xf>
    <xf numFmtId="0" fontId="17" fillId="2" borderId="0" xfId="3" applyFont="1" applyFill="1" applyBorder="1" applyAlignment="1">
      <alignment horizontal="left" vertical="center" wrapText="1"/>
    </xf>
    <xf numFmtId="0" fontId="17" fillId="2" borderId="0" xfId="0" applyFont="1" applyFill="1" applyAlignment="1">
      <alignment vertical="center" wrapText="1"/>
    </xf>
    <xf numFmtId="49" fontId="17" fillId="2" borderId="0" xfId="3" applyNumberFormat="1" applyFont="1" applyFill="1" applyBorder="1" applyAlignment="1">
      <alignment horizontal="center" vertical="top"/>
    </xf>
    <xf numFmtId="0" fontId="17" fillId="2" borderId="0" xfId="3" applyFont="1" applyFill="1" applyAlignment="1">
      <alignment wrapText="1"/>
    </xf>
    <xf numFmtId="164" fontId="17" fillId="2" borderId="0" xfId="3" applyNumberFormat="1" applyFont="1" applyFill="1" applyProtection="1">
      <protection locked="0"/>
    </xf>
    <xf numFmtId="164" fontId="17" fillId="2" borderId="19" xfId="3" applyNumberFormat="1" applyFont="1" applyFill="1" applyBorder="1" applyAlignment="1" applyProtection="1">
      <alignment horizontal="center" vertical="center"/>
      <protection locked="0"/>
    </xf>
    <xf numFmtId="49" fontId="17" fillId="2" borderId="28" xfId="3" applyNumberFormat="1" applyFont="1" applyFill="1" applyBorder="1" applyAlignment="1" applyProtection="1">
      <alignment horizontal="center" vertical="center"/>
      <protection locked="0"/>
    </xf>
    <xf numFmtId="164" fontId="17" fillId="2" borderId="32" xfId="3" applyNumberFormat="1" applyFont="1" applyFill="1" applyBorder="1" applyAlignment="1" applyProtection="1">
      <alignment horizontal="center" vertical="center"/>
      <protection locked="0"/>
    </xf>
    <xf numFmtId="49" fontId="17" fillId="2" borderId="21" xfId="3" applyNumberFormat="1" applyFont="1" applyFill="1" applyBorder="1" applyAlignment="1" applyProtection="1">
      <alignment horizontal="center" vertical="center"/>
      <protection locked="0"/>
    </xf>
    <xf numFmtId="165" fontId="17" fillId="2" borderId="21" xfId="3" applyNumberFormat="1" applyFont="1" applyFill="1" applyBorder="1" applyAlignment="1" applyProtection="1">
      <alignment horizontal="center" vertical="center"/>
      <protection locked="0"/>
    </xf>
    <xf numFmtId="165" fontId="17" fillId="2" borderId="26" xfId="3" applyNumberFormat="1" applyFont="1" applyFill="1" applyBorder="1" applyAlignment="1" applyProtection="1">
      <alignment horizontal="center" vertical="center"/>
      <protection locked="0"/>
    </xf>
    <xf numFmtId="0" fontId="17" fillId="2" borderId="0" xfId="3" applyFont="1" applyFill="1" applyBorder="1" applyProtection="1">
      <protection locked="0"/>
    </xf>
    <xf numFmtId="0" fontId="17" fillId="2" borderId="26" xfId="0" applyFont="1" applyFill="1" applyBorder="1" applyAlignment="1">
      <alignment horizontal="center" vertical="center" wrapText="1"/>
    </xf>
    <xf numFmtId="0" fontId="18" fillId="2" borderId="2" xfId="3" applyNumberFormat="1" applyFont="1" applyFill="1" applyBorder="1" applyAlignment="1" applyProtection="1">
      <alignment horizontal="center" vertical="center" wrapText="1"/>
      <protection locked="0"/>
    </xf>
    <xf numFmtId="0" fontId="18" fillId="2" borderId="4" xfId="3" applyNumberFormat="1" applyFont="1" applyFill="1" applyBorder="1" applyAlignment="1" applyProtection="1">
      <alignment horizontal="center" vertical="center" wrapText="1"/>
      <protection locked="0"/>
    </xf>
    <xf numFmtId="0" fontId="18" fillId="2" borderId="5" xfId="3" applyNumberFormat="1" applyFont="1" applyFill="1" applyBorder="1" applyAlignment="1" applyProtection="1">
      <alignment horizontal="center" vertical="center" wrapText="1"/>
      <protection locked="0"/>
    </xf>
    <xf numFmtId="0" fontId="18" fillId="2" borderId="6" xfId="3" applyNumberFormat="1" applyFont="1" applyFill="1" applyBorder="1" applyAlignment="1" applyProtection="1">
      <alignment horizontal="center" vertical="center" wrapText="1"/>
      <protection locked="0"/>
    </xf>
    <xf numFmtId="0" fontId="18" fillId="2" borderId="18" xfId="3" applyNumberFormat="1" applyFont="1" applyFill="1" applyBorder="1" applyAlignment="1" applyProtection="1">
      <alignment horizontal="center" vertical="center" wrapText="1"/>
      <protection locked="0"/>
    </xf>
    <xf numFmtId="0" fontId="18" fillId="2" borderId="17" xfId="3" applyNumberFormat="1" applyFont="1" applyFill="1" applyBorder="1" applyAlignment="1" applyProtection="1">
      <alignment horizontal="center" vertical="center" wrapText="1"/>
      <protection locked="0"/>
    </xf>
    <xf numFmtId="0" fontId="23" fillId="2" borderId="26" xfId="3" applyNumberFormat="1" applyFont="1" applyFill="1" applyBorder="1" applyAlignment="1" applyProtection="1">
      <alignment vertical="top"/>
      <protection locked="0"/>
    </xf>
    <xf numFmtId="0" fontId="17" fillId="2" borderId="0" xfId="3" applyFont="1" applyFill="1" applyBorder="1" applyAlignment="1" applyProtection="1">
      <protection locked="0"/>
    </xf>
    <xf numFmtId="0" fontId="17" fillId="2" borderId="9" xfId="3" applyFont="1" applyFill="1" applyBorder="1" applyAlignment="1" applyProtection="1">
      <protection locked="0"/>
    </xf>
    <xf numFmtId="0" fontId="17" fillId="2" borderId="26" xfId="3" applyFont="1" applyFill="1" applyBorder="1" applyAlignment="1" applyProtection="1">
      <protection locked="0"/>
    </xf>
    <xf numFmtId="0" fontId="17" fillId="2" borderId="26" xfId="3" applyFont="1" applyFill="1" applyBorder="1" applyProtection="1">
      <protection locked="0"/>
    </xf>
    <xf numFmtId="0" fontId="17" fillId="2" borderId="12"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7" xfId="0" applyFont="1" applyFill="1" applyBorder="1" applyAlignment="1">
      <alignment horizontal="center" vertical="center" wrapText="1"/>
    </xf>
    <xf numFmtId="164" fontId="17" fillId="2" borderId="15" xfId="3" applyNumberFormat="1" applyFont="1" applyFill="1" applyBorder="1" applyAlignment="1" applyProtection="1">
      <alignment horizontal="center" vertical="center"/>
      <protection locked="0"/>
    </xf>
    <xf numFmtId="164" fontId="17" fillId="2" borderId="36" xfId="3" applyNumberFormat="1" applyFont="1" applyFill="1" applyBorder="1" applyAlignment="1" applyProtection="1">
      <alignment horizontal="center" vertical="center"/>
      <protection locked="0"/>
    </xf>
    <xf numFmtId="164" fontId="17" fillId="2" borderId="12" xfId="3" applyNumberFormat="1" applyFont="1" applyFill="1" applyBorder="1" applyAlignment="1" applyProtection="1">
      <alignment horizontal="center" vertical="center"/>
      <protection locked="0"/>
    </xf>
    <xf numFmtId="49" fontId="17" fillId="2" borderId="26" xfId="0" applyNumberFormat="1" applyFont="1" applyFill="1" applyBorder="1" applyAlignment="1">
      <alignment horizontal="center" vertical="center"/>
    </xf>
    <xf numFmtId="164" fontId="17" fillId="2" borderId="34" xfId="3" applyNumberFormat="1" applyFont="1" applyFill="1" applyBorder="1" applyAlignment="1" applyProtection="1">
      <alignment horizontal="center" vertical="center"/>
      <protection locked="0"/>
    </xf>
    <xf numFmtId="164" fontId="18" fillId="2" borderId="12" xfId="3" applyNumberFormat="1" applyFont="1" applyFill="1" applyBorder="1" applyAlignment="1" applyProtection="1">
      <alignment horizontal="center" vertical="center"/>
      <protection locked="0"/>
    </xf>
    <xf numFmtId="164" fontId="17" fillId="2" borderId="8" xfId="3" applyNumberFormat="1" applyFont="1" applyFill="1" applyBorder="1" applyAlignment="1" applyProtection="1">
      <alignment horizontal="center" vertical="center"/>
      <protection locked="0"/>
    </xf>
    <xf numFmtId="164" fontId="18" fillId="2" borderId="26" xfId="3" applyNumberFormat="1" applyFont="1" applyFill="1" applyBorder="1" applyAlignment="1" applyProtection="1">
      <alignment horizontal="center" vertical="center"/>
      <protection locked="0"/>
    </xf>
    <xf numFmtId="0" fontId="23" fillId="2" borderId="0" xfId="3" applyNumberFormat="1" applyFont="1" applyFill="1" applyBorder="1" applyAlignment="1" applyProtection="1">
      <alignment horizontal="left" vertical="top"/>
      <protection locked="0"/>
    </xf>
    <xf numFmtId="0" fontId="25" fillId="2" borderId="0" xfId="3" applyNumberFormat="1" applyFont="1" applyFill="1" applyBorder="1" applyAlignment="1" applyProtection="1">
      <alignment horizontal="left" vertical="top"/>
      <protection locked="0"/>
    </xf>
    <xf numFmtId="49" fontId="17" fillId="2" borderId="7" xfId="3" applyNumberFormat="1" applyFont="1" applyFill="1" applyBorder="1" applyAlignment="1" applyProtection="1">
      <alignment horizontal="left" vertical="center"/>
      <protection locked="0"/>
    </xf>
    <xf numFmtId="0" fontId="17" fillId="2" borderId="0" xfId="3" applyFont="1" applyFill="1" applyAlignment="1" applyProtection="1">
      <alignment horizontal="left"/>
      <protection locked="0"/>
    </xf>
    <xf numFmtId="49" fontId="17" fillId="2" borderId="0" xfId="3" applyNumberFormat="1" applyFont="1" applyFill="1" applyBorder="1" applyAlignment="1">
      <alignment horizontal="left" vertical="top"/>
    </xf>
    <xf numFmtId="164" fontId="18" fillId="0" borderId="12" xfId="3" applyNumberFormat="1" applyFont="1" applyFill="1" applyBorder="1" applyAlignment="1" applyProtection="1">
      <alignment horizontal="center" vertical="center"/>
      <protection locked="0"/>
    </xf>
    <xf numFmtId="164" fontId="11" fillId="2" borderId="26" xfId="3" applyNumberFormat="1" applyFont="1" applyFill="1" applyBorder="1" applyAlignment="1" applyProtection="1">
      <alignment horizontal="center" vertical="center"/>
      <protection locked="0"/>
    </xf>
    <xf numFmtId="164" fontId="17" fillId="0" borderId="29" xfId="3" applyNumberFormat="1" applyFont="1" applyFill="1" applyBorder="1" applyAlignment="1" applyProtection="1">
      <alignment horizontal="center" vertical="center"/>
      <protection locked="0"/>
    </xf>
    <xf numFmtId="0" fontId="21" fillId="2" borderId="0" xfId="3" applyNumberFormat="1" applyFont="1" applyFill="1" applyBorder="1" applyAlignment="1" applyProtection="1">
      <alignment vertical="top"/>
      <protection locked="0"/>
    </xf>
    <xf numFmtId="0" fontId="21" fillId="2" borderId="0" xfId="3" applyNumberFormat="1" applyFont="1" applyFill="1" applyBorder="1" applyAlignment="1" applyProtection="1">
      <alignment horizontal="center" vertical="top"/>
      <protection locked="0"/>
    </xf>
    <xf numFmtId="0" fontId="22" fillId="2" borderId="0" xfId="3" applyFont="1" applyFill="1" applyProtection="1">
      <protection locked="0"/>
    </xf>
    <xf numFmtId="0" fontId="26" fillId="2" borderId="0" xfId="3" applyNumberFormat="1" applyFont="1" applyFill="1" applyBorder="1" applyAlignment="1" applyProtection="1">
      <alignment vertical="top"/>
      <protection locked="0"/>
    </xf>
    <xf numFmtId="0" fontId="21" fillId="2" borderId="0" xfId="3" applyNumberFormat="1" applyFont="1" applyFill="1" applyBorder="1" applyAlignment="1" applyProtection="1">
      <alignment horizontal="right" vertical="center" wrapText="1"/>
      <protection locked="0"/>
    </xf>
    <xf numFmtId="0" fontId="22" fillId="2" borderId="0" xfId="0" applyFont="1" applyFill="1"/>
    <xf numFmtId="0" fontId="22" fillId="2" borderId="12" xfId="3" applyNumberFormat="1" applyFont="1" applyFill="1" applyBorder="1" applyAlignment="1" applyProtection="1">
      <alignment horizontal="center" vertical="center" wrapText="1"/>
      <protection locked="0"/>
    </xf>
    <xf numFmtId="0" fontId="22" fillId="2" borderId="13" xfId="3" applyNumberFormat="1" applyFont="1" applyFill="1" applyBorder="1" applyAlignment="1" applyProtection="1">
      <alignment horizontal="center" vertical="center" wrapText="1"/>
      <protection locked="0"/>
    </xf>
    <xf numFmtId="0" fontId="22" fillId="2" borderId="14" xfId="3" applyNumberFormat="1" applyFont="1" applyFill="1" applyBorder="1" applyAlignment="1" applyProtection="1">
      <alignment horizontal="center" vertical="center" wrapText="1"/>
      <protection locked="0"/>
    </xf>
    <xf numFmtId="0" fontId="27" fillId="2" borderId="3" xfId="3" applyNumberFormat="1" applyFont="1" applyFill="1" applyBorder="1" applyAlignment="1" applyProtection="1">
      <alignment horizontal="center" vertical="center" wrapText="1"/>
      <protection locked="0"/>
    </xf>
    <xf numFmtId="0" fontId="27" fillId="2" borderId="4" xfId="3" applyNumberFormat="1" applyFont="1" applyFill="1" applyBorder="1" applyAlignment="1" applyProtection="1">
      <alignment horizontal="center" vertical="center" wrapText="1"/>
      <protection locked="0"/>
    </xf>
    <xf numFmtId="0" fontId="27" fillId="2" borderId="5" xfId="3" applyNumberFormat="1" applyFont="1" applyFill="1" applyBorder="1" applyAlignment="1" applyProtection="1">
      <alignment horizontal="center" vertical="center" wrapText="1"/>
      <protection locked="0"/>
    </xf>
    <xf numFmtId="0" fontId="27" fillId="2" borderId="6" xfId="3" applyNumberFormat="1" applyFont="1" applyFill="1" applyBorder="1" applyAlignment="1" applyProtection="1">
      <alignment horizontal="center" vertical="center" wrapText="1"/>
      <protection locked="0"/>
    </xf>
    <xf numFmtId="0" fontId="21" fillId="2" borderId="1" xfId="3" applyNumberFormat="1" applyFont="1" applyFill="1" applyBorder="1" applyAlignment="1" applyProtection="1">
      <alignment vertical="top"/>
      <protection locked="0"/>
    </xf>
    <xf numFmtId="49" fontId="27" fillId="2" borderId="22" xfId="3" applyNumberFormat="1" applyFont="1" applyFill="1" applyBorder="1" applyAlignment="1" applyProtection="1">
      <alignment horizontal="center" vertical="center"/>
      <protection locked="0"/>
    </xf>
    <xf numFmtId="1" fontId="22" fillId="2" borderId="22" xfId="3" applyNumberFormat="1" applyFont="1" applyFill="1" applyBorder="1" applyAlignment="1" applyProtection="1">
      <alignment horizontal="center" vertical="center"/>
      <protection locked="0"/>
    </xf>
    <xf numFmtId="1" fontId="22" fillId="2" borderId="23" xfId="3" applyNumberFormat="1" applyFont="1" applyFill="1" applyBorder="1" applyAlignment="1" applyProtection="1">
      <alignment horizontal="center" vertical="center"/>
      <protection locked="0"/>
    </xf>
    <xf numFmtId="1" fontId="22" fillId="2" borderId="24" xfId="3" applyNumberFormat="1" applyFont="1" applyFill="1" applyBorder="1" applyAlignment="1" applyProtection="1">
      <alignment horizontal="center" vertical="center"/>
      <protection locked="0"/>
    </xf>
    <xf numFmtId="0" fontId="22" fillId="2" borderId="28" xfId="4" applyFont="1" applyFill="1" applyBorder="1" applyAlignment="1">
      <alignment horizontal="left" vertical="center" wrapText="1"/>
    </xf>
    <xf numFmtId="1" fontId="22" fillId="2" borderId="28" xfId="3" applyNumberFormat="1" applyFont="1" applyFill="1" applyBorder="1" applyAlignment="1" applyProtection="1">
      <alignment horizontal="center" vertical="center"/>
      <protection locked="0"/>
    </xf>
    <xf numFmtId="1" fontId="22" fillId="2" borderId="32" xfId="3" applyNumberFormat="1" applyFont="1" applyFill="1" applyBorder="1" applyAlignment="1" applyProtection="1">
      <alignment horizontal="center" vertical="center"/>
      <protection locked="0"/>
    </xf>
    <xf numFmtId="1" fontId="22" fillId="2" borderId="26" xfId="3" applyNumberFormat="1" applyFont="1" applyFill="1" applyBorder="1" applyAlignment="1" applyProtection="1">
      <alignment horizontal="center" vertical="center"/>
      <protection locked="0"/>
    </xf>
    <xf numFmtId="0" fontId="22" fillId="2" borderId="28" xfId="4" applyFont="1" applyFill="1" applyBorder="1" applyAlignment="1">
      <alignment vertical="center" wrapText="1"/>
    </xf>
    <xf numFmtId="0" fontId="22" fillId="2" borderId="28" xfId="3" applyFont="1" applyFill="1" applyBorder="1" applyAlignment="1" applyProtection="1">
      <alignment horizontal="left" wrapText="1"/>
      <protection locked="0"/>
    </xf>
    <xf numFmtId="0" fontId="22" fillId="2" borderId="32" xfId="4" applyFont="1" applyFill="1" applyBorder="1" applyAlignment="1">
      <alignment horizontal="left" vertical="center" wrapText="1"/>
    </xf>
    <xf numFmtId="0" fontId="22" fillId="2" borderId="35" xfId="4" applyFont="1" applyFill="1" applyBorder="1" applyAlignment="1">
      <alignment horizontal="left" vertical="center" wrapText="1"/>
    </xf>
    <xf numFmtId="1" fontId="22" fillId="2" borderId="35" xfId="3" applyNumberFormat="1" applyFont="1" applyFill="1" applyBorder="1" applyAlignment="1" applyProtection="1">
      <alignment horizontal="center" vertical="center"/>
      <protection locked="0"/>
    </xf>
    <xf numFmtId="0" fontId="22" fillId="2" borderId="28" xfId="3" applyFont="1" applyFill="1" applyBorder="1" applyAlignment="1" applyProtection="1">
      <alignment horizontal="left" vertical="center" wrapText="1"/>
      <protection locked="0"/>
    </xf>
    <xf numFmtId="49" fontId="27" fillId="2" borderId="7" xfId="3" applyNumberFormat="1" applyFont="1" applyFill="1" applyBorder="1" applyAlignment="1" applyProtection="1">
      <alignment horizontal="center" vertical="center"/>
      <protection locked="0"/>
    </xf>
    <xf numFmtId="1" fontId="22" fillId="2" borderId="7" xfId="3" applyNumberFormat="1" applyFont="1" applyFill="1" applyBorder="1" applyAlignment="1" applyProtection="1">
      <alignment horizontal="center" vertical="center"/>
      <protection locked="0"/>
    </xf>
    <xf numFmtId="1" fontId="22" fillId="2" borderId="8" xfId="3" applyNumberFormat="1" applyFont="1" applyFill="1" applyBorder="1" applyAlignment="1" applyProtection="1">
      <alignment horizontal="center" vertical="center"/>
      <protection locked="0"/>
    </xf>
    <xf numFmtId="1" fontId="22" fillId="2" borderId="9" xfId="3" applyNumberFormat="1" applyFont="1" applyFill="1" applyBorder="1" applyAlignment="1" applyProtection="1">
      <alignment horizontal="center" vertical="center"/>
      <protection locked="0"/>
    </xf>
    <xf numFmtId="1" fontId="22" fillId="2" borderId="29" xfId="3" applyNumberFormat="1" applyFont="1" applyFill="1" applyBorder="1" applyAlignment="1" applyProtection="1">
      <alignment horizontal="center" vertical="center"/>
      <protection locked="0"/>
    </xf>
    <xf numFmtId="1" fontId="22" fillId="2" borderId="26" xfId="3" applyNumberFormat="1" applyFont="1" applyFill="1" applyBorder="1" applyAlignment="1" applyProtection="1">
      <alignment vertical="center"/>
      <protection locked="0"/>
    </xf>
    <xf numFmtId="10" fontId="22" fillId="2" borderId="0" xfId="3" applyNumberFormat="1" applyFont="1" applyFill="1" applyBorder="1" applyAlignment="1" applyProtection="1">
      <alignment horizontal="center" vertical="center"/>
      <protection locked="0"/>
    </xf>
    <xf numFmtId="0" fontId="22" fillId="2" borderId="0" xfId="3" applyFont="1" applyFill="1" applyAlignment="1" applyProtection="1">
      <alignment vertical="top"/>
      <protection locked="0"/>
    </xf>
    <xf numFmtId="0" fontId="22" fillId="2" borderId="0" xfId="0" applyFont="1" applyFill="1" applyAlignment="1">
      <alignment vertical="top" wrapText="1"/>
    </xf>
    <xf numFmtId="0" fontId="22" fillId="2" borderId="0" xfId="0" applyFont="1" applyFill="1" applyAlignment="1">
      <alignment wrapText="1"/>
    </xf>
    <xf numFmtId="49" fontId="22" fillId="2" borderId="0" xfId="3" applyNumberFormat="1" applyFont="1" applyFill="1" applyBorder="1" applyAlignment="1">
      <alignment horizontal="center" vertical="top"/>
    </xf>
    <xf numFmtId="0" fontId="22" fillId="2" borderId="0" xfId="3" applyFont="1" applyFill="1" applyBorder="1" applyAlignment="1">
      <alignment vertical="top"/>
    </xf>
    <xf numFmtId="0" fontId="22" fillId="2" borderId="0" xfId="3" applyFont="1" applyFill="1" applyBorder="1" applyAlignment="1">
      <alignment horizontal="left" vertical="top" wrapText="1"/>
    </xf>
    <xf numFmtId="0" fontId="22" fillId="2" borderId="0" xfId="3" applyFont="1" applyFill="1" applyAlignment="1">
      <alignment horizontal="left" wrapText="1"/>
    </xf>
    <xf numFmtId="0" fontId="22" fillId="2" borderId="0" xfId="3" applyFont="1" applyFill="1" applyAlignment="1">
      <alignment vertical="top"/>
    </xf>
    <xf numFmtId="0" fontId="22" fillId="2" borderId="0" xfId="0" applyFont="1" applyFill="1" applyAlignment="1">
      <alignment wrapText="1"/>
    </xf>
    <xf numFmtId="0" fontId="22" fillId="2" borderId="0" xfId="0" applyFont="1" applyFill="1" applyAlignment="1">
      <alignment vertical="top" wrapText="1"/>
    </xf>
    <xf numFmtId="0" fontId="22" fillId="2" borderId="0" xfId="3" applyFont="1" applyFill="1" applyBorder="1" applyAlignment="1">
      <alignment horizontal="left" wrapText="1"/>
    </xf>
    <xf numFmtId="43" fontId="22" fillId="2" borderId="33" xfId="4" applyNumberFormat="1" applyFont="1" applyFill="1" applyBorder="1" applyAlignment="1">
      <alignment horizontal="left" vertical="center" wrapText="1"/>
    </xf>
    <xf numFmtId="43" fontId="22" fillId="2" borderId="26" xfId="3" applyNumberFormat="1" applyFont="1" applyFill="1" applyBorder="1" applyAlignment="1" applyProtection="1">
      <alignment vertical="center" wrapText="1"/>
      <protection locked="0"/>
    </xf>
    <xf numFmtId="43" fontId="22" fillId="2" borderId="21" xfId="3" applyNumberFormat="1" applyFont="1" applyFill="1" applyBorder="1" applyAlignment="1" applyProtection="1">
      <alignment vertical="center" wrapText="1"/>
      <protection locked="0"/>
    </xf>
    <xf numFmtId="39" fontId="22" fillId="2" borderId="26" xfId="3" applyNumberFormat="1" applyFont="1" applyFill="1" applyBorder="1" applyAlignment="1" applyProtection="1">
      <alignment vertical="center" wrapText="1"/>
      <protection locked="0"/>
    </xf>
    <xf numFmtId="1" fontId="22" fillId="2" borderId="19" xfId="3" applyNumberFormat="1" applyFont="1" applyFill="1" applyBorder="1" applyAlignment="1" applyProtection="1">
      <alignment horizontal="center" vertical="center"/>
      <protection locked="0"/>
    </xf>
    <xf numFmtId="164" fontId="17" fillId="0" borderId="33" xfId="3" applyNumberFormat="1" applyFont="1" applyFill="1" applyBorder="1" applyAlignment="1" applyProtection="1">
      <alignment horizontal="center" vertical="center"/>
      <protection locked="0"/>
    </xf>
    <xf numFmtId="164" fontId="17" fillId="0" borderId="7" xfId="3" applyNumberFormat="1" applyFont="1" applyFill="1" applyBorder="1" applyAlignment="1" applyProtection="1">
      <alignment horizontal="center" vertical="center"/>
      <protection locked="0"/>
    </xf>
    <xf numFmtId="39" fontId="22" fillId="2" borderId="25" xfId="3" applyNumberFormat="1" applyFont="1" applyFill="1" applyBorder="1" applyAlignment="1" applyProtection="1">
      <alignment vertical="center" wrapText="1"/>
      <protection locked="0"/>
    </xf>
    <xf numFmtId="0" fontId="22" fillId="2" borderId="26" xfId="3" applyFont="1" applyFill="1" applyBorder="1" applyProtection="1">
      <protection locked="0"/>
    </xf>
    <xf numFmtId="43" fontId="22" fillId="2" borderId="26" xfId="3" applyNumberFormat="1" applyFont="1" applyFill="1" applyBorder="1" applyAlignment="1" applyProtection="1">
      <alignment wrapText="1"/>
      <protection locked="0"/>
    </xf>
    <xf numFmtId="0" fontId="18" fillId="2" borderId="0" xfId="0" applyFont="1" applyFill="1" applyAlignment="1">
      <alignment horizontal="center" vertical="center" wrapText="1"/>
    </xf>
    <xf numFmtId="0" fontId="17" fillId="2" borderId="26" xfId="4" applyFont="1" applyFill="1" applyBorder="1" applyAlignment="1">
      <alignment horizontal="left" vertical="center" wrapText="1"/>
    </xf>
    <xf numFmtId="0" fontId="18" fillId="2" borderId="0" xfId="3" applyNumberFormat="1" applyFont="1" applyFill="1" applyBorder="1" applyAlignment="1" applyProtection="1">
      <alignment horizontal="center" vertical="center"/>
      <protection locked="0"/>
    </xf>
    <xf numFmtId="0" fontId="17" fillId="2" borderId="19" xfId="3" applyNumberFormat="1" applyFont="1" applyFill="1" applyBorder="1" applyAlignment="1" applyProtection="1">
      <alignment horizontal="center" vertical="center" wrapText="1"/>
      <protection locked="0"/>
    </xf>
    <xf numFmtId="0" fontId="17" fillId="2" borderId="20" xfId="0" applyFont="1" applyFill="1" applyBorder="1" applyAlignment="1">
      <alignment horizontal="center" vertical="center" wrapText="1"/>
    </xf>
    <xf numFmtId="0" fontId="17" fillId="2" borderId="7" xfId="3" applyNumberFormat="1" applyFont="1" applyFill="1" applyBorder="1" applyAlignment="1" applyProtection="1">
      <alignment horizontal="center" vertical="center" wrapText="1"/>
      <protection locked="0"/>
    </xf>
    <xf numFmtId="0" fontId="17" fillId="2" borderId="9" xfId="0" applyFont="1" applyFill="1" applyBorder="1" applyAlignment="1">
      <alignment horizontal="center" vertical="center" wrapText="1"/>
    </xf>
    <xf numFmtId="0" fontId="17" fillId="2" borderId="26" xfId="0" applyFont="1" applyFill="1" applyBorder="1" applyAlignment="1">
      <alignment horizontal="left" vertical="center" wrapText="1"/>
    </xf>
    <xf numFmtId="49" fontId="17" fillId="2" borderId="19" xfId="3" applyNumberFormat="1" applyFont="1" applyFill="1" applyBorder="1" applyAlignment="1" applyProtection="1">
      <alignment horizontal="left" vertical="center" wrapText="1"/>
      <protection locked="0"/>
    </xf>
    <xf numFmtId="49" fontId="17" fillId="2" borderId="21" xfId="3" applyNumberFormat="1" applyFont="1" applyFill="1" applyBorder="1" applyAlignment="1" applyProtection="1">
      <alignment horizontal="left" vertical="center" wrapText="1"/>
      <protection locked="0"/>
    </xf>
    <xf numFmtId="0" fontId="17" fillId="2" borderId="8" xfId="3" applyNumberFormat="1" applyFont="1" applyFill="1" applyBorder="1" applyAlignment="1" applyProtection="1">
      <alignment horizontal="center" vertical="center" wrapText="1"/>
      <protection locked="0"/>
    </xf>
    <xf numFmtId="49" fontId="17" fillId="2" borderId="26" xfId="3" applyNumberFormat="1" applyFont="1" applyFill="1" applyBorder="1" applyAlignment="1" applyProtection="1">
      <alignment horizontal="left" vertical="center" wrapText="1"/>
      <protection locked="0"/>
    </xf>
    <xf numFmtId="49" fontId="17" fillId="2" borderId="19" xfId="3" applyNumberFormat="1" applyFont="1" applyFill="1" applyBorder="1" applyAlignment="1" applyProtection="1">
      <alignment vertical="center" wrapText="1"/>
      <protection locked="0"/>
    </xf>
    <xf numFmtId="49" fontId="17" fillId="2" borderId="21" xfId="3" applyNumberFormat="1" applyFont="1" applyFill="1" applyBorder="1" applyAlignment="1" applyProtection="1">
      <alignment vertical="center" wrapText="1"/>
      <protection locked="0"/>
    </xf>
    <xf numFmtId="0" fontId="17" fillId="2" borderId="0" xfId="3" applyFont="1" applyFill="1" applyBorder="1" applyAlignment="1">
      <alignment horizontal="left" vertical="center" wrapText="1"/>
    </xf>
    <xf numFmtId="0" fontId="17" fillId="2" borderId="0" xfId="0" applyFont="1" applyFill="1" applyAlignment="1">
      <alignment vertical="center" wrapText="1"/>
    </xf>
    <xf numFmtId="49" fontId="17" fillId="2" borderId="26" xfId="3" applyNumberFormat="1" applyFont="1" applyFill="1" applyBorder="1" applyAlignment="1" applyProtection="1">
      <alignment vertical="center" wrapText="1"/>
      <protection locked="0"/>
    </xf>
    <xf numFmtId="167" fontId="17" fillId="2" borderId="26" xfId="3" applyNumberFormat="1" applyFont="1" applyFill="1" applyBorder="1" applyAlignment="1" applyProtection="1">
      <alignment horizontal="left" vertical="center" wrapText="1"/>
      <protection locked="0"/>
    </xf>
    <xf numFmtId="0" fontId="23" fillId="2" borderId="26"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20" xfId="0" applyFont="1" applyFill="1" applyBorder="1" applyAlignment="1">
      <alignment horizontal="left" vertical="center" wrapText="1"/>
    </xf>
    <xf numFmtId="49" fontId="17" fillId="2" borderId="22" xfId="3" applyNumberFormat="1" applyFont="1" applyFill="1" applyBorder="1" applyAlignment="1" applyProtection="1">
      <alignment horizontal="center" vertical="center"/>
      <protection locked="0"/>
    </xf>
    <xf numFmtId="49" fontId="17" fillId="2" borderId="23" xfId="3" applyNumberFormat="1" applyFont="1" applyFill="1" applyBorder="1" applyAlignment="1" applyProtection="1">
      <alignment horizontal="center" vertical="center"/>
      <protection locked="0"/>
    </xf>
    <xf numFmtId="49" fontId="17" fillId="2" borderId="24" xfId="3" applyNumberFormat="1" applyFont="1" applyFill="1" applyBorder="1" applyAlignment="1" applyProtection="1">
      <alignment horizontal="center" vertical="center"/>
      <protection locked="0"/>
    </xf>
    <xf numFmtId="49" fontId="17" fillId="2" borderId="7" xfId="3" applyNumberFormat="1" applyFont="1" applyFill="1" applyBorder="1" applyAlignment="1" applyProtection="1">
      <alignment horizontal="center" vertical="center"/>
      <protection locked="0"/>
    </xf>
    <xf numFmtId="49" fontId="17" fillId="2" borderId="8" xfId="3" applyNumberFormat="1" applyFont="1" applyFill="1" applyBorder="1" applyAlignment="1" applyProtection="1">
      <alignment horizontal="center" vertical="center"/>
      <protection locked="0"/>
    </xf>
    <xf numFmtId="49" fontId="17" fillId="2" borderId="9" xfId="3" applyNumberFormat="1" applyFont="1" applyFill="1" applyBorder="1" applyAlignment="1" applyProtection="1">
      <alignment horizontal="center" vertical="center"/>
      <protection locked="0"/>
    </xf>
    <xf numFmtId="0" fontId="17" fillId="2" borderId="0" xfId="3" applyFont="1" applyFill="1" applyAlignment="1">
      <alignment horizontal="left" wrapText="1"/>
    </xf>
    <xf numFmtId="49" fontId="17" fillId="2" borderId="26" xfId="3" applyNumberFormat="1" applyFont="1" applyFill="1" applyBorder="1" applyAlignment="1" applyProtection="1">
      <alignment horizontal="center" vertical="center"/>
      <protection locked="0"/>
    </xf>
    <xf numFmtId="49" fontId="17" fillId="2" borderId="26" xfId="0" applyNumberFormat="1" applyFont="1" applyFill="1" applyBorder="1" applyAlignment="1">
      <alignment horizontal="center" vertical="center"/>
    </xf>
    <xf numFmtId="49" fontId="17" fillId="2" borderId="25" xfId="0" applyNumberFormat="1" applyFont="1" applyFill="1" applyBorder="1" applyAlignment="1">
      <alignment horizontal="left" vertical="center" wrapText="1"/>
    </xf>
    <xf numFmtId="49" fontId="17" fillId="2" borderId="26" xfId="0" applyNumberFormat="1" applyFont="1" applyFill="1" applyBorder="1" applyAlignment="1">
      <alignment horizontal="left" vertical="center" wrapText="1"/>
    </xf>
    <xf numFmtId="49" fontId="18" fillId="2" borderId="7" xfId="3" applyNumberFormat="1" applyFont="1" applyFill="1" applyBorder="1" applyAlignment="1" applyProtection="1">
      <alignment horizontal="center" vertical="center"/>
      <protection locked="0"/>
    </xf>
    <xf numFmtId="49" fontId="18" fillId="2" borderId="8" xfId="0" applyNumberFormat="1" applyFont="1" applyFill="1" applyBorder="1" applyAlignment="1">
      <alignment horizontal="center" vertical="center"/>
    </xf>
    <xf numFmtId="49" fontId="18" fillId="2" borderId="9" xfId="0" applyNumberFormat="1" applyFont="1" applyFill="1" applyBorder="1" applyAlignment="1">
      <alignment horizontal="center" vertical="center"/>
    </xf>
    <xf numFmtId="49" fontId="18" fillId="2" borderId="7" xfId="0" applyNumberFormat="1" applyFont="1" applyFill="1" applyBorder="1" applyAlignment="1">
      <alignment horizontal="center" vertical="center"/>
    </xf>
    <xf numFmtId="49" fontId="17" fillId="2" borderId="19" xfId="3" applyNumberFormat="1" applyFont="1" applyFill="1" applyBorder="1" applyAlignment="1" applyProtection="1">
      <alignment horizontal="left" vertical="center"/>
      <protection locked="0"/>
    </xf>
    <xf numFmtId="49" fontId="17" fillId="2" borderId="25" xfId="3" applyNumberFormat="1" applyFont="1" applyFill="1" applyBorder="1" applyAlignment="1" applyProtection="1">
      <alignment horizontal="left" vertical="center"/>
      <protection locked="0"/>
    </xf>
    <xf numFmtId="49" fontId="17" fillId="2" borderId="21" xfId="3" applyNumberFormat="1" applyFont="1" applyFill="1" applyBorder="1" applyAlignment="1" applyProtection="1">
      <alignment horizontal="left" vertical="center"/>
      <protection locked="0"/>
    </xf>
    <xf numFmtId="0" fontId="18" fillId="2" borderId="0" xfId="3" applyNumberFormat="1" applyFont="1" applyFill="1" applyBorder="1" applyAlignment="1" applyProtection="1">
      <alignment horizontal="center" vertical="center" wrapText="1"/>
      <protection locked="0"/>
    </xf>
    <xf numFmtId="0" fontId="17" fillId="2" borderId="19" xfId="3" applyNumberFormat="1" applyFont="1" applyFill="1" applyBorder="1" applyAlignment="1" applyProtection="1">
      <alignment horizontal="left" vertical="center" wrapText="1"/>
      <protection locked="0"/>
    </xf>
    <xf numFmtId="0" fontId="17" fillId="2" borderId="21" xfId="0" applyFont="1" applyFill="1" applyBorder="1" applyAlignment="1">
      <alignment horizontal="left" vertical="center" wrapText="1"/>
    </xf>
    <xf numFmtId="0" fontId="17" fillId="2" borderId="22" xfId="3" applyNumberFormat="1" applyFont="1" applyFill="1" applyBorder="1" applyAlignment="1" applyProtection="1">
      <alignment horizontal="center" vertical="center" wrapText="1"/>
      <protection locked="0"/>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49" fontId="17" fillId="2" borderId="21" xfId="0" applyNumberFormat="1" applyFont="1" applyFill="1" applyBorder="1" applyAlignment="1">
      <alignment horizontal="left" vertical="center" wrapText="1"/>
    </xf>
    <xf numFmtId="49" fontId="17" fillId="2" borderId="25" xfId="3" applyNumberFormat="1" applyFont="1" applyFill="1" applyBorder="1" applyAlignment="1" applyProtection="1">
      <alignment horizontal="left" vertical="center" wrapText="1"/>
      <protection locked="0"/>
    </xf>
    <xf numFmtId="0" fontId="17" fillId="2" borderId="21" xfId="4" applyFont="1" applyFill="1" applyBorder="1" applyAlignment="1">
      <alignment horizontal="left" vertical="center" wrapText="1"/>
    </xf>
    <xf numFmtId="49" fontId="17" fillId="2" borderId="19" xfId="0" applyNumberFormat="1" applyFont="1" applyFill="1" applyBorder="1" applyAlignment="1">
      <alignment horizontal="left" vertical="center" wrapText="1"/>
    </xf>
    <xf numFmtId="167" fontId="17" fillId="2" borderId="19" xfId="3" applyNumberFormat="1" applyFont="1" applyFill="1" applyBorder="1" applyAlignment="1" applyProtection="1">
      <alignment horizontal="left" vertical="center" wrapText="1"/>
      <protection locked="0"/>
    </xf>
    <xf numFmtId="167" fontId="17" fillId="2" borderId="25" xfId="3" applyNumberFormat="1" applyFont="1" applyFill="1" applyBorder="1" applyAlignment="1" applyProtection="1">
      <alignment horizontal="left" vertical="center" wrapText="1"/>
      <protection locked="0"/>
    </xf>
    <xf numFmtId="167" fontId="17" fillId="2" borderId="21" xfId="3" applyNumberFormat="1" applyFont="1" applyFill="1" applyBorder="1" applyAlignment="1" applyProtection="1">
      <alignment horizontal="left" vertical="center" wrapText="1"/>
      <protection locked="0"/>
    </xf>
    <xf numFmtId="164" fontId="18" fillId="0" borderId="7" xfId="3" applyNumberFormat="1" applyFont="1" applyFill="1" applyBorder="1" applyAlignment="1" applyProtection="1">
      <alignment horizontal="center" vertical="center"/>
      <protection locked="0"/>
    </xf>
    <xf numFmtId="164" fontId="18" fillId="0" borderId="8" xfId="3" applyNumberFormat="1" applyFont="1" applyFill="1" applyBorder="1" applyAlignment="1" applyProtection="1">
      <alignment horizontal="center" vertical="center"/>
      <protection locked="0"/>
    </xf>
    <xf numFmtId="164" fontId="18" fillId="0" borderId="9" xfId="3" applyNumberFormat="1" applyFont="1" applyFill="1" applyBorder="1" applyAlignment="1" applyProtection="1">
      <alignment horizontal="center" vertical="center"/>
      <protection locked="0"/>
    </xf>
    <xf numFmtId="0" fontId="1" fillId="0" borderId="0" xfId="0" applyFont="1" applyAlignment="1"/>
    <xf numFmtId="0" fontId="12" fillId="0" borderId="0" xfId="3" applyFont="1" applyAlignment="1">
      <alignment horizontal="left" wrapText="1"/>
    </xf>
    <xf numFmtId="0" fontId="9" fillId="0" borderId="0" xfId="3" applyNumberFormat="1" applyFont="1" applyFill="1" applyBorder="1" applyAlignment="1" applyProtection="1">
      <alignment horizontal="center" vertical="center" wrapText="1"/>
      <protection locked="0"/>
    </xf>
    <xf numFmtId="0" fontId="17" fillId="0" borderId="7" xfId="3" applyNumberFormat="1" applyFont="1" applyFill="1" applyBorder="1" applyAlignment="1" applyProtection="1">
      <alignment horizontal="center" vertical="center" wrapText="1"/>
      <protection locked="0"/>
    </xf>
    <xf numFmtId="0" fontId="17" fillId="0" borderId="8" xfId="3" applyNumberFormat="1" applyFont="1" applyFill="1" applyBorder="1" applyAlignment="1" applyProtection="1">
      <alignment horizontal="center" vertical="center" wrapText="1"/>
      <protection locked="0"/>
    </xf>
    <xf numFmtId="0" fontId="17" fillId="0" borderId="9" xfId="3" applyNumberFormat="1" applyFont="1" applyFill="1" applyBorder="1" applyAlignment="1" applyProtection="1">
      <alignment horizontal="center" vertical="center" wrapText="1"/>
      <protection locked="0"/>
    </xf>
    <xf numFmtId="49" fontId="18" fillId="0" borderId="7" xfId="3" applyNumberFormat="1" applyFont="1" applyFill="1" applyBorder="1" applyAlignment="1" applyProtection="1">
      <alignment horizontal="center" vertical="center"/>
      <protection locked="0"/>
    </xf>
    <xf numFmtId="49" fontId="18" fillId="0" borderId="8" xfId="3" applyNumberFormat="1" applyFont="1" applyFill="1" applyBorder="1" applyAlignment="1" applyProtection="1">
      <alignment horizontal="center" vertical="center"/>
      <protection locked="0"/>
    </xf>
    <xf numFmtId="49" fontId="19" fillId="0" borderId="8" xfId="0" applyNumberFormat="1" applyFont="1" applyBorder="1" applyAlignment="1">
      <alignment horizontal="center" vertical="center"/>
    </xf>
    <xf numFmtId="49" fontId="19" fillId="0" borderId="9" xfId="0" applyNumberFormat="1" applyFont="1" applyBorder="1" applyAlignment="1">
      <alignment horizontal="center" vertical="center"/>
    </xf>
    <xf numFmtId="0" fontId="13"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21" fillId="2" borderId="0" xfId="3" applyNumberFormat="1" applyFont="1" applyFill="1" applyBorder="1" applyAlignment="1" applyProtection="1">
      <alignment horizontal="right" vertical="center" wrapText="1"/>
      <protection locked="0"/>
    </xf>
    <xf numFmtId="0" fontId="22" fillId="2" borderId="22" xfId="3" applyNumberFormat="1" applyFont="1" applyFill="1" applyBorder="1" applyAlignment="1" applyProtection="1">
      <alignment horizontal="center" vertical="center" wrapText="1"/>
      <protection locked="0"/>
    </xf>
    <xf numFmtId="0" fontId="22" fillId="2" borderId="3" xfId="3" applyNumberFormat="1" applyFont="1" applyFill="1" applyBorder="1" applyAlignment="1" applyProtection="1">
      <alignment horizontal="center" vertical="center" wrapText="1"/>
      <protection locked="0"/>
    </xf>
    <xf numFmtId="0" fontId="22" fillId="2" borderId="20" xfId="0" applyFont="1" applyFill="1" applyBorder="1" applyAlignment="1">
      <alignment horizontal="center" vertical="center" wrapText="1"/>
    </xf>
    <xf numFmtId="0" fontId="22" fillId="2" borderId="7" xfId="3" applyNumberFormat="1" applyFont="1" applyFill="1" applyBorder="1" applyAlignment="1" applyProtection="1">
      <alignment horizontal="center" vertical="center" wrapText="1"/>
      <protection locked="0"/>
    </xf>
    <xf numFmtId="0" fontId="22" fillId="2" borderId="8" xfId="3" applyNumberFormat="1" applyFont="1" applyFill="1" applyBorder="1" applyAlignment="1" applyProtection="1">
      <alignment horizontal="center" vertical="center" wrapText="1"/>
      <protection locked="0"/>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7" fillId="2" borderId="0" xfId="3" applyNumberFormat="1"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22" fillId="2" borderId="0" xfId="0" applyFont="1" applyFill="1" applyAlignment="1">
      <alignment wrapText="1"/>
    </xf>
    <xf numFmtId="0" fontId="22" fillId="2" borderId="0" xfId="3" applyFont="1" applyFill="1" applyBorder="1" applyAlignment="1">
      <alignment horizontal="left" vertical="top" wrapText="1"/>
    </xf>
    <xf numFmtId="0" fontId="22" fillId="2" borderId="0" xfId="0" applyFont="1" applyFill="1" applyAlignment="1">
      <alignment vertical="top" wrapText="1"/>
    </xf>
    <xf numFmtId="0" fontId="22" fillId="2" borderId="0" xfId="3" applyFont="1" applyFill="1" applyBorder="1" applyAlignment="1">
      <alignment horizontal="left" wrapText="1"/>
    </xf>
    <xf numFmtId="0" fontId="22" fillId="2" borderId="0" xfId="3" applyFont="1" applyFill="1" applyAlignment="1">
      <alignment horizontal="left" wrapText="1"/>
    </xf>
    <xf numFmtId="1" fontId="22" fillId="2" borderId="19" xfId="3" applyNumberFormat="1" applyFont="1" applyFill="1" applyBorder="1" applyAlignment="1" applyProtection="1">
      <alignment horizontal="center" vertical="center"/>
      <protection locked="0"/>
    </xf>
    <xf numFmtId="1" fontId="22" fillId="2" borderId="21" xfId="3" applyNumberFormat="1" applyFont="1" applyFill="1" applyBorder="1" applyAlignment="1" applyProtection="1">
      <alignment horizontal="center" vertical="center"/>
      <protection locked="0"/>
    </xf>
    <xf numFmtId="0" fontId="22" fillId="2" borderId="0" xfId="0" applyFont="1" applyFill="1" applyAlignment="1">
      <alignment vertical="top"/>
    </xf>
    <xf numFmtId="0" fontId="17" fillId="2" borderId="3" xfId="3" applyNumberFormat="1" applyFont="1" applyFill="1" applyBorder="1" applyAlignment="1" applyProtection="1">
      <alignment horizontal="center" vertical="center" wrapText="1"/>
      <protection locked="0"/>
    </xf>
    <xf numFmtId="0" fontId="17" fillId="2" borderId="16" xfId="3" applyNumberFormat="1" applyFont="1" applyFill="1" applyBorder="1" applyAlignment="1" applyProtection="1">
      <alignment horizontal="center" vertical="center" wrapText="1"/>
      <protection locked="0"/>
    </xf>
  </cellXfs>
  <cellStyles count="10">
    <cellStyle name="Обычный" xfId="0" builtinId="0"/>
    <cellStyle name="Обычный 2" xfId="1"/>
    <cellStyle name="Обычный_Лист1" xfId="4"/>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L174"/>
  <sheetViews>
    <sheetView showGridLines="0" tabSelected="1" view="pageBreakPreview" topLeftCell="B1" zoomScale="69" zoomScaleNormal="100" zoomScaleSheetLayoutView="69" workbookViewId="0">
      <selection activeCell="B5" sqref="B5"/>
    </sheetView>
  </sheetViews>
  <sheetFormatPr defaultColWidth="9.140625" defaultRowHeight="16.5"/>
  <cols>
    <col min="1" max="1" width="2.140625" style="34" customWidth="1"/>
    <col min="2" max="2" width="68" style="34" customWidth="1"/>
    <col min="3" max="3" width="68.5703125" style="34" customWidth="1"/>
    <col min="4" max="4" width="28.42578125" style="34" customWidth="1"/>
    <col min="5" max="5" width="17.140625" style="34" customWidth="1"/>
    <col min="6" max="7" width="20.28515625" style="34" customWidth="1"/>
    <col min="8" max="8" width="22.42578125" style="34" customWidth="1"/>
    <col min="9" max="9" width="16.5703125" style="34" customWidth="1"/>
    <col min="10" max="10" width="15.28515625" style="34" customWidth="1"/>
    <col min="11" max="11" width="14.42578125" style="34" customWidth="1"/>
    <col min="12" max="12" width="15.42578125" style="34" customWidth="1"/>
    <col min="13" max="16384" width="9.140625" style="34"/>
  </cols>
  <sheetData>
    <row r="1" spans="1:11" ht="8.85" customHeight="1">
      <c r="A1" s="32"/>
      <c r="B1" s="32"/>
      <c r="C1" s="33"/>
      <c r="D1" s="32"/>
      <c r="E1" s="32"/>
      <c r="F1" s="32"/>
      <c r="G1" s="32"/>
      <c r="H1" s="32"/>
    </row>
    <row r="2" spans="1:11" ht="0.4" hidden="1" customHeight="1">
      <c r="A2" s="32"/>
      <c r="B2" s="32"/>
      <c r="C2" s="33"/>
      <c r="D2" s="32"/>
      <c r="E2" s="32"/>
      <c r="F2" s="32"/>
      <c r="G2" s="32"/>
      <c r="H2" s="32"/>
    </row>
    <row r="3" spans="1:11" ht="0.4" hidden="1" customHeight="1">
      <c r="A3" s="32"/>
      <c r="B3" s="32"/>
      <c r="C3" s="33"/>
      <c r="D3" s="32"/>
      <c r="E3" s="32"/>
      <c r="F3" s="32"/>
      <c r="G3" s="32"/>
      <c r="H3" s="32"/>
    </row>
    <row r="4" spans="1:11" ht="30.75" customHeight="1">
      <c r="A4" s="32"/>
      <c r="B4" s="35"/>
      <c r="C4" s="35"/>
      <c r="D4" s="32"/>
      <c r="E4" s="32"/>
      <c r="F4" s="32"/>
      <c r="G4" s="32"/>
      <c r="H4" s="43" t="s">
        <v>20</v>
      </c>
      <c r="I4" s="37"/>
      <c r="J4" s="37"/>
      <c r="K4" s="37"/>
    </row>
    <row r="5" spans="1:11" ht="16.5" customHeight="1">
      <c r="A5" s="32"/>
      <c r="B5" s="35"/>
      <c r="C5" s="35"/>
      <c r="D5" s="32"/>
      <c r="E5" s="32"/>
      <c r="F5" s="32"/>
      <c r="G5" s="32"/>
      <c r="H5" s="36"/>
      <c r="I5" s="37"/>
      <c r="J5" s="37"/>
      <c r="K5" s="37"/>
    </row>
    <row r="6" spans="1:11" ht="6" customHeight="1">
      <c r="A6" s="32"/>
      <c r="B6" s="38"/>
      <c r="C6" s="38"/>
      <c r="D6" s="38"/>
      <c r="E6" s="38"/>
      <c r="F6" s="39"/>
      <c r="G6" s="38"/>
      <c r="H6" s="38"/>
      <c r="I6" s="38"/>
      <c r="J6" s="38"/>
      <c r="K6" s="40"/>
    </row>
    <row r="7" spans="1:11" ht="8.25" customHeight="1">
      <c r="A7" s="32"/>
      <c r="B7" s="38"/>
      <c r="C7" s="38"/>
      <c r="D7" s="38"/>
      <c r="E7" s="38"/>
      <c r="F7" s="38"/>
      <c r="G7" s="38"/>
      <c r="H7" s="38"/>
      <c r="I7" s="38"/>
      <c r="J7" s="38"/>
      <c r="K7" s="40"/>
    </row>
    <row r="8" spans="1:11" ht="11.25" customHeight="1">
      <c r="A8" s="32"/>
      <c r="B8" s="166" t="s">
        <v>140</v>
      </c>
      <c r="C8" s="166"/>
      <c r="D8" s="166"/>
      <c r="E8" s="166"/>
      <c r="F8" s="166"/>
      <c r="G8" s="166"/>
      <c r="H8" s="166"/>
      <c r="I8" s="39"/>
      <c r="J8" s="39"/>
      <c r="K8" s="42"/>
    </row>
    <row r="9" spans="1:11" ht="41.25" customHeight="1">
      <c r="A9" s="32"/>
      <c r="B9" s="166"/>
      <c r="C9" s="166"/>
      <c r="D9" s="166"/>
      <c r="E9" s="166"/>
      <c r="F9" s="166"/>
      <c r="G9" s="166"/>
      <c r="H9" s="166"/>
      <c r="I9" s="39"/>
      <c r="J9" s="39"/>
      <c r="K9" s="42"/>
    </row>
    <row r="10" spans="1:11" ht="36" customHeight="1">
      <c r="A10" s="32"/>
      <c r="B10" s="168" t="s">
        <v>29</v>
      </c>
      <c r="C10" s="168"/>
      <c r="D10" s="168"/>
      <c r="E10" s="168"/>
      <c r="F10" s="168"/>
      <c r="G10" s="168"/>
      <c r="H10" s="168"/>
    </row>
    <row r="11" spans="1:11" ht="9.75" customHeight="1">
      <c r="A11" s="32"/>
      <c r="B11" s="35"/>
      <c r="C11" s="35"/>
      <c r="D11" s="32"/>
      <c r="E11" s="32"/>
      <c r="F11" s="32"/>
      <c r="G11" s="32"/>
      <c r="H11" s="32"/>
    </row>
    <row r="12" spans="1:11" ht="48.75" customHeight="1">
      <c r="A12" s="32"/>
      <c r="B12" s="169" t="s">
        <v>0</v>
      </c>
      <c r="C12" s="171" t="s">
        <v>2</v>
      </c>
      <c r="D12" s="172"/>
      <c r="E12" s="171" t="s">
        <v>5</v>
      </c>
      <c r="F12" s="176"/>
      <c r="G12" s="176"/>
      <c r="H12" s="172"/>
    </row>
    <row r="13" spans="1:11" ht="90.75" customHeight="1">
      <c r="A13" s="32"/>
      <c r="B13" s="170"/>
      <c r="C13" s="44" t="s">
        <v>3</v>
      </c>
      <c r="D13" s="45" t="s">
        <v>4</v>
      </c>
      <c r="E13" s="44" t="s">
        <v>99</v>
      </c>
      <c r="F13" s="46" t="s">
        <v>100</v>
      </c>
      <c r="G13" s="46" t="s">
        <v>101</v>
      </c>
      <c r="H13" s="45" t="s">
        <v>102</v>
      </c>
    </row>
    <row r="14" spans="1:11" ht="21" customHeight="1">
      <c r="A14" s="32"/>
      <c r="B14" s="252">
        <v>1</v>
      </c>
      <c r="C14" s="253">
        <v>2</v>
      </c>
      <c r="D14" s="252">
        <v>3</v>
      </c>
      <c r="E14" s="253">
        <v>4</v>
      </c>
      <c r="F14" s="252">
        <v>5</v>
      </c>
      <c r="G14" s="253">
        <v>6</v>
      </c>
      <c r="H14" s="252">
        <v>7</v>
      </c>
    </row>
    <row r="15" spans="1:11" ht="34.5" customHeight="1">
      <c r="A15" s="48"/>
      <c r="B15" s="49" t="s">
        <v>1</v>
      </c>
      <c r="C15" s="50"/>
      <c r="D15" s="50"/>
      <c r="E15" s="51"/>
      <c r="F15" s="51"/>
      <c r="G15" s="51"/>
      <c r="H15" s="52"/>
    </row>
    <row r="16" spans="1:11" ht="45" customHeight="1">
      <c r="A16" s="48"/>
      <c r="B16" s="167" t="s">
        <v>75</v>
      </c>
      <c r="C16" s="53" t="s">
        <v>45</v>
      </c>
      <c r="D16" s="54" t="s">
        <v>46</v>
      </c>
      <c r="E16" s="55">
        <f>256</f>
        <v>256</v>
      </c>
      <c r="F16" s="55">
        <f>256</f>
        <v>256</v>
      </c>
      <c r="G16" s="55">
        <f>256</f>
        <v>256</v>
      </c>
      <c r="H16" s="55">
        <f>256</f>
        <v>256</v>
      </c>
    </row>
    <row r="17" spans="1:8" ht="21.75" customHeight="1">
      <c r="A17" s="48"/>
      <c r="B17" s="167"/>
      <c r="C17" s="27"/>
      <c r="D17" s="27"/>
      <c r="E17" s="27"/>
      <c r="F17" s="27"/>
      <c r="G17" s="27"/>
      <c r="H17" s="27"/>
    </row>
    <row r="18" spans="1:8" ht="34.5" customHeight="1">
      <c r="A18" s="48"/>
      <c r="B18" s="56" t="s">
        <v>12</v>
      </c>
      <c r="C18" s="27"/>
      <c r="D18" s="27"/>
      <c r="E18" s="27">
        <f>E16+E17</f>
        <v>256</v>
      </c>
      <c r="F18" s="27">
        <f t="shared" ref="F18:H18" si="0">F16+F17</f>
        <v>256</v>
      </c>
      <c r="G18" s="27">
        <f t="shared" si="0"/>
        <v>256</v>
      </c>
      <c r="H18" s="27">
        <f t="shared" si="0"/>
        <v>256</v>
      </c>
    </row>
    <row r="19" spans="1:8" ht="34.5" customHeight="1">
      <c r="A19" s="48"/>
      <c r="B19" s="167" t="s">
        <v>76</v>
      </c>
      <c r="C19" s="53" t="s">
        <v>45</v>
      </c>
      <c r="D19" s="54" t="s">
        <v>46</v>
      </c>
      <c r="E19" s="55">
        <v>244</v>
      </c>
      <c r="F19" s="55">
        <v>244</v>
      </c>
      <c r="G19" s="55">
        <v>244</v>
      </c>
      <c r="H19" s="55">
        <v>244</v>
      </c>
    </row>
    <row r="20" spans="1:8" ht="25.5" customHeight="1">
      <c r="A20" s="48"/>
      <c r="B20" s="167"/>
      <c r="C20" s="27"/>
      <c r="D20" s="27"/>
      <c r="E20" s="27"/>
      <c r="F20" s="27"/>
      <c r="G20" s="27"/>
      <c r="H20" s="27"/>
    </row>
    <row r="21" spans="1:8" ht="34.5" customHeight="1">
      <c r="A21" s="48"/>
      <c r="B21" s="56" t="s">
        <v>12</v>
      </c>
      <c r="C21" s="27"/>
      <c r="D21" s="27"/>
      <c r="E21" s="27">
        <f>E19+E20</f>
        <v>244</v>
      </c>
      <c r="F21" s="27">
        <f t="shared" ref="F21:H21" si="1">F19+F20</f>
        <v>244</v>
      </c>
      <c r="G21" s="27">
        <f t="shared" si="1"/>
        <v>244</v>
      </c>
      <c r="H21" s="27">
        <f t="shared" si="1"/>
        <v>244</v>
      </c>
    </row>
    <row r="22" spans="1:8" ht="34.5" customHeight="1">
      <c r="A22" s="48"/>
      <c r="B22" s="167" t="s">
        <v>77</v>
      </c>
      <c r="C22" s="53" t="s">
        <v>45</v>
      </c>
      <c r="D22" s="54" t="s">
        <v>46</v>
      </c>
      <c r="E22" s="55">
        <v>196</v>
      </c>
      <c r="F22" s="55">
        <v>200</v>
      </c>
      <c r="G22" s="55">
        <v>200</v>
      </c>
      <c r="H22" s="55">
        <v>200</v>
      </c>
    </row>
    <row r="23" spans="1:8" ht="93" customHeight="1">
      <c r="A23" s="48"/>
      <c r="B23" s="167"/>
      <c r="C23" s="27"/>
      <c r="D23" s="27"/>
      <c r="E23" s="27"/>
      <c r="F23" s="27"/>
      <c r="G23" s="27"/>
      <c r="H23" s="27"/>
    </row>
    <row r="24" spans="1:8" ht="34.5" customHeight="1">
      <c r="A24" s="48"/>
      <c r="B24" s="56" t="s">
        <v>12</v>
      </c>
      <c r="C24" s="27"/>
      <c r="D24" s="27"/>
      <c r="E24" s="27">
        <f>E22+E23</f>
        <v>196</v>
      </c>
      <c r="F24" s="27">
        <f t="shared" ref="F24:H24" si="2">F22+F23</f>
        <v>200</v>
      </c>
      <c r="G24" s="27">
        <f t="shared" si="2"/>
        <v>200</v>
      </c>
      <c r="H24" s="27">
        <f t="shared" si="2"/>
        <v>200</v>
      </c>
    </row>
    <row r="25" spans="1:8" ht="34.5" customHeight="1">
      <c r="A25" s="48"/>
      <c r="B25" s="167" t="s">
        <v>78</v>
      </c>
      <c r="C25" s="53" t="s">
        <v>45</v>
      </c>
      <c r="D25" s="54" t="s">
        <v>46</v>
      </c>
      <c r="E25" s="55">
        <v>42</v>
      </c>
      <c r="F25" s="55">
        <v>40</v>
      </c>
      <c r="G25" s="55">
        <v>40</v>
      </c>
      <c r="H25" s="55">
        <v>40</v>
      </c>
    </row>
    <row r="26" spans="1:8" ht="96" customHeight="1">
      <c r="A26" s="48"/>
      <c r="B26" s="167"/>
      <c r="C26" s="27"/>
      <c r="D26" s="27"/>
      <c r="E26" s="27"/>
      <c r="F26" s="27"/>
      <c r="G26" s="27"/>
      <c r="H26" s="27"/>
    </row>
    <row r="27" spans="1:8" ht="34.5" customHeight="1">
      <c r="A27" s="48"/>
      <c r="B27" s="56" t="s">
        <v>12</v>
      </c>
      <c r="C27" s="27"/>
      <c r="D27" s="27"/>
      <c r="E27" s="27">
        <f>E25+E26</f>
        <v>42</v>
      </c>
      <c r="F27" s="27">
        <f t="shared" ref="F27:H27" si="3">F25+F26</f>
        <v>40</v>
      </c>
      <c r="G27" s="27">
        <f t="shared" si="3"/>
        <v>40</v>
      </c>
      <c r="H27" s="27">
        <f t="shared" si="3"/>
        <v>40</v>
      </c>
    </row>
    <row r="28" spans="1:8" ht="34.5" customHeight="1">
      <c r="A28" s="48"/>
      <c r="B28" s="167" t="s">
        <v>79</v>
      </c>
      <c r="C28" s="53" t="s">
        <v>45</v>
      </c>
      <c r="D28" s="54" t="s">
        <v>46</v>
      </c>
      <c r="E28" s="55">
        <f>238+823</f>
        <v>1061</v>
      </c>
      <c r="F28" s="55">
        <f>240+734</f>
        <v>974</v>
      </c>
      <c r="G28" s="55">
        <f>240+734</f>
        <v>974</v>
      </c>
      <c r="H28" s="55">
        <f>240+734</f>
        <v>974</v>
      </c>
    </row>
    <row r="29" spans="1:8" ht="27" customHeight="1">
      <c r="A29" s="48"/>
      <c r="B29" s="167"/>
      <c r="C29" s="27"/>
      <c r="D29" s="27"/>
      <c r="E29" s="27"/>
      <c r="F29" s="27"/>
      <c r="G29" s="27"/>
      <c r="H29" s="27"/>
    </row>
    <row r="30" spans="1:8" ht="34.5" customHeight="1">
      <c r="A30" s="48"/>
      <c r="B30" s="56" t="s">
        <v>12</v>
      </c>
      <c r="C30" s="27"/>
      <c r="D30" s="27"/>
      <c r="E30" s="27">
        <f>E28+E29</f>
        <v>1061</v>
      </c>
      <c r="F30" s="27">
        <f t="shared" ref="F30:H30" si="4">F28+F29</f>
        <v>974</v>
      </c>
      <c r="G30" s="27">
        <f t="shared" si="4"/>
        <v>974</v>
      </c>
      <c r="H30" s="27">
        <f t="shared" si="4"/>
        <v>974</v>
      </c>
    </row>
    <row r="31" spans="1:8" ht="34.5" customHeight="1">
      <c r="A31" s="48"/>
      <c r="B31" s="167" t="s">
        <v>80</v>
      </c>
      <c r="C31" s="53" t="s">
        <v>45</v>
      </c>
      <c r="D31" s="54" t="s">
        <v>46</v>
      </c>
      <c r="E31" s="55">
        <v>853</v>
      </c>
      <c r="F31" s="55">
        <v>853</v>
      </c>
      <c r="G31" s="55">
        <v>853</v>
      </c>
      <c r="H31" s="55">
        <v>853</v>
      </c>
    </row>
    <row r="32" spans="1:8" ht="34.5" customHeight="1">
      <c r="A32" s="48"/>
      <c r="B32" s="167"/>
      <c r="C32" s="27"/>
      <c r="D32" s="27"/>
      <c r="E32" s="27"/>
      <c r="F32" s="27"/>
      <c r="G32" s="27"/>
      <c r="H32" s="27"/>
    </row>
    <row r="33" spans="1:8" ht="34.5" customHeight="1">
      <c r="A33" s="48"/>
      <c r="B33" s="56" t="s">
        <v>12</v>
      </c>
      <c r="C33" s="27"/>
      <c r="D33" s="27"/>
      <c r="E33" s="27">
        <f>E31+E32</f>
        <v>853</v>
      </c>
      <c r="F33" s="27">
        <f t="shared" ref="F33:H33" si="5">F31+F32</f>
        <v>853</v>
      </c>
      <c r="G33" s="27">
        <f t="shared" si="5"/>
        <v>853</v>
      </c>
      <c r="H33" s="27">
        <f t="shared" si="5"/>
        <v>853</v>
      </c>
    </row>
    <row r="34" spans="1:8" ht="34.5" customHeight="1">
      <c r="A34" s="48"/>
      <c r="B34" s="167" t="s">
        <v>81</v>
      </c>
      <c r="C34" s="53" t="s">
        <v>45</v>
      </c>
      <c r="D34" s="54" t="s">
        <v>46</v>
      </c>
      <c r="E34" s="55">
        <v>29</v>
      </c>
      <c r="F34" s="55">
        <v>9</v>
      </c>
      <c r="G34" s="55">
        <v>9</v>
      </c>
      <c r="H34" s="55">
        <v>9</v>
      </c>
    </row>
    <row r="35" spans="1:8" ht="34.5" customHeight="1">
      <c r="A35" s="48"/>
      <c r="B35" s="167"/>
      <c r="C35" s="27"/>
      <c r="D35" s="27"/>
      <c r="E35" s="27"/>
      <c r="F35" s="27"/>
      <c r="G35" s="27"/>
      <c r="H35" s="27"/>
    </row>
    <row r="36" spans="1:8" ht="34.5" customHeight="1">
      <c r="A36" s="48"/>
      <c r="B36" s="56" t="s">
        <v>12</v>
      </c>
      <c r="C36" s="27"/>
      <c r="D36" s="27"/>
      <c r="E36" s="27">
        <f>E34+E35</f>
        <v>29</v>
      </c>
      <c r="F36" s="27">
        <f t="shared" ref="F36:H36" si="6">F34+F35</f>
        <v>9</v>
      </c>
      <c r="G36" s="27">
        <f t="shared" si="6"/>
        <v>9</v>
      </c>
      <c r="H36" s="27">
        <f t="shared" si="6"/>
        <v>9</v>
      </c>
    </row>
    <row r="37" spans="1:8" ht="34.5" customHeight="1">
      <c r="A37" s="48"/>
      <c r="B37" s="167" t="s">
        <v>82</v>
      </c>
      <c r="C37" s="53" t="s">
        <v>45</v>
      </c>
      <c r="D37" s="54" t="s">
        <v>46</v>
      </c>
      <c r="E37" s="55">
        <v>170</v>
      </c>
      <c r="F37" s="55">
        <v>192</v>
      </c>
      <c r="G37" s="55">
        <v>192</v>
      </c>
      <c r="H37" s="55">
        <v>192</v>
      </c>
    </row>
    <row r="38" spans="1:8" ht="47.25" customHeight="1">
      <c r="A38" s="48"/>
      <c r="B38" s="167"/>
      <c r="C38" s="27"/>
      <c r="D38" s="27"/>
      <c r="E38" s="27"/>
      <c r="F38" s="27"/>
      <c r="G38" s="27"/>
      <c r="H38" s="27"/>
    </row>
    <row r="39" spans="1:8" ht="34.5" customHeight="1">
      <c r="A39" s="48"/>
      <c r="B39" s="56" t="s">
        <v>12</v>
      </c>
      <c r="C39" s="27"/>
      <c r="D39" s="27"/>
      <c r="E39" s="27">
        <f>E37+E38</f>
        <v>170</v>
      </c>
      <c r="F39" s="27">
        <f t="shared" ref="F39:H39" si="7">F37+F38</f>
        <v>192</v>
      </c>
      <c r="G39" s="27">
        <f t="shared" si="7"/>
        <v>192</v>
      </c>
      <c r="H39" s="27">
        <f t="shared" si="7"/>
        <v>192</v>
      </c>
    </row>
    <row r="40" spans="1:8" ht="34.5" customHeight="1">
      <c r="A40" s="48"/>
      <c r="B40" s="167" t="s">
        <v>136</v>
      </c>
      <c r="C40" s="53" t="s">
        <v>45</v>
      </c>
      <c r="D40" s="54" t="s">
        <v>46</v>
      </c>
      <c r="E40" s="55">
        <v>109</v>
      </c>
      <c r="F40" s="55">
        <v>134</v>
      </c>
      <c r="G40" s="55">
        <v>134</v>
      </c>
      <c r="H40" s="55">
        <v>134</v>
      </c>
    </row>
    <row r="41" spans="1:8" ht="53.25" customHeight="1">
      <c r="A41" s="48"/>
      <c r="B41" s="167"/>
      <c r="C41" s="27"/>
      <c r="D41" s="27"/>
      <c r="E41" s="27"/>
      <c r="F41" s="27"/>
      <c r="G41" s="27"/>
      <c r="H41" s="27"/>
    </row>
    <row r="42" spans="1:8" ht="34.5" customHeight="1">
      <c r="A42" s="48"/>
      <c r="B42" s="56" t="s">
        <v>12</v>
      </c>
      <c r="C42" s="27"/>
      <c r="D42" s="27"/>
      <c r="E42" s="27">
        <f>E40+E41</f>
        <v>109</v>
      </c>
      <c r="F42" s="27">
        <f t="shared" ref="F42:H42" si="8">F40+F41</f>
        <v>134</v>
      </c>
      <c r="G42" s="27">
        <f t="shared" si="8"/>
        <v>134</v>
      </c>
      <c r="H42" s="27">
        <f t="shared" si="8"/>
        <v>134</v>
      </c>
    </row>
    <row r="43" spans="1:8" ht="34.5" customHeight="1">
      <c r="A43" s="48"/>
      <c r="B43" s="167" t="s">
        <v>83</v>
      </c>
      <c r="C43" s="53" t="s">
        <v>45</v>
      </c>
      <c r="D43" s="54" t="s">
        <v>46</v>
      </c>
      <c r="E43" s="55">
        <v>189</v>
      </c>
      <c r="F43" s="55">
        <v>339</v>
      </c>
      <c r="G43" s="55">
        <v>339</v>
      </c>
      <c r="H43" s="55">
        <v>339</v>
      </c>
    </row>
    <row r="44" spans="1:8" ht="34.5" customHeight="1">
      <c r="A44" s="48"/>
      <c r="B44" s="167"/>
      <c r="C44" s="27"/>
      <c r="D44" s="27"/>
      <c r="E44" s="27"/>
      <c r="F44" s="27"/>
      <c r="G44" s="27"/>
      <c r="H44" s="27"/>
    </row>
    <row r="45" spans="1:8" ht="34.5" customHeight="1">
      <c r="A45" s="48"/>
      <c r="B45" s="56" t="s">
        <v>12</v>
      </c>
      <c r="C45" s="27"/>
      <c r="D45" s="27"/>
      <c r="E45" s="27">
        <f>E43+E44</f>
        <v>189</v>
      </c>
      <c r="F45" s="27">
        <f t="shared" ref="F45:H45" si="9">F43+F44</f>
        <v>339</v>
      </c>
      <c r="G45" s="27">
        <f t="shared" si="9"/>
        <v>339</v>
      </c>
      <c r="H45" s="27">
        <f t="shared" si="9"/>
        <v>339</v>
      </c>
    </row>
    <row r="46" spans="1:8" ht="34.5" customHeight="1">
      <c r="A46" s="48"/>
      <c r="B46" s="167" t="s">
        <v>137</v>
      </c>
      <c r="C46" s="53" t="s">
        <v>45</v>
      </c>
      <c r="D46" s="54" t="s">
        <v>46</v>
      </c>
      <c r="E46" s="55">
        <v>1305</v>
      </c>
      <c r="F46" s="55">
        <f>E46</f>
        <v>1305</v>
      </c>
      <c r="G46" s="55">
        <v>1305</v>
      </c>
      <c r="H46" s="55">
        <v>1305</v>
      </c>
    </row>
    <row r="47" spans="1:8" ht="61.5" customHeight="1">
      <c r="A47" s="48"/>
      <c r="B47" s="167"/>
      <c r="C47" s="27"/>
      <c r="D47" s="27"/>
      <c r="E47" s="27"/>
      <c r="F47" s="27"/>
      <c r="G47" s="27"/>
      <c r="H47" s="27"/>
    </row>
    <row r="48" spans="1:8" ht="34.5" customHeight="1">
      <c r="A48" s="48"/>
      <c r="B48" s="56" t="s">
        <v>12</v>
      </c>
      <c r="C48" s="27"/>
      <c r="D48" s="27"/>
      <c r="E48" s="27">
        <f>E46+E47</f>
        <v>1305</v>
      </c>
      <c r="F48" s="27">
        <f t="shared" ref="F48:H48" si="10">F46+F47</f>
        <v>1305</v>
      </c>
      <c r="G48" s="27">
        <f t="shared" si="10"/>
        <v>1305</v>
      </c>
      <c r="H48" s="27">
        <f t="shared" si="10"/>
        <v>1305</v>
      </c>
    </row>
    <row r="49" spans="1:8" ht="75.75" customHeight="1">
      <c r="A49" s="48"/>
      <c r="B49" s="167" t="s">
        <v>84</v>
      </c>
      <c r="C49" s="53" t="s">
        <v>45</v>
      </c>
      <c r="D49" s="54" t="s">
        <v>46</v>
      </c>
      <c r="E49" s="55">
        <v>224</v>
      </c>
      <c r="F49" s="55">
        <v>224</v>
      </c>
      <c r="G49" s="55">
        <v>224</v>
      </c>
      <c r="H49" s="55">
        <v>224</v>
      </c>
    </row>
    <row r="50" spans="1:8" ht="34.5" customHeight="1">
      <c r="A50" s="48"/>
      <c r="B50" s="167"/>
      <c r="C50" s="27"/>
      <c r="D50" s="27"/>
      <c r="E50" s="27"/>
      <c r="F50" s="27"/>
      <c r="G50" s="27"/>
      <c r="H50" s="27"/>
    </row>
    <row r="51" spans="1:8" ht="39.75" customHeight="1">
      <c r="A51" s="48"/>
      <c r="B51" s="56" t="s">
        <v>12</v>
      </c>
      <c r="C51" s="27"/>
      <c r="D51" s="27"/>
      <c r="E51" s="27">
        <f>E49+E50</f>
        <v>224</v>
      </c>
      <c r="F51" s="27">
        <f t="shared" ref="F51:H51" si="11">F49+F50</f>
        <v>224</v>
      </c>
      <c r="G51" s="27">
        <f t="shared" si="11"/>
        <v>224</v>
      </c>
      <c r="H51" s="27">
        <f t="shared" si="11"/>
        <v>224</v>
      </c>
    </row>
    <row r="52" spans="1:8" ht="54" customHeight="1">
      <c r="A52" s="48"/>
      <c r="B52" s="167" t="s">
        <v>85</v>
      </c>
      <c r="C52" s="53" t="s">
        <v>45</v>
      </c>
      <c r="D52" s="54" t="s">
        <v>46</v>
      </c>
      <c r="E52" s="55">
        <v>145</v>
      </c>
      <c r="F52" s="55">
        <v>156</v>
      </c>
      <c r="G52" s="55">
        <v>156</v>
      </c>
      <c r="H52" s="55">
        <v>156</v>
      </c>
    </row>
    <row r="53" spans="1:8" ht="14.25" customHeight="1">
      <c r="A53" s="48"/>
      <c r="B53" s="167"/>
      <c r="C53" s="27"/>
      <c r="D53" s="27"/>
      <c r="E53" s="27"/>
      <c r="F53" s="27"/>
      <c r="G53" s="27"/>
      <c r="H53" s="27"/>
    </row>
    <row r="54" spans="1:8" ht="42.75" customHeight="1">
      <c r="A54" s="48"/>
      <c r="B54" s="56" t="s">
        <v>12</v>
      </c>
      <c r="C54" s="27"/>
      <c r="D54" s="27"/>
      <c r="E54" s="27">
        <f>E52+E53</f>
        <v>145</v>
      </c>
      <c r="F54" s="27">
        <f t="shared" ref="F54:H54" si="12">F52+F53</f>
        <v>156</v>
      </c>
      <c r="G54" s="27">
        <f t="shared" si="12"/>
        <v>156</v>
      </c>
      <c r="H54" s="27">
        <f t="shared" si="12"/>
        <v>156</v>
      </c>
    </row>
    <row r="55" spans="1:8" ht="34.5" customHeight="1">
      <c r="A55" s="48"/>
      <c r="B55" s="167" t="s">
        <v>86</v>
      </c>
      <c r="C55" s="53" t="s">
        <v>45</v>
      </c>
      <c r="D55" s="54" t="s">
        <v>46</v>
      </c>
      <c r="E55" s="55">
        <v>216</v>
      </c>
      <c r="F55" s="55">
        <v>220</v>
      </c>
      <c r="G55" s="55">
        <v>220</v>
      </c>
      <c r="H55" s="55">
        <v>220</v>
      </c>
    </row>
    <row r="56" spans="1:8" ht="19.5" customHeight="1">
      <c r="A56" s="48"/>
      <c r="B56" s="167"/>
      <c r="C56" s="27"/>
      <c r="D56" s="27"/>
      <c r="E56" s="27"/>
      <c r="F56" s="27"/>
      <c r="G56" s="27"/>
      <c r="H56" s="27"/>
    </row>
    <row r="57" spans="1:8" ht="34.5" customHeight="1">
      <c r="A57" s="48"/>
      <c r="B57" s="56" t="s">
        <v>12</v>
      </c>
      <c r="C57" s="27"/>
      <c r="D57" s="27"/>
      <c r="E57" s="27">
        <f>E55+E56</f>
        <v>216</v>
      </c>
      <c r="F57" s="27">
        <f t="shared" ref="F57:H57" si="13">F55+F56</f>
        <v>220</v>
      </c>
      <c r="G57" s="27">
        <f t="shared" si="13"/>
        <v>220</v>
      </c>
      <c r="H57" s="27">
        <f t="shared" si="13"/>
        <v>220</v>
      </c>
    </row>
    <row r="58" spans="1:8" ht="30" customHeight="1">
      <c r="A58" s="48"/>
      <c r="B58" s="167" t="s">
        <v>65</v>
      </c>
      <c r="C58" s="53" t="s">
        <v>45</v>
      </c>
      <c r="D58" s="54" t="s">
        <v>46</v>
      </c>
      <c r="E58" s="55">
        <v>483</v>
      </c>
      <c r="F58" s="55">
        <v>489</v>
      </c>
      <c r="G58" s="55">
        <v>489</v>
      </c>
      <c r="H58" s="55">
        <v>489</v>
      </c>
    </row>
    <row r="59" spans="1:8" ht="10.5" hidden="1" customHeight="1">
      <c r="A59" s="48"/>
      <c r="B59" s="167"/>
      <c r="C59" s="27"/>
      <c r="D59" s="27"/>
      <c r="E59" s="27"/>
      <c r="F59" s="27"/>
      <c r="G59" s="27"/>
      <c r="H59" s="27"/>
    </row>
    <row r="60" spans="1:8" ht="34.5" customHeight="1">
      <c r="A60" s="48"/>
      <c r="B60" s="56" t="s">
        <v>12</v>
      </c>
      <c r="C60" s="27"/>
      <c r="D60" s="27"/>
      <c r="E60" s="27">
        <f>E58+E59</f>
        <v>483</v>
      </c>
      <c r="F60" s="27">
        <f t="shared" ref="F60:H60" si="14">F58+F59</f>
        <v>489</v>
      </c>
      <c r="G60" s="27">
        <f t="shared" si="14"/>
        <v>489</v>
      </c>
      <c r="H60" s="27">
        <f t="shared" si="14"/>
        <v>489</v>
      </c>
    </row>
    <row r="61" spans="1:8" ht="34.5" customHeight="1">
      <c r="A61" s="48"/>
      <c r="B61" s="167" t="s">
        <v>87</v>
      </c>
      <c r="C61" s="53" t="s">
        <v>45</v>
      </c>
      <c r="D61" s="54" t="s">
        <v>46</v>
      </c>
      <c r="E61" s="55">
        <v>29</v>
      </c>
      <c r="F61" s="55">
        <v>29</v>
      </c>
      <c r="G61" s="55">
        <v>29</v>
      </c>
      <c r="H61" s="55">
        <v>29</v>
      </c>
    </row>
    <row r="62" spans="1:8" ht="34.5" customHeight="1">
      <c r="A62" s="48"/>
      <c r="B62" s="167"/>
      <c r="C62" s="27"/>
      <c r="D62" s="27"/>
      <c r="E62" s="27"/>
      <c r="F62" s="27"/>
      <c r="G62" s="27"/>
      <c r="H62" s="27"/>
    </row>
    <row r="63" spans="1:8" ht="34.5" customHeight="1">
      <c r="A63" s="48"/>
      <c r="B63" s="56" t="s">
        <v>12</v>
      </c>
      <c r="C63" s="27"/>
      <c r="D63" s="27"/>
      <c r="E63" s="27">
        <f>E61+E62</f>
        <v>29</v>
      </c>
      <c r="F63" s="27">
        <f t="shared" ref="F63:H63" si="15">F61+F62</f>
        <v>29</v>
      </c>
      <c r="G63" s="27">
        <f t="shared" si="15"/>
        <v>29</v>
      </c>
      <c r="H63" s="27">
        <f t="shared" si="15"/>
        <v>29</v>
      </c>
    </row>
    <row r="64" spans="1:8" ht="34.5" customHeight="1">
      <c r="A64" s="48"/>
      <c r="B64" s="167" t="s">
        <v>88</v>
      </c>
      <c r="C64" s="53" t="s">
        <v>45</v>
      </c>
      <c r="D64" s="54" t="s">
        <v>46</v>
      </c>
      <c r="E64" s="55">
        <v>42</v>
      </c>
      <c r="F64" s="55">
        <v>57</v>
      </c>
      <c r="G64" s="55">
        <v>57</v>
      </c>
      <c r="H64" s="55">
        <v>57</v>
      </c>
    </row>
    <row r="65" spans="1:8" ht="34.5" customHeight="1">
      <c r="A65" s="48"/>
      <c r="B65" s="167"/>
      <c r="C65" s="27"/>
      <c r="D65" s="27"/>
      <c r="E65" s="27"/>
      <c r="F65" s="27"/>
      <c r="G65" s="27"/>
      <c r="H65" s="27"/>
    </row>
    <row r="66" spans="1:8" ht="34.5" customHeight="1">
      <c r="A66" s="48"/>
      <c r="B66" s="56" t="s">
        <v>12</v>
      </c>
      <c r="C66" s="27"/>
      <c r="D66" s="27"/>
      <c r="E66" s="27">
        <f>E64+E65</f>
        <v>42</v>
      </c>
      <c r="F66" s="27">
        <f t="shared" ref="F66:H66" si="16">F64+F65</f>
        <v>57</v>
      </c>
      <c r="G66" s="27">
        <f t="shared" si="16"/>
        <v>57</v>
      </c>
      <c r="H66" s="27">
        <f t="shared" si="16"/>
        <v>57</v>
      </c>
    </row>
    <row r="67" spans="1:8" ht="34.5" customHeight="1">
      <c r="A67" s="48"/>
      <c r="B67" s="167" t="s">
        <v>91</v>
      </c>
      <c r="C67" s="53" t="s">
        <v>45</v>
      </c>
      <c r="D67" s="54" t="s">
        <v>46</v>
      </c>
      <c r="E67" s="55" t="str">
        <f>D67</f>
        <v>человек</v>
      </c>
      <c r="F67" s="55">
        <v>10</v>
      </c>
      <c r="G67" s="55">
        <v>10</v>
      </c>
      <c r="H67" s="55">
        <v>10</v>
      </c>
    </row>
    <row r="68" spans="1:8" ht="34.5" customHeight="1">
      <c r="A68" s="48"/>
      <c r="B68" s="167"/>
      <c r="C68" s="27"/>
      <c r="D68" s="27"/>
      <c r="E68" s="27"/>
      <c r="F68" s="27"/>
      <c r="G68" s="27"/>
      <c r="H68" s="27"/>
    </row>
    <row r="69" spans="1:8" ht="34.5" customHeight="1">
      <c r="A69" s="48"/>
      <c r="B69" s="56" t="s">
        <v>12</v>
      </c>
      <c r="C69" s="27"/>
      <c r="D69" s="27"/>
      <c r="E69" s="27">
        <v>4</v>
      </c>
      <c r="F69" s="27">
        <v>10</v>
      </c>
      <c r="G69" s="27">
        <v>10</v>
      </c>
      <c r="H69" s="27">
        <v>10</v>
      </c>
    </row>
    <row r="70" spans="1:8" ht="34.5" customHeight="1">
      <c r="A70" s="48"/>
      <c r="B70" s="167" t="s">
        <v>89</v>
      </c>
      <c r="C70" s="53" t="s">
        <v>45</v>
      </c>
      <c r="D70" s="54" t="s">
        <v>46</v>
      </c>
      <c r="E70" s="27">
        <v>0</v>
      </c>
      <c r="F70" s="27">
        <v>4</v>
      </c>
      <c r="G70" s="27">
        <v>4</v>
      </c>
      <c r="H70" s="27">
        <v>4</v>
      </c>
    </row>
    <row r="71" spans="1:8" ht="34.5" customHeight="1">
      <c r="A71" s="48"/>
      <c r="B71" s="167"/>
      <c r="C71" s="27"/>
      <c r="D71" s="27"/>
      <c r="E71" s="27"/>
      <c r="F71" s="27"/>
      <c r="G71" s="27"/>
      <c r="H71" s="27"/>
    </row>
    <row r="72" spans="1:8" ht="34.5" customHeight="1">
      <c r="A72" s="48"/>
      <c r="B72" s="56" t="s">
        <v>12</v>
      </c>
      <c r="C72" s="27"/>
      <c r="D72" s="27"/>
      <c r="E72" s="27">
        <f t="shared" ref="E72:H72" si="17">E70+E71</f>
        <v>0</v>
      </c>
      <c r="F72" s="27">
        <f t="shared" si="17"/>
        <v>4</v>
      </c>
      <c r="G72" s="27">
        <f t="shared" si="17"/>
        <v>4</v>
      </c>
      <c r="H72" s="27">
        <f t="shared" si="17"/>
        <v>4</v>
      </c>
    </row>
    <row r="73" spans="1:8" ht="34.5" customHeight="1">
      <c r="A73" s="48"/>
      <c r="B73" s="167" t="s">
        <v>90</v>
      </c>
      <c r="C73" s="53" t="s">
        <v>45</v>
      </c>
      <c r="D73" s="54" t="s">
        <v>46</v>
      </c>
      <c r="E73" s="27">
        <v>2</v>
      </c>
      <c r="F73" s="27">
        <v>3</v>
      </c>
      <c r="G73" s="27">
        <v>3</v>
      </c>
      <c r="H73" s="27">
        <v>3</v>
      </c>
    </row>
    <row r="74" spans="1:8" ht="60.75" customHeight="1">
      <c r="A74" s="48"/>
      <c r="B74" s="167"/>
      <c r="C74" s="27"/>
      <c r="D74" s="27"/>
      <c r="E74" s="27"/>
      <c r="F74" s="27"/>
      <c r="G74" s="27"/>
      <c r="H74" s="27"/>
    </row>
    <row r="75" spans="1:8" ht="34.5" customHeight="1">
      <c r="A75" s="48"/>
      <c r="B75" s="56" t="s">
        <v>12</v>
      </c>
      <c r="C75" s="27"/>
      <c r="D75" s="27"/>
      <c r="E75" s="27">
        <f t="shared" ref="E75:H75" si="18">E73+E74</f>
        <v>2</v>
      </c>
      <c r="F75" s="27">
        <f t="shared" si="18"/>
        <v>3</v>
      </c>
      <c r="G75" s="27">
        <f t="shared" si="18"/>
        <v>3</v>
      </c>
      <c r="H75" s="27">
        <f t="shared" si="18"/>
        <v>3</v>
      </c>
    </row>
    <row r="76" spans="1:8" ht="34.5" customHeight="1">
      <c r="A76" s="48"/>
      <c r="B76" s="167" t="s">
        <v>138</v>
      </c>
      <c r="C76" s="53" t="s">
        <v>45</v>
      </c>
      <c r="D76" s="54" t="s">
        <v>46</v>
      </c>
      <c r="E76" s="27">
        <v>0</v>
      </c>
      <c r="F76" s="27">
        <v>1</v>
      </c>
      <c r="G76" s="27">
        <v>1</v>
      </c>
      <c r="H76" s="27">
        <v>1</v>
      </c>
    </row>
    <row r="77" spans="1:8" ht="73.5" customHeight="1">
      <c r="A77" s="48"/>
      <c r="B77" s="167"/>
      <c r="C77" s="27"/>
      <c r="D77" s="27"/>
      <c r="E77" s="27"/>
      <c r="F77" s="27"/>
      <c r="G77" s="27"/>
      <c r="H77" s="27"/>
    </row>
    <row r="78" spans="1:8" ht="34.5" customHeight="1">
      <c r="A78" s="48"/>
      <c r="B78" s="56" t="s">
        <v>12</v>
      </c>
      <c r="C78" s="27"/>
      <c r="D78" s="27"/>
      <c r="E78" s="27">
        <f t="shared" ref="E78:H78" si="19">E76+E77</f>
        <v>0</v>
      </c>
      <c r="F78" s="27">
        <f t="shared" si="19"/>
        <v>1</v>
      </c>
      <c r="G78" s="27">
        <f t="shared" si="19"/>
        <v>1</v>
      </c>
      <c r="H78" s="27">
        <f t="shared" si="19"/>
        <v>1</v>
      </c>
    </row>
    <row r="79" spans="1:8" ht="34.5" customHeight="1">
      <c r="A79" s="48"/>
      <c r="B79" s="167" t="s">
        <v>139</v>
      </c>
      <c r="C79" s="53" t="s">
        <v>45</v>
      </c>
      <c r="D79" s="54" t="s">
        <v>46</v>
      </c>
      <c r="E79" s="27"/>
      <c r="F79" s="27">
        <v>42</v>
      </c>
      <c r="G79" s="27">
        <v>42</v>
      </c>
      <c r="H79" s="27">
        <v>42</v>
      </c>
    </row>
    <row r="80" spans="1:8" ht="34.5" customHeight="1">
      <c r="A80" s="48"/>
      <c r="B80" s="167"/>
      <c r="C80" s="27"/>
      <c r="D80" s="27"/>
      <c r="E80" s="27"/>
      <c r="F80" s="27"/>
      <c r="G80" s="27"/>
      <c r="H80" s="27"/>
    </row>
    <row r="81" spans="1:8" ht="34.5" customHeight="1">
      <c r="A81" s="48"/>
      <c r="B81" s="56" t="s">
        <v>12</v>
      </c>
      <c r="C81" s="27"/>
      <c r="D81" s="27"/>
      <c r="E81" s="27">
        <f t="shared" ref="E81:H81" si="20">E79+E80</f>
        <v>0</v>
      </c>
      <c r="F81" s="27">
        <f t="shared" si="20"/>
        <v>42</v>
      </c>
      <c r="G81" s="27">
        <f t="shared" si="20"/>
        <v>42</v>
      </c>
      <c r="H81" s="27">
        <f t="shared" si="20"/>
        <v>42</v>
      </c>
    </row>
    <row r="82" spans="1:8" ht="42.75" customHeight="1">
      <c r="A82" s="48"/>
      <c r="B82" s="167" t="s">
        <v>42</v>
      </c>
      <c r="C82" s="27" t="s">
        <v>59</v>
      </c>
      <c r="D82" s="27" t="s">
        <v>47</v>
      </c>
      <c r="E82" s="27">
        <v>799736</v>
      </c>
      <c r="F82" s="27">
        <v>799736</v>
      </c>
      <c r="G82" s="27">
        <v>799736</v>
      </c>
      <c r="H82" s="27">
        <v>799736</v>
      </c>
    </row>
    <row r="83" spans="1:8" ht="42.75" customHeight="1">
      <c r="A83" s="48"/>
      <c r="B83" s="167"/>
      <c r="C83" s="27" t="s">
        <v>63</v>
      </c>
      <c r="D83" s="27" t="s">
        <v>47</v>
      </c>
      <c r="E83" s="27">
        <v>144480</v>
      </c>
      <c r="F83" s="27">
        <v>144480</v>
      </c>
      <c r="G83" s="27">
        <v>144480</v>
      </c>
      <c r="H83" s="27">
        <v>144480</v>
      </c>
    </row>
    <row r="84" spans="1:8" ht="42.75" customHeight="1">
      <c r="A84" s="48"/>
      <c r="B84" s="56" t="s">
        <v>12</v>
      </c>
      <c r="C84" s="27"/>
      <c r="D84" s="27"/>
      <c r="E84" s="27">
        <f>E82+E83</f>
        <v>944216</v>
      </c>
      <c r="F84" s="27">
        <f t="shared" ref="F84:H84" si="21">F82+F83</f>
        <v>944216</v>
      </c>
      <c r="G84" s="27">
        <f t="shared" si="21"/>
        <v>944216</v>
      </c>
      <c r="H84" s="27">
        <f t="shared" si="21"/>
        <v>944216</v>
      </c>
    </row>
    <row r="85" spans="1:8" ht="34.5" customHeight="1">
      <c r="A85" s="48"/>
      <c r="B85" s="167" t="s">
        <v>103</v>
      </c>
      <c r="C85" s="27" t="s">
        <v>61</v>
      </c>
      <c r="D85" s="27" t="s">
        <v>69</v>
      </c>
      <c r="E85" s="27">
        <v>25</v>
      </c>
      <c r="F85" s="27">
        <v>25</v>
      </c>
      <c r="G85" s="27">
        <v>25</v>
      </c>
      <c r="H85" s="27">
        <v>25</v>
      </c>
    </row>
    <row r="86" spans="1:8" ht="34.5" customHeight="1">
      <c r="A86" s="48"/>
      <c r="B86" s="167"/>
      <c r="C86" s="27"/>
      <c r="D86" s="27"/>
      <c r="E86" s="27"/>
      <c r="F86" s="27"/>
      <c r="G86" s="27"/>
      <c r="H86" s="27"/>
    </row>
    <row r="87" spans="1:8" ht="34.5" customHeight="1">
      <c r="A87" s="48"/>
      <c r="B87" s="56" t="s">
        <v>12</v>
      </c>
      <c r="C87" s="27"/>
      <c r="D87" s="27"/>
      <c r="E87" s="27">
        <f>E85+E86</f>
        <v>25</v>
      </c>
      <c r="F87" s="27">
        <f t="shared" ref="F87:H87" si="22">F85+F86</f>
        <v>25</v>
      </c>
      <c r="G87" s="27">
        <f t="shared" si="22"/>
        <v>25</v>
      </c>
      <c r="H87" s="27">
        <f t="shared" si="22"/>
        <v>25</v>
      </c>
    </row>
    <row r="88" spans="1:8" ht="34.5" customHeight="1">
      <c r="A88" s="48"/>
      <c r="B88" s="178" t="s">
        <v>44</v>
      </c>
      <c r="C88" s="27" t="s">
        <v>45</v>
      </c>
      <c r="D88" s="27" t="s">
        <v>46</v>
      </c>
      <c r="E88" s="27">
        <v>3431</v>
      </c>
      <c r="F88" s="27">
        <v>3702</v>
      </c>
      <c r="G88" s="27">
        <v>3702</v>
      </c>
      <c r="H88" s="27">
        <v>3702</v>
      </c>
    </row>
    <row r="89" spans="1:8" ht="34.5" customHeight="1">
      <c r="A89" s="48"/>
      <c r="B89" s="179"/>
      <c r="C89" s="27" t="s">
        <v>45</v>
      </c>
      <c r="D89" s="27" t="s">
        <v>46</v>
      </c>
      <c r="E89" s="27">
        <v>3423</v>
      </c>
      <c r="F89" s="27">
        <v>3500</v>
      </c>
      <c r="G89" s="27">
        <v>3500</v>
      </c>
      <c r="H89" s="27">
        <v>3500</v>
      </c>
    </row>
    <row r="90" spans="1:8" ht="34.5" customHeight="1">
      <c r="A90" s="48"/>
      <c r="B90" s="56" t="s">
        <v>12</v>
      </c>
      <c r="C90" s="27"/>
      <c r="D90" s="27"/>
      <c r="E90" s="27">
        <f>E88+E89</f>
        <v>6854</v>
      </c>
      <c r="F90" s="27">
        <f t="shared" ref="F90:H90" si="23">F88+F89</f>
        <v>7202</v>
      </c>
      <c r="G90" s="27">
        <f t="shared" si="23"/>
        <v>7202</v>
      </c>
      <c r="H90" s="27">
        <f t="shared" si="23"/>
        <v>7202</v>
      </c>
    </row>
    <row r="91" spans="1:8" ht="34.5" customHeight="1">
      <c r="A91" s="48"/>
      <c r="B91" s="174" t="s">
        <v>43</v>
      </c>
      <c r="C91" s="27" t="s">
        <v>45</v>
      </c>
      <c r="D91" s="27" t="s">
        <v>46</v>
      </c>
      <c r="E91" s="27">
        <v>4361</v>
      </c>
      <c r="F91" s="27">
        <v>4488</v>
      </c>
      <c r="G91" s="27">
        <v>4488</v>
      </c>
      <c r="H91" s="27">
        <v>4488</v>
      </c>
    </row>
    <row r="92" spans="1:8" ht="34.5" customHeight="1">
      <c r="A92" s="48"/>
      <c r="B92" s="175"/>
      <c r="C92" s="27" t="s">
        <v>45</v>
      </c>
      <c r="D92" s="27" t="s">
        <v>46</v>
      </c>
      <c r="E92" s="27">
        <v>3295</v>
      </c>
      <c r="F92" s="27">
        <v>3439</v>
      </c>
      <c r="G92" s="27">
        <v>3439</v>
      </c>
      <c r="H92" s="27">
        <v>3439</v>
      </c>
    </row>
    <row r="93" spans="1:8" ht="34.5" customHeight="1">
      <c r="A93" s="48"/>
      <c r="B93" s="56" t="s">
        <v>12</v>
      </c>
      <c r="C93" s="27"/>
      <c r="D93" s="27"/>
      <c r="E93" s="27">
        <f>E91+E92</f>
        <v>7656</v>
      </c>
      <c r="F93" s="27">
        <f t="shared" ref="F93:H93" si="24">F91+F92</f>
        <v>7927</v>
      </c>
      <c r="G93" s="27">
        <f t="shared" si="24"/>
        <v>7927</v>
      </c>
      <c r="H93" s="27">
        <f t="shared" si="24"/>
        <v>7927</v>
      </c>
    </row>
    <row r="94" spans="1:8" ht="34.5" customHeight="1">
      <c r="A94" s="48"/>
      <c r="B94" s="174" t="s">
        <v>41</v>
      </c>
      <c r="C94" s="27" t="s">
        <v>59</v>
      </c>
      <c r="D94" s="27" t="s">
        <v>47</v>
      </c>
      <c r="E94" s="27">
        <v>106272</v>
      </c>
      <c r="F94" s="27">
        <v>109814.39999999999</v>
      </c>
      <c r="G94" s="27">
        <v>109814.39999999999</v>
      </c>
      <c r="H94" s="27">
        <v>109814.39999999999</v>
      </c>
    </row>
    <row r="95" spans="1:8" ht="34.5" customHeight="1">
      <c r="A95" s="48"/>
      <c r="B95" s="175"/>
      <c r="C95" s="27" t="s">
        <v>59</v>
      </c>
      <c r="D95" s="27" t="s">
        <v>47</v>
      </c>
      <c r="E95" s="27">
        <v>139924.79999999999</v>
      </c>
      <c r="F95" s="27">
        <v>152323.20000000001</v>
      </c>
      <c r="G95" s="27">
        <v>152323.20000000001</v>
      </c>
      <c r="H95" s="27">
        <v>152323.20000000001</v>
      </c>
    </row>
    <row r="96" spans="1:8" ht="34.5" customHeight="1">
      <c r="A96" s="48"/>
      <c r="B96" s="56" t="s">
        <v>12</v>
      </c>
      <c r="C96" s="27"/>
      <c r="D96" s="27"/>
      <c r="E96" s="27">
        <f>E94+E95</f>
        <v>246196.8</v>
      </c>
      <c r="F96" s="27">
        <f t="shared" ref="F96:H96" si="25">F94+F95</f>
        <v>262137.60000000001</v>
      </c>
      <c r="G96" s="27">
        <f t="shared" si="25"/>
        <v>262137.60000000001</v>
      </c>
      <c r="H96" s="27">
        <f t="shared" si="25"/>
        <v>262137.60000000001</v>
      </c>
    </row>
    <row r="97" spans="1:8" ht="50.25" customHeight="1">
      <c r="A97" s="48"/>
      <c r="B97" s="177" t="s">
        <v>129</v>
      </c>
      <c r="C97" s="27" t="s">
        <v>63</v>
      </c>
      <c r="D97" s="27" t="s">
        <v>47</v>
      </c>
      <c r="E97" s="27">
        <v>206000</v>
      </c>
      <c r="F97" s="27">
        <v>169535</v>
      </c>
      <c r="G97" s="27">
        <v>169535</v>
      </c>
      <c r="H97" s="27">
        <v>169535</v>
      </c>
    </row>
    <row r="98" spans="1:8" ht="19.899999999999999" customHeight="1">
      <c r="A98" s="48"/>
      <c r="B98" s="177"/>
      <c r="C98" s="27"/>
      <c r="D98" s="27"/>
      <c r="E98" s="27"/>
      <c r="F98" s="27"/>
      <c r="G98" s="27"/>
      <c r="H98" s="27"/>
    </row>
    <row r="99" spans="1:8" ht="40.5" customHeight="1">
      <c r="A99" s="48"/>
      <c r="B99" s="56" t="s">
        <v>12</v>
      </c>
      <c r="C99" s="27"/>
      <c r="D99" s="27"/>
      <c r="E99" s="27">
        <f>E97+E98</f>
        <v>206000</v>
      </c>
      <c r="F99" s="27">
        <f t="shared" ref="F99:H99" si="26">F97+F98</f>
        <v>169535</v>
      </c>
      <c r="G99" s="27">
        <f t="shared" si="26"/>
        <v>169535</v>
      </c>
      <c r="H99" s="27">
        <f t="shared" si="26"/>
        <v>169535</v>
      </c>
    </row>
    <row r="100" spans="1:8" ht="54" customHeight="1">
      <c r="A100" s="48"/>
      <c r="B100" s="177" t="s">
        <v>130</v>
      </c>
      <c r="C100" s="27" t="s">
        <v>63</v>
      </c>
      <c r="D100" s="27" t="s">
        <v>47</v>
      </c>
      <c r="E100" s="27">
        <v>272113</v>
      </c>
      <c r="F100" s="27">
        <v>308600</v>
      </c>
      <c r="G100" s="27">
        <v>308600</v>
      </c>
      <c r="H100" s="27">
        <v>308600</v>
      </c>
    </row>
    <row r="101" spans="1:8" ht="27" customHeight="1">
      <c r="A101" s="48"/>
      <c r="B101" s="177"/>
      <c r="C101" s="27"/>
      <c r="D101" s="27"/>
      <c r="E101" s="27"/>
      <c r="F101" s="27"/>
      <c r="G101" s="27"/>
      <c r="H101" s="27"/>
    </row>
    <row r="102" spans="1:8" ht="41.25" customHeight="1">
      <c r="A102" s="48"/>
      <c r="B102" s="56" t="s">
        <v>12</v>
      </c>
      <c r="C102" s="27"/>
      <c r="D102" s="27"/>
      <c r="E102" s="27">
        <f>E100+E101</f>
        <v>272113</v>
      </c>
      <c r="F102" s="27">
        <f t="shared" ref="F102:H102" si="27">F100+F101</f>
        <v>308600</v>
      </c>
      <c r="G102" s="27">
        <f t="shared" si="27"/>
        <v>308600</v>
      </c>
      <c r="H102" s="27">
        <f t="shared" si="27"/>
        <v>308600</v>
      </c>
    </row>
    <row r="103" spans="1:8" ht="56.25" customHeight="1">
      <c r="A103" s="48"/>
      <c r="B103" s="174" t="s">
        <v>66</v>
      </c>
      <c r="C103" s="27" t="s">
        <v>108</v>
      </c>
      <c r="D103" s="31" t="s">
        <v>109</v>
      </c>
      <c r="E103" s="27">
        <f>1100</f>
        <v>1100</v>
      </c>
      <c r="F103" s="27">
        <f>1100</f>
        <v>1100</v>
      </c>
      <c r="G103" s="27">
        <f>1100</f>
        <v>1100</v>
      </c>
      <c r="H103" s="27">
        <v>1100</v>
      </c>
    </row>
    <row r="104" spans="1:8" ht="25.5" customHeight="1">
      <c r="A104" s="48"/>
      <c r="B104" s="175"/>
      <c r="C104" s="53" t="s">
        <v>45</v>
      </c>
      <c r="D104" s="55" t="s">
        <v>46</v>
      </c>
      <c r="E104" s="27">
        <v>1000</v>
      </c>
      <c r="F104" s="27">
        <v>1000</v>
      </c>
      <c r="G104" s="27">
        <v>1000</v>
      </c>
      <c r="H104" s="27">
        <v>1000</v>
      </c>
    </row>
    <row r="105" spans="1:8" ht="32.25" customHeight="1">
      <c r="A105" s="48"/>
      <c r="B105" s="56" t="s">
        <v>12</v>
      </c>
      <c r="C105" s="27"/>
      <c r="D105" s="27"/>
      <c r="E105" s="27">
        <f>E103+E104</f>
        <v>2100</v>
      </c>
      <c r="F105" s="27">
        <f t="shared" ref="F105:G105" si="28">F103+F104</f>
        <v>2100</v>
      </c>
      <c r="G105" s="27">
        <f t="shared" si="28"/>
        <v>2100</v>
      </c>
      <c r="H105" s="27">
        <f>H103+H104</f>
        <v>2100</v>
      </c>
    </row>
    <row r="106" spans="1:8" ht="32.25" customHeight="1">
      <c r="A106" s="48"/>
      <c r="B106" s="173" t="s">
        <v>110</v>
      </c>
      <c r="C106" s="27" t="s">
        <v>111</v>
      </c>
      <c r="D106" s="27" t="s">
        <v>46</v>
      </c>
      <c r="E106" s="27">
        <v>10</v>
      </c>
      <c r="F106" s="27">
        <v>10</v>
      </c>
      <c r="G106" s="27">
        <v>10</v>
      </c>
      <c r="H106" s="27">
        <v>10</v>
      </c>
    </row>
    <row r="107" spans="1:8" ht="32.25" customHeight="1">
      <c r="A107" s="48"/>
      <c r="B107" s="173"/>
      <c r="C107" s="27"/>
      <c r="D107" s="27"/>
      <c r="E107" s="27"/>
      <c r="F107" s="27"/>
      <c r="G107" s="27"/>
      <c r="H107" s="27"/>
    </row>
    <row r="108" spans="1:8" ht="32.25" customHeight="1">
      <c r="A108" s="48"/>
      <c r="B108" s="56" t="s">
        <v>12</v>
      </c>
      <c r="C108" s="27"/>
      <c r="D108" s="27"/>
      <c r="E108" s="27">
        <f>E106+E107</f>
        <v>10</v>
      </c>
      <c r="F108" s="27">
        <f t="shared" ref="F108:H108" si="29">F106+F107</f>
        <v>10</v>
      </c>
      <c r="G108" s="27">
        <f t="shared" si="29"/>
        <v>10</v>
      </c>
      <c r="H108" s="27">
        <f t="shared" si="29"/>
        <v>10</v>
      </c>
    </row>
    <row r="109" spans="1:8" ht="65.25" customHeight="1">
      <c r="A109" s="48"/>
      <c r="B109" s="182" t="s">
        <v>67</v>
      </c>
      <c r="C109" s="27" t="s">
        <v>63</v>
      </c>
      <c r="D109" s="27" t="s">
        <v>47</v>
      </c>
      <c r="E109" s="27">
        <v>4344</v>
      </c>
      <c r="F109" s="27">
        <v>3800</v>
      </c>
      <c r="G109" s="27">
        <v>3800</v>
      </c>
      <c r="H109" s="27">
        <v>3800</v>
      </c>
    </row>
    <row r="110" spans="1:8" ht="26.25" customHeight="1">
      <c r="A110" s="48"/>
      <c r="B110" s="182"/>
      <c r="C110" s="27"/>
      <c r="D110" s="27"/>
      <c r="E110" s="27"/>
      <c r="F110" s="27"/>
      <c r="G110" s="27"/>
      <c r="H110" s="27"/>
    </row>
    <row r="111" spans="1:8" ht="41.25" customHeight="1">
      <c r="A111" s="48"/>
      <c r="B111" s="56" t="s">
        <v>12</v>
      </c>
      <c r="C111" s="27"/>
      <c r="D111" s="27"/>
      <c r="E111" s="27">
        <f>E109+E110</f>
        <v>4344</v>
      </c>
      <c r="F111" s="27">
        <f t="shared" ref="F111:H111" si="30">F109+F110</f>
        <v>3800</v>
      </c>
      <c r="G111" s="27">
        <f t="shared" si="30"/>
        <v>3800</v>
      </c>
      <c r="H111" s="27">
        <f t="shared" si="30"/>
        <v>3800</v>
      </c>
    </row>
    <row r="112" spans="1:8" ht="41.25" customHeight="1">
      <c r="A112" s="48"/>
      <c r="B112" s="182" t="s">
        <v>112</v>
      </c>
      <c r="C112" s="27" t="s">
        <v>108</v>
      </c>
      <c r="D112" s="31" t="s">
        <v>109</v>
      </c>
      <c r="E112" s="27">
        <v>0</v>
      </c>
      <c r="F112" s="27">
        <v>30</v>
      </c>
      <c r="G112" s="27">
        <v>30</v>
      </c>
      <c r="H112" s="27">
        <v>30</v>
      </c>
    </row>
    <row r="113" spans="1:10" ht="41.25" customHeight="1">
      <c r="A113" s="48"/>
      <c r="B113" s="182"/>
      <c r="C113" s="27"/>
      <c r="D113" s="27"/>
      <c r="E113" s="27"/>
      <c r="F113" s="27"/>
      <c r="G113" s="27"/>
      <c r="H113" s="27"/>
    </row>
    <row r="114" spans="1:10" ht="41.25" customHeight="1">
      <c r="A114" s="48"/>
      <c r="B114" s="56" t="s">
        <v>12</v>
      </c>
      <c r="C114" s="27"/>
      <c r="D114" s="27"/>
      <c r="E114" s="27">
        <f>E112+E113</f>
        <v>0</v>
      </c>
      <c r="F114" s="27">
        <f t="shared" ref="F114:H114" si="31">F112+F113</f>
        <v>30</v>
      </c>
      <c r="G114" s="27">
        <f t="shared" si="31"/>
        <v>30</v>
      </c>
      <c r="H114" s="27">
        <f t="shared" si="31"/>
        <v>30</v>
      </c>
    </row>
    <row r="115" spans="1:10" ht="41.25" customHeight="1">
      <c r="A115" s="48"/>
      <c r="B115" s="173" t="s">
        <v>113</v>
      </c>
      <c r="C115" s="27" t="s">
        <v>46</v>
      </c>
      <c r="D115" s="27" t="s">
        <v>46</v>
      </c>
      <c r="E115" s="27">
        <v>0</v>
      </c>
      <c r="F115" s="27">
        <v>25</v>
      </c>
      <c r="G115" s="27">
        <v>30</v>
      </c>
      <c r="H115" s="27">
        <v>30</v>
      </c>
    </row>
    <row r="116" spans="1:10" ht="22.5" customHeight="1">
      <c r="A116" s="48"/>
      <c r="B116" s="173"/>
      <c r="C116" s="27"/>
      <c r="D116" s="27"/>
      <c r="E116" s="27"/>
      <c r="F116" s="27"/>
      <c r="G116" s="27"/>
      <c r="H116" s="27"/>
    </row>
    <row r="117" spans="1:10" ht="41.25" customHeight="1">
      <c r="A117" s="48"/>
      <c r="B117" s="56" t="s">
        <v>12</v>
      </c>
      <c r="C117" s="27"/>
      <c r="D117" s="27"/>
      <c r="E117" s="27">
        <f>E115+E116</f>
        <v>0</v>
      </c>
      <c r="F117" s="27">
        <f t="shared" ref="F117:H117" si="32">F115+F116</f>
        <v>25</v>
      </c>
      <c r="G117" s="27">
        <f t="shared" si="32"/>
        <v>30</v>
      </c>
      <c r="H117" s="27">
        <f t="shared" si="32"/>
        <v>30</v>
      </c>
    </row>
    <row r="118" spans="1:10" ht="41.25" customHeight="1">
      <c r="A118" s="48"/>
      <c r="B118" s="173" t="s">
        <v>114</v>
      </c>
      <c r="C118" s="27" t="s">
        <v>61</v>
      </c>
      <c r="D118" s="27" t="s">
        <v>62</v>
      </c>
      <c r="E118" s="27">
        <v>0</v>
      </c>
      <c r="F118" s="27">
        <v>85</v>
      </c>
      <c r="G118" s="27">
        <v>85</v>
      </c>
      <c r="H118" s="27">
        <v>85</v>
      </c>
    </row>
    <row r="119" spans="1:10" ht="60" customHeight="1">
      <c r="A119" s="48"/>
      <c r="B119" s="173"/>
      <c r="C119" s="27"/>
      <c r="D119" s="27"/>
      <c r="E119" s="27"/>
      <c r="F119" s="27"/>
      <c r="G119" s="27"/>
      <c r="H119" s="27"/>
    </row>
    <row r="120" spans="1:10" ht="41.25" customHeight="1">
      <c r="A120" s="48"/>
      <c r="B120" s="56" t="s">
        <v>12</v>
      </c>
      <c r="C120" s="27"/>
      <c r="D120" s="27"/>
      <c r="E120" s="27">
        <f>E118+E119</f>
        <v>0</v>
      </c>
      <c r="F120" s="27">
        <f t="shared" ref="F120:H120" si="33">F118+F119</f>
        <v>85</v>
      </c>
      <c r="G120" s="27">
        <f t="shared" si="33"/>
        <v>85</v>
      </c>
      <c r="H120" s="27">
        <f t="shared" si="33"/>
        <v>85</v>
      </c>
    </row>
    <row r="121" spans="1:10" ht="34.5" customHeight="1">
      <c r="A121" s="48"/>
      <c r="B121" s="57" t="s">
        <v>31</v>
      </c>
      <c r="C121" s="27"/>
      <c r="D121" s="27"/>
      <c r="E121" s="27"/>
      <c r="F121" s="27"/>
      <c r="G121" s="27"/>
      <c r="H121" s="27"/>
    </row>
    <row r="122" spans="1:10" ht="43.5" customHeight="1">
      <c r="A122" s="48"/>
      <c r="B122" s="185" t="s">
        <v>64</v>
      </c>
      <c r="C122" s="31" t="s">
        <v>60</v>
      </c>
      <c r="D122" s="31" t="s">
        <v>62</v>
      </c>
      <c r="E122" s="27">
        <v>7500</v>
      </c>
      <c r="F122" s="27">
        <v>7500</v>
      </c>
      <c r="G122" s="27">
        <v>7500</v>
      </c>
      <c r="H122" s="27">
        <v>7500</v>
      </c>
      <c r="I122" s="76"/>
      <c r="J122" s="76"/>
    </row>
    <row r="123" spans="1:10" ht="48.75" customHeight="1">
      <c r="A123" s="48"/>
      <c r="B123" s="186"/>
      <c r="C123" s="27" t="s">
        <v>61</v>
      </c>
      <c r="D123" s="31" t="s">
        <v>62</v>
      </c>
      <c r="E123" s="27">
        <f>166</f>
        <v>166</v>
      </c>
      <c r="F123" s="27">
        <v>156</v>
      </c>
      <c r="G123" s="27">
        <v>156</v>
      </c>
      <c r="H123" s="27">
        <v>156</v>
      </c>
      <c r="I123" s="58"/>
      <c r="J123" s="76"/>
    </row>
    <row r="124" spans="1:10" ht="48.75" customHeight="1">
      <c r="A124" s="48"/>
      <c r="B124" s="187"/>
      <c r="C124" s="54" t="s">
        <v>61</v>
      </c>
      <c r="D124" s="55" t="s">
        <v>62</v>
      </c>
      <c r="E124" s="27">
        <v>8</v>
      </c>
      <c r="F124" s="27">
        <v>8</v>
      </c>
      <c r="G124" s="27">
        <v>8</v>
      </c>
      <c r="H124" s="27">
        <v>8</v>
      </c>
      <c r="I124" s="58"/>
      <c r="J124" s="76"/>
    </row>
    <row r="125" spans="1:10" ht="39" customHeight="1">
      <c r="A125" s="48"/>
      <c r="B125" s="56" t="s">
        <v>13</v>
      </c>
      <c r="C125" s="31"/>
      <c r="D125" s="31"/>
      <c r="E125" s="27">
        <f>E122+E123</f>
        <v>7666</v>
      </c>
      <c r="F125" s="27">
        <f t="shared" ref="F125:H125" si="34">F122+F123</f>
        <v>7656</v>
      </c>
      <c r="G125" s="27">
        <f t="shared" si="34"/>
        <v>7656</v>
      </c>
      <c r="H125" s="27">
        <f t="shared" si="34"/>
        <v>7656</v>
      </c>
    </row>
    <row r="126" spans="1:10" ht="55.5" customHeight="1">
      <c r="A126" s="48"/>
      <c r="B126" s="59" t="s">
        <v>104</v>
      </c>
      <c r="C126" s="31" t="s">
        <v>105</v>
      </c>
      <c r="D126" s="27" t="s">
        <v>46</v>
      </c>
      <c r="E126" s="27">
        <v>0</v>
      </c>
      <c r="F126" s="27">
        <v>2500</v>
      </c>
      <c r="G126" s="27">
        <v>2500</v>
      </c>
      <c r="H126" s="27">
        <v>2500</v>
      </c>
    </row>
    <row r="127" spans="1:10" ht="18.75" customHeight="1">
      <c r="A127" s="48"/>
      <c r="B127" s="59"/>
      <c r="C127" s="31"/>
      <c r="D127" s="27"/>
      <c r="E127" s="27"/>
      <c r="F127" s="27"/>
      <c r="G127" s="27"/>
      <c r="H127" s="27"/>
    </row>
    <row r="128" spans="1:10" ht="33.75" customHeight="1">
      <c r="A128" s="48"/>
      <c r="B128" s="56" t="s">
        <v>13</v>
      </c>
      <c r="C128" s="31"/>
      <c r="D128" s="31"/>
      <c r="E128" s="27">
        <f>E126+E127</f>
        <v>0</v>
      </c>
      <c r="F128" s="27">
        <f t="shared" ref="F128:H128" si="35">F126+F127</f>
        <v>2500</v>
      </c>
      <c r="G128" s="27">
        <f t="shared" si="35"/>
        <v>2500</v>
      </c>
      <c r="H128" s="27">
        <f t="shared" si="35"/>
        <v>2500</v>
      </c>
    </row>
    <row r="129" spans="1:8" ht="33.75" customHeight="1">
      <c r="A129" s="48"/>
      <c r="B129" s="184" t="s">
        <v>106</v>
      </c>
      <c r="C129" s="31" t="s">
        <v>107</v>
      </c>
      <c r="D129" s="27" t="s">
        <v>46</v>
      </c>
      <c r="E129" s="27">
        <v>0</v>
      </c>
      <c r="F129" s="27">
        <v>0</v>
      </c>
      <c r="G129" s="27">
        <v>100</v>
      </c>
      <c r="H129" s="27">
        <v>100</v>
      </c>
    </row>
    <row r="130" spans="1:8" ht="33.75" customHeight="1">
      <c r="A130" s="48"/>
      <c r="B130" s="184"/>
      <c r="C130" s="27" t="s">
        <v>108</v>
      </c>
      <c r="D130" s="27" t="s">
        <v>69</v>
      </c>
      <c r="E130" s="27">
        <v>0</v>
      </c>
      <c r="F130" s="27">
        <v>0</v>
      </c>
      <c r="G130" s="27">
        <v>100</v>
      </c>
      <c r="H130" s="27">
        <v>100</v>
      </c>
    </row>
    <row r="131" spans="1:8" ht="33.75" customHeight="1">
      <c r="A131" s="48"/>
      <c r="B131" s="56" t="s">
        <v>13</v>
      </c>
      <c r="C131" s="31"/>
      <c r="D131" s="31"/>
      <c r="E131" s="27">
        <f>E129+E130</f>
        <v>0</v>
      </c>
      <c r="F131" s="27">
        <f t="shared" ref="F131:H131" si="36">F129+F130</f>
        <v>0</v>
      </c>
      <c r="G131" s="27">
        <f t="shared" si="36"/>
        <v>200</v>
      </c>
      <c r="H131" s="27">
        <f t="shared" si="36"/>
        <v>200</v>
      </c>
    </row>
    <row r="132" spans="1:8" ht="62.25" customHeight="1">
      <c r="A132" s="48"/>
      <c r="B132" s="177" t="s">
        <v>131</v>
      </c>
      <c r="C132" s="31" t="s">
        <v>133</v>
      </c>
      <c r="D132" s="27" t="s">
        <v>46</v>
      </c>
      <c r="E132" s="27">
        <v>785</v>
      </c>
      <c r="F132" s="27">
        <v>1000</v>
      </c>
      <c r="G132" s="27">
        <v>1000</v>
      </c>
      <c r="H132" s="27">
        <v>1000</v>
      </c>
    </row>
    <row r="133" spans="1:8" ht="66.75" customHeight="1">
      <c r="A133" s="48"/>
      <c r="B133" s="177"/>
      <c r="C133" s="31" t="s">
        <v>134</v>
      </c>
      <c r="D133" s="27" t="s">
        <v>46</v>
      </c>
      <c r="E133" s="27">
        <v>10965</v>
      </c>
      <c r="F133" s="27">
        <v>10750</v>
      </c>
      <c r="G133" s="27">
        <v>10750</v>
      </c>
      <c r="H133" s="27">
        <v>10750</v>
      </c>
    </row>
    <row r="134" spans="1:8" ht="33" customHeight="1">
      <c r="A134" s="48"/>
      <c r="B134" s="56" t="s">
        <v>13</v>
      </c>
      <c r="C134" s="27"/>
      <c r="D134" s="31"/>
      <c r="E134" s="27">
        <f>E132+E133</f>
        <v>11750</v>
      </c>
      <c r="F134" s="27">
        <f t="shared" ref="F134:H134" si="37">F132+F133</f>
        <v>11750</v>
      </c>
      <c r="G134" s="27">
        <f t="shared" si="37"/>
        <v>11750</v>
      </c>
      <c r="H134" s="27">
        <f t="shared" si="37"/>
        <v>11750</v>
      </c>
    </row>
    <row r="135" spans="1:8" ht="33.75" customHeight="1">
      <c r="A135" s="48"/>
      <c r="B135" s="177" t="s">
        <v>132</v>
      </c>
      <c r="C135" s="27" t="s">
        <v>61</v>
      </c>
      <c r="D135" s="31" t="s">
        <v>62</v>
      </c>
      <c r="E135" s="27">
        <v>30</v>
      </c>
      <c r="F135" s="27">
        <v>30</v>
      </c>
      <c r="G135" s="27">
        <v>30</v>
      </c>
      <c r="H135" s="27">
        <v>30</v>
      </c>
    </row>
    <row r="136" spans="1:8" ht="33.75" customHeight="1">
      <c r="A136" s="48"/>
      <c r="B136" s="177"/>
      <c r="C136" s="27"/>
      <c r="D136" s="31"/>
      <c r="E136" s="27"/>
      <c r="F136" s="27"/>
      <c r="G136" s="27"/>
      <c r="H136" s="27"/>
    </row>
    <row r="137" spans="1:8" ht="33.75" customHeight="1">
      <c r="A137" s="48"/>
      <c r="B137" s="56" t="s">
        <v>13</v>
      </c>
      <c r="C137" s="27"/>
      <c r="D137" s="31"/>
      <c r="E137" s="27">
        <f>E135+E136</f>
        <v>30</v>
      </c>
      <c r="F137" s="27">
        <f t="shared" ref="F137:H137" si="38">F135+F136</f>
        <v>30</v>
      </c>
      <c r="G137" s="27">
        <f t="shared" si="38"/>
        <v>30</v>
      </c>
      <c r="H137" s="27">
        <f t="shared" si="38"/>
        <v>30</v>
      </c>
    </row>
    <row r="138" spans="1:8" ht="51.75" customHeight="1">
      <c r="A138" s="48"/>
      <c r="B138" s="177" t="s">
        <v>68</v>
      </c>
      <c r="C138" s="27" t="s">
        <v>61</v>
      </c>
      <c r="D138" s="31" t="s">
        <v>62</v>
      </c>
      <c r="E138" s="27">
        <v>2700</v>
      </c>
      <c r="F138" s="27">
        <v>2000</v>
      </c>
      <c r="G138" s="27">
        <v>2000</v>
      </c>
      <c r="H138" s="27">
        <v>2000</v>
      </c>
    </row>
    <row r="139" spans="1:8" ht="36.75" customHeight="1">
      <c r="A139" s="48"/>
      <c r="B139" s="177"/>
      <c r="C139" s="27"/>
      <c r="D139" s="31"/>
      <c r="E139" s="27"/>
      <c r="F139" s="27"/>
      <c r="G139" s="27"/>
      <c r="H139" s="27"/>
    </row>
    <row r="140" spans="1:8" ht="33.75" customHeight="1">
      <c r="A140" s="48"/>
      <c r="B140" s="56" t="s">
        <v>13</v>
      </c>
      <c r="C140" s="27"/>
      <c r="D140" s="31"/>
      <c r="E140" s="27">
        <f>E138+E139</f>
        <v>2700</v>
      </c>
      <c r="F140" s="27">
        <f t="shared" ref="F140:H140" si="39">F138+F139</f>
        <v>2000</v>
      </c>
      <c r="G140" s="27">
        <f t="shared" si="39"/>
        <v>2000</v>
      </c>
      <c r="H140" s="27">
        <f t="shared" si="39"/>
        <v>2000</v>
      </c>
    </row>
    <row r="141" spans="1:8" ht="43.5" customHeight="1">
      <c r="A141" s="48"/>
      <c r="B141" s="183" t="s">
        <v>115</v>
      </c>
      <c r="C141" s="27" t="s">
        <v>61</v>
      </c>
      <c r="D141" s="27" t="s">
        <v>62</v>
      </c>
      <c r="E141" s="27">
        <v>1</v>
      </c>
      <c r="F141" s="27">
        <v>1</v>
      </c>
      <c r="G141" s="27">
        <v>1</v>
      </c>
      <c r="H141" s="27">
        <v>1</v>
      </c>
    </row>
    <row r="142" spans="1:8" ht="89.25" customHeight="1">
      <c r="A142" s="48"/>
      <c r="B142" s="183"/>
      <c r="C142" s="27"/>
      <c r="D142" s="31"/>
      <c r="E142" s="27"/>
      <c r="F142" s="27"/>
      <c r="G142" s="27"/>
      <c r="H142" s="27"/>
    </row>
    <row r="143" spans="1:8" ht="33.75" customHeight="1">
      <c r="A143" s="48"/>
      <c r="B143" s="56" t="s">
        <v>13</v>
      </c>
      <c r="C143" s="27"/>
      <c r="D143" s="31"/>
      <c r="E143" s="27">
        <f>E141+E142</f>
        <v>1</v>
      </c>
      <c r="F143" s="27">
        <f t="shared" ref="F143:H143" si="40">F141+F142</f>
        <v>1</v>
      </c>
      <c r="G143" s="27">
        <f t="shared" si="40"/>
        <v>1</v>
      </c>
      <c r="H143" s="27">
        <f t="shared" si="40"/>
        <v>1</v>
      </c>
    </row>
    <row r="144" spans="1:8" ht="33.75" customHeight="1">
      <c r="A144" s="48"/>
      <c r="B144" s="177" t="s">
        <v>116</v>
      </c>
      <c r="C144" s="27" t="s">
        <v>61</v>
      </c>
      <c r="D144" s="27" t="s">
        <v>62</v>
      </c>
      <c r="E144" s="27">
        <v>0</v>
      </c>
      <c r="F144" s="27">
        <v>4</v>
      </c>
      <c r="G144" s="27">
        <v>4</v>
      </c>
      <c r="H144" s="27">
        <v>4</v>
      </c>
    </row>
    <row r="145" spans="1:8" ht="33.75" customHeight="1">
      <c r="A145" s="48"/>
      <c r="B145" s="177"/>
      <c r="C145" s="27"/>
      <c r="D145" s="31"/>
      <c r="E145" s="27"/>
      <c r="F145" s="27"/>
      <c r="G145" s="27"/>
      <c r="H145" s="27"/>
    </row>
    <row r="146" spans="1:8" ht="33.75" customHeight="1">
      <c r="A146" s="48"/>
      <c r="B146" s="56" t="s">
        <v>13</v>
      </c>
      <c r="C146" s="27"/>
      <c r="D146" s="31"/>
      <c r="E146" s="27">
        <f>E144+E145</f>
        <v>0</v>
      </c>
      <c r="F146" s="27">
        <f t="shared" ref="F146:H146" si="41">F144+F145</f>
        <v>4</v>
      </c>
      <c r="G146" s="27">
        <f t="shared" si="41"/>
        <v>4</v>
      </c>
      <c r="H146" s="27">
        <f t="shared" si="41"/>
        <v>4</v>
      </c>
    </row>
    <row r="147" spans="1:8" ht="33.75" customHeight="1">
      <c r="A147" s="48"/>
      <c r="B147" s="177" t="s">
        <v>117</v>
      </c>
      <c r="C147" s="27" t="s">
        <v>61</v>
      </c>
      <c r="D147" s="27" t="s">
        <v>62</v>
      </c>
      <c r="E147" s="27">
        <v>0</v>
      </c>
      <c r="F147" s="27">
        <v>64</v>
      </c>
      <c r="G147" s="27">
        <v>64</v>
      </c>
      <c r="H147" s="27">
        <v>64</v>
      </c>
    </row>
    <row r="148" spans="1:8" ht="33.75" customHeight="1">
      <c r="A148" s="48"/>
      <c r="B148" s="177"/>
      <c r="C148" s="27"/>
      <c r="D148" s="31"/>
      <c r="E148" s="27"/>
      <c r="F148" s="27"/>
      <c r="G148" s="27"/>
      <c r="H148" s="27"/>
    </row>
    <row r="149" spans="1:8" ht="33.75" customHeight="1">
      <c r="A149" s="48"/>
      <c r="B149" s="56" t="s">
        <v>13</v>
      </c>
      <c r="C149" s="27"/>
      <c r="D149" s="31"/>
      <c r="E149" s="27">
        <f>E147+E148</f>
        <v>0</v>
      </c>
      <c r="F149" s="27">
        <f t="shared" ref="F149:H149" si="42">F147+F148</f>
        <v>64</v>
      </c>
      <c r="G149" s="27">
        <f t="shared" si="42"/>
        <v>64</v>
      </c>
      <c r="H149" s="27">
        <f t="shared" si="42"/>
        <v>64</v>
      </c>
    </row>
    <row r="150" spans="1:8" ht="33.75" customHeight="1">
      <c r="A150" s="48"/>
      <c r="B150" s="177" t="s">
        <v>119</v>
      </c>
      <c r="C150" s="27" t="s">
        <v>109</v>
      </c>
      <c r="D150" s="27" t="s">
        <v>109</v>
      </c>
      <c r="E150" s="27">
        <v>0</v>
      </c>
      <c r="F150" s="27">
        <v>9</v>
      </c>
      <c r="G150" s="27">
        <v>9</v>
      </c>
      <c r="H150" s="27">
        <v>9</v>
      </c>
    </row>
    <row r="151" spans="1:8" ht="33.75" customHeight="1">
      <c r="A151" s="48"/>
      <c r="B151" s="177"/>
      <c r="C151" s="27"/>
      <c r="D151" s="31"/>
      <c r="E151" s="27"/>
      <c r="F151" s="27"/>
      <c r="G151" s="27"/>
      <c r="H151" s="27"/>
    </row>
    <row r="152" spans="1:8" ht="33.75" customHeight="1">
      <c r="A152" s="48"/>
      <c r="B152" s="56" t="s">
        <v>13</v>
      </c>
      <c r="C152" s="27"/>
      <c r="D152" s="31"/>
      <c r="E152" s="27">
        <f>E150+E151</f>
        <v>0</v>
      </c>
      <c r="F152" s="27">
        <f t="shared" ref="F152:H152" si="43">F150+F151</f>
        <v>9</v>
      </c>
      <c r="G152" s="27">
        <f t="shared" si="43"/>
        <v>9</v>
      </c>
      <c r="H152" s="27">
        <f t="shared" si="43"/>
        <v>9</v>
      </c>
    </row>
    <row r="153" spans="1:8" ht="33.75" customHeight="1">
      <c r="A153" s="48"/>
      <c r="B153" s="177" t="s">
        <v>118</v>
      </c>
      <c r="C153" s="60" t="s">
        <v>61</v>
      </c>
      <c r="D153" s="61" t="s">
        <v>62</v>
      </c>
      <c r="E153" s="27">
        <v>0</v>
      </c>
      <c r="F153" s="27">
        <v>7</v>
      </c>
      <c r="G153" s="27">
        <v>7</v>
      </c>
      <c r="H153" s="27">
        <v>7</v>
      </c>
    </row>
    <row r="154" spans="1:8" ht="33.75" customHeight="1">
      <c r="A154" s="48"/>
      <c r="B154" s="177"/>
      <c r="C154" s="27"/>
      <c r="D154" s="31"/>
      <c r="E154" s="27"/>
      <c r="F154" s="27"/>
      <c r="G154" s="27"/>
      <c r="H154" s="27"/>
    </row>
    <row r="155" spans="1:8" ht="33.75" customHeight="1">
      <c r="A155" s="48"/>
      <c r="B155" s="56" t="s">
        <v>13</v>
      </c>
      <c r="C155" s="27"/>
      <c r="D155" s="31"/>
      <c r="E155" s="27">
        <f>E153+E154</f>
        <v>0</v>
      </c>
      <c r="F155" s="27">
        <f t="shared" ref="F155:H155" si="44">F153+F154</f>
        <v>7</v>
      </c>
      <c r="G155" s="27">
        <f t="shared" si="44"/>
        <v>7</v>
      </c>
      <c r="H155" s="27">
        <f t="shared" si="44"/>
        <v>7</v>
      </c>
    </row>
    <row r="156" spans="1:8" ht="87" customHeight="1">
      <c r="A156" s="48"/>
      <c r="B156" s="177" t="s">
        <v>120</v>
      </c>
      <c r="C156" s="31" t="s">
        <v>121</v>
      </c>
      <c r="D156" s="31" t="s">
        <v>122</v>
      </c>
      <c r="E156" s="27">
        <v>75000</v>
      </c>
      <c r="F156" s="27">
        <v>89150</v>
      </c>
      <c r="G156" s="27">
        <v>89150</v>
      </c>
      <c r="H156" s="27">
        <v>89150</v>
      </c>
    </row>
    <row r="157" spans="1:8" ht="34.5" customHeight="1">
      <c r="A157" s="48"/>
      <c r="B157" s="177"/>
      <c r="C157" s="27"/>
      <c r="D157" s="31"/>
      <c r="E157" s="27"/>
      <c r="F157" s="27"/>
      <c r="G157" s="27"/>
      <c r="H157" s="27"/>
    </row>
    <row r="158" spans="1:8" ht="33.75" customHeight="1">
      <c r="A158" s="48"/>
      <c r="B158" s="56" t="s">
        <v>13</v>
      </c>
      <c r="C158" s="27"/>
      <c r="D158" s="31"/>
      <c r="E158" s="27">
        <f>E156+E157</f>
        <v>75000</v>
      </c>
      <c r="F158" s="27">
        <f t="shared" ref="F158:H158" si="45">F156+F157</f>
        <v>89150</v>
      </c>
      <c r="G158" s="27">
        <f t="shared" si="45"/>
        <v>89150</v>
      </c>
      <c r="H158" s="27">
        <f t="shared" si="45"/>
        <v>89150</v>
      </c>
    </row>
    <row r="159" spans="1:8" ht="57.75" customHeight="1">
      <c r="A159" s="48"/>
      <c r="B159" s="177" t="s">
        <v>123</v>
      </c>
      <c r="C159" s="31" t="s">
        <v>124</v>
      </c>
      <c r="D159" s="31" t="s">
        <v>125</v>
      </c>
      <c r="E159" s="27">
        <v>136000</v>
      </c>
      <c r="F159" s="27">
        <v>194000</v>
      </c>
      <c r="G159" s="27">
        <v>256700</v>
      </c>
      <c r="H159" s="27">
        <v>324000</v>
      </c>
    </row>
    <row r="160" spans="1:8" ht="45.75" customHeight="1">
      <c r="A160" s="48"/>
      <c r="B160" s="177"/>
      <c r="C160" s="27"/>
      <c r="D160" s="31"/>
      <c r="E160" s="27"/>
      <c r="F160" s="27"/>
      <c r="G160" s="27"/>
      <c r="H160" s="27"/>
    </row>
    <row r="161" spans="1:12" ht="33.75" customHeight="1">
      <c r="A161" s="48"/>
      <c r="B161" s="56" t="s">
        <v>13</v>
      </c>
      <c r="C161" s="27"/>
      <c r="D161" s="31"/>
      <c r="E161" s="27">
        <f>E159+E160</f>
        <v>136000</v>
      </c>
      <c r="F161" s="27">
        <f t="shared" ref="F161:H161" si="46">F159+F160</f>
        <v>194000</v>
      </c>
      <c r="G161" s="27">
        <f t="shared" si="46"/>
        <v>256700</v>
      </c>
      <c r="H161" s="27">
        <f t="shared" si="46"/>
        <v>324000</v>
      </c>
    </row>
    <row r="162" spans="1:12" ht="36.75" customHeight="1">
      <c r="A162" s="48"/>
      <c r="B162" s="173" t="s">
        <v>126</v>
      </c>
      <c r="C162" s="31" t="s">
        <v>127</v>
      </c>
      <c r="D162" s="62" t="s">
        <v>128</v>
      </c>
      <c r="E162" s="27">
        <v>655</v>
      </c>
      <c r="F162" s="27">
        <v>655</v>
      </c>
      <c r="G162" s="27">
        <v>655</v>
      </c>
      <c r="H162" s="27">
        <v>655</v>
      </c>
    </row>
    <row r="163" spans="1:12" ht="78" customHeight="1">
      <c r="A163" s="48"/>
      <c r="B163" s="173"/>
      <c r="C163" s="27"/>
      <c r="D163" s="31"/>
      <c r="E163" s="27"/>
      <c r="F163" s="27"/>
      <c r="G163" s="27"/>
      <c r="H163" s="27"/>
    </row>
    <row r="164" spans="1:12" ht="33.75" customHeight="1">
      <c r="A164" s="48"/>
      <c r="B164" s="56" t="s">
        <v>13</v>
      </c>
      <c r="C164" s="27"/>
      <c r="D164" s="31"/>
      <c r="E164" s="27">
        <f>E162+E163</f>
        <v>655</v>
      </c>
      <c r="F164" s="27">
        <f t="shared" ref="F164:H164" si="47">F162+F163</f>
        <v>655</v>
      </c>
      <c r="G164" s="27">
        <f t="shared" si="47"/>
        <v>655</v>
      </c>
      <c r="H164" s="27">
        <f t="shared" si="47"/>
        <v>655</v>
      </c>
    </row>
    <row r="165" spans="1:12" ht="12.75" customHeight="1">
      <c r="D165" s="63"/>
      <c r="H165" s="63"/>
    </row>
    <row r="166" spans="1:12" ht="33.75" customHeight="1">
      <c r="B166" s="180" t="s">
        <v>32</v>
      </c>
      <c r="C166" s="181"/>
      <c r="D166" s="181"/>
      <c r="E166" s="181"/>
      <c r="F166" s="181"/>
      <c r="G166" s="181"/>
      <c r="H166" s="181"/>
      <c r="I166" s="64"/>
    </row>
    <row r="167" spans="1:12" ht="33.75" customHeight="1">
      <c r="B167" s="65"/>
      <c r="C167" s="66"/>
      <c r="D167" s="66"/>
      <c r="E167" s="66"/>
      <c r="F167" s="66"/>
      <c r="G167" s="66"/>
      <c r="H167" s="66"/>
      <c r="I167" s="64"/>
    </row>
    <row r="168" spans="1:12" ht="31.9" customHeight="1">
      <c r="B168" s="67"/>
      <c r="C168" s="67"/>
      <c r="D168" s="67"/>
      <c r="E168" s="67"/>
      <c r="F168" s="67"/>
      <c r="G168" s="67"/>
      <c r="H168" s="67"/>
      <c r="I168" s="67"/>
      <c r="J168" s="67"/>
      <c r="K168" s="67"/>
      <c r="L168" s="67"/>
    </row>
    <row r="169" spans="1:12" ht="31.9" customHeight="1">
      <c r="B169" s="68"/>
      <c r="C169" s="68"/>
      <c r="D169" s="68"/>
      <c r="E169" s="68"/>
      <c r="F169" s="68"/>
      <c r="G169" s="68"/>
      <c r="H169" s="68"/>
      <c r="I169" s="68"/>
      <c r="J169" s="68"/>
      <c r="K169" s="68"/>
      <c r="L169" s="68"/>
    </row>
    <row r="170" spans="1:12" ht="37.5" customHeight="1"/>
    <row r="171" spans="1:12" ht="36" customHeight="1"/>
    <row r="172" spans="1:12" ht="14.25" customHeight="1"/>
    <row r="174" spans="1:12">
      <c r="F174" s="69"/>
    </row>
  </sheetData>
  <mergeCells count="54">
    <mergeCell ref="B166:H166"/>
    <mergeCell ref="B138:B139"/>
    <mergeCell ref="B112:B113"/>
    <mergeCell ref="B109:B110"/>
    <mergeCell ref="B141:B142"/>
    <mergeCell ref="B144:B145"/>
    <mergeCell ref="B147:B148"/>
    <mergeCell ref="B150:B151"/>
    <mergeCell ref="B153:B154"/>
    <mergeCell ref="B159:B160"/>
    <mergeCell ref="B129:B130"/>
    <mergeCell ref="B162:B163"/>
    <mergeCell ref="B156:B157"/>
    <mergeCell ref="B135:B136"/>
    <mergeCell ref="B132:B133"/>
    <mergeCell ref="B122:B124"/>
    <mergeCell ref="E12:H12"/>
    <mergeCell ref="B97:B98"/>
    <mergeCell ref="B100:B101"/>
    <mergeCell ref="B91:B92"/>
    <mergeCell ref="B58:B59"/>
    <mergeCell ref="B94:B95"/>
    <mergeCell ref="B82:B83"/>
    <mergeCell ref="B85:B86"/>
    <mergeCell ref="B76:B77"/>
    <mergeCell ref="B79:B80"/>
    <mergeCell ref="B88:B89"/>
    <mergeCell ref="B73:B74"/>
    <mergeCell ref="B16:B17"/>
    <mergeCell ref="B19:B20"/>
    <mergeCell ref="B49:B50"/>
    <mergeCell ref="B43:B44"/>
    <mergeCell ref="B46:B47"/>
    <mergeCell ref="B106:B107"/>
    <mergeCell ref="B115:B116"/>
    <mergeCell ref="B118:B119"/>
    <mergeCell ref="B103:B104"/>
    <mergeCell ref="B55:B56"/>
    <mergeCell ref="B8:H9"/>
    <mergeCell ref="B61:B62"/>
    <mergeCell ref="B64:B65"/>
    <mergeCell ref="B67:B68"/>
    <mergeCell ref="B70:B71"/>
    <mergeCell ref="B10:H10"/>
    <mergeCell ref="B12:B13"/>
    <mergeCell ref="C12:D12"/>
    <mergeCell ref="B52:B53"/>
    <mergeCell ref="B22:B23"/>
    <mergeCell ref="B25:B26"/>
    <mergeCell ref="B28:B29"/>
    <mergeCell ref="B31:B32"/>
    <mergeCell ref="B34:B35"/>
    <mergeCell ref="B37:B38"/>
    <mergeCell ref="B40:B41"/>
  </mergeCells>
  <phoneticPr fontId="6" type="noConversion"/>
  <pageMargins left="0.9055118110236221" right="0.39370078740157483" top="0.55118110236220474" bottom="0.55118110236220474" header="0.15748031496062992" footer="0.15748031496062992"/>
  <pageSetup paperSize="9" scale="55" fitToHeight="0" orientation="landscape" useFirstPageNumber="1" r:id="rId1"/>
  <headerFooter differentFirst="1" alignWithMargins="0">
    <oddFooter>&amp;C&amp;P</oddFooter>
  </headerFooter>
</worksheet>
</file>

<file path=xl/worksheets/sheet2.xml><?xml version="1.0" encoding="utf-8"?>
<worksheet xmlns="http://schemas.openxmlformats.org/spreadsheetml/2006/main" xmlns:r="http://schemas.openxmlformats.org/officeDocument/2006/relationships">
  <dimension ref="A1:NB187"/>
  <sheetViews>
    <sheetView showGridLines="0" view="pageBreakPreview" zoomScale="59" zoomScaleNormal="100" zoomScaleSheetLayoutView="59" workbookViewId="0">
      <selection activeCell="B7" sqref="B7:K7"/>
    </sheetView>
  </sheetViews>
  <sheetFormatPr defaultRowHeight="16.5"/>
  <cols>
    <col min="1" max="1" width="2.140625" style="34" customWidth="1"/>
    <col min="2" max="2" width="67.7109375" style="105" customWidth="1"/>
    <col min="3" max="3" width="10.42578125" style="34" customWidth="1"/>
    <col min="4" max="4" width="11.28515625" style="34" customWidth="1"/>
    <col min="5" max="5" width="12.28515625" style="34" customWidth="1"/>
    <col min="6" max="6" width="21.28515625" style="34" customWidth="1"/>
    <col min="7" max="7" width="12.42578125" style="34" customWidth="1"/>
    <col min="8" max="8" width="21.85546875" style="34" customWidth="1"/>
    <col min="9" max="9" width="26" style="34" customWidth="1"/>
    <col min="10" max="10" width="24.28515625" style="34" customWidth="1"/>
    <col min="11" max="11" width="23.85546875" style="34" customWidth="1"/>
    <col min="12" max="232" width="9.140625" style="34"/>
    <col min="233" max="233" width="2.140625" style="34" customWidth="1"/>
    <col min="234" max="234" width="59.42578125" style="34" customWidth="1"/>
    <col min="235" max="235" width="10.42578125" style="34" customWidth="1"/>
    <col min="236" max="236" width="11.28515625" style="34" customWidth="1"/>
    <col min="237" max="237" width="12.28515625" style="34" customWidth="1"/>
    <col min="238" max="238" width="21.28515625" style="34" customWidth="1"/>
    <col min="239" max="239" width="12.42578125" style="34" customWidth="1"/>
    <col min="240" max="242" width="21.85546875" style="34" customWidth="1"/>
    <col min="243" max="243" width="21.140625" style="34" customWidth="1"/>
    <col min="244" max="488" width="9.140625" style="34"/>
    <col min="489" max="489" width="2.140625" style="34" customWidth="1"/>
    <col min="490" max="490" width="59.42578125" style="34" customWidth="1"/>
    <col min="491" max="491" width="10.42578125" style="34" customWidth="1"/>
    <col min="492" max="492" width="11.28515625" style="34" customWidth="1"/>
    <col min="493" max="493" width="12.28515625" style="34" customWidth="1"/>
    <col min="494" max="494" width="21.28515625" style="34" customWidth="1"/>
    <col min="495" max="495" width="12.42578125" style="34" customWidth="1"/>
    <col min="496" max="498" width="21.85546875" style="34" customWidth="1"/>
    <col min="499" max="499" width="21.140625" style="34" customWidth="1"/>
    <col min="500" max="744" width="9.140625" style="34"/>
    <col min="745" max="745" width="2.140625" style="34" customWidth="1"/>
    <col min="746" max="746" width="59.42578125" style="34" customWidth="1"/>
    <col min="747" max="747" width="10.42578125" style="34" customWidth="1"/>
    <col min="748" max="748" width="11.28515625" style="34" customWidth="1"/>
    <col min="749" max="749" width="12.28515625" style="34" customWidth="1"/>
    <col min="750" max="750" width="21.28515625" style="34" customWidth="1"/>
    <col min="751" max="751" width="12.42578125" style="34" customWidth="1"/>
    <col min="752" max="754" width="21.85546875" style="34" customWidth="1"/>
    <col min="755" max="755" width="21.140625" style="34" customWidth="1"/>
    <col min="756" max="1000" width="9.140625" style="34"/>
    <col min="1001" max="1001" width="2.140625" style="34" customWidth="1"/>
    <col min="1002" max="1002" width="59.42578125" style="34" customWidth="1"/>
    <col min="1003" max="1003" width="10.42578125" style="34" customWidth="1"/>
    <col min="1004" max="1004" width="11.28515625" style="34" customWidth="1"/>
    <col min="1005" max="1005" width="12.28515625" style="34" customWidth="1"/>
    <col min="1006" max="1006" width="21.28515625" style="34" customWidth="1"/>
    <col min="1007" max="1007" width="12.42578125" style="34" customWidth="1"/>
    <col min="1008" max="1010" width="21.85546875" style="34" customWidth="1"/>
    <col min="1011" max="1011" width="21.140625" style="34" customWidth="1"/>
    <col min="1012" max="1256" width="9.140625" style="34"/>
    <col min="1257" max="1257" width="2.140625" style="34" customWidth="1"/>
    <col min="1258" max="1258" width="59.42578125" style="34" customWidth="1"/>
    <col min="1259" max="1259" width="10.42578125" style="34" customWidth="1"/>
    <col min="1260" max="1260" width="11.28515625" style="34" customWidth="1"/>
    <col min="1261" max="1261" width="12.28515625" style="34" customWidth="1"/>
    <col min="1262" max="1262" width="21.28515625" style="34" customWidth="1"/>
    <col min="1263" max="1263" width="12.42578125" style="34" customWidth="1"/>
    <col min="1264" max="1266" width="21.85546875" style="34" customWidth="1"/>
    <col min="1267" max="1267" width="21.140625" style="34" customWidth="1"/>
    <col min="1268" max="1512" width="9.140625" style="34"/>
    <col min="1513" max="1513" width="2.140625" style="34" customWidth="1"/>
    <col min="1514" max="1514" width="59.42578125" style="34" customWidth="1"/>
    <col min="1515" max="1515" width="10.42578125" style="34" customWidth="1"/>
    <col min="1516" max="1516" width="11.28515625" style="34" customWidth="1"/>
    <col min="1517" max="1517" width="12.28515625" style="34" customWidth="1"/>
    <col min="1518" max="1518" width="21.28515625" style="34" customWidth="1"/>
    <col min="1519" max="1519" width="12.42578125" style="34" customWidth="1"/>
    <col min="1520" max="1522" width="21.85546875" style="34" customWidth="1"/>
    <col min="1523" max="1523" width="21.140625" style="34" customWidth="1"/>
    <col min="1524" max="1768" width="9.140625" style="34"/>
    <col min="1769" max="1769" width="2.140625" style="34" customWidth="1"/>
    <col min="1770" max="1770" width="59.42578125" style="34" customWidth="1"/>
    <col min="1771" max="1771" width="10.42578125" style="34" customWidth="1"/>
    <col min="1772" max="1772" width="11.28515625" style="34" customWidth="1"/>
    <col min="1773" max="1773" width="12.28515625" style="34" customWidth="1"/>
    <col min="1774" max="1774" width="21.28515625" style="34" customWidth="1"/>
    <col min="1775" max="1775" width="12.42578125" style="34" customWidth="1"/>
    <col min="1776" max="1778" width="21.85546875" style="34" customWidth="1"/>
    <col min="1779" max="1779" width="21.140625" style="34" customWidth="1"/>
    <col min="1780" max="2024" width="9.140625" style="34"/>
    <col min="2025" max="2025" width="2.140625" style="34" customWidth="1"/>
    <col min="2026" max="2026" width="59.42578125" style="34" customWidth="1"/>
    <col min="2027" max="2027" width="10.42578125" style="34" customWidth="1"/>
    <col min="2028" max="2028" width="11.28515625" style="34" customWidth="1"/>
    <col min="2029" max="2029" width="12.28515625" style="34" customWidth="1"/>
    <col min="2030" max="2030" width="21.28515625" style="34" customWidth="1"/>
    <col min="2031" max="2031" width="12.42578125" style="34" customWidth="1"/>
    <col min="2032" max="2034" width="21.85546875" style="34" customWidth="1"/>
    <col min="2035" max="2035" width="21.140625" style="34" customWidth="1"/>
    <col min="2036" max="2280" width="9.140625" style="34"/>
    <col min="2281" max="2281" width="2.140625" style="34" customWidth="1"/>
    <col min="2282" max="2282" width="59.42578125" style="34" customWidth="1"/>
    <col min="2283" max="2283" width="10.42578125" style="34" customWidth="1"/>
    <col min="2284" max="2284" width="11.28515625" style="34" customWidth="1"/>
    <col min="2285" max="2285" width="12.28515625" style="34" customWidth="1"/>
    <col min="2286" max="2286" width="21.28515625" style="34" customWidth="1"/>
    <col min="2287" max="2287" width="12.42578125" style="34" customWidth="1"/>
    <col min="2288" max="2290" width="21.85546875" style="34" customWidth="1"/>
    <col min="2291" max="2291" width="21.140625" style="34" customWidth="1"/>
    <col min="2292" max="2536" width="9.140625" style="34"/>
    <col min="2537" max="2537" width="2.140625" style="34" customWidth="1"/>
    <col min="2538" max="2538" width="59.42578125" style="34" customWidth="1"/>
    <col min="2539" max="2539" width="10.42578125" style="34" customWidth="1"/>
    <col min="2540" max="2540" width="11.28515625" style="34" customWidth="1"/>
    <col min="2541" max="2541" width="12.28515625" style="34" customWidth="1"/>
    <col min="2542" max="2542" width="21.28515625" style="34" customWidth="1"/>
    <col min="2543" max="2543" width="12.42578125" style="34" customWidth="1"/>
    <col min="2544" max="2546" width="21.85546875" style="34" customWidth="1"/>
    <col min="2547" max="2547" width="21.140625" style="34" customWidth="1"/>
    <col min="2548" max="2792" width="9.140625" style="34"/>
    <col min="2793" max="2793" width="2.140625" style="34" customWidth="1"/>
    <col min="2794" max="2794" width="59.42578125" style="34" customWidth="1"/>
    <col min="2795" max="2795" width="10.42578125" style="34" customWidth="1"/>
    <col min="2796" max="2796" width="11.28515625" style="34" customWidth="1"/>
    <col min="2797" max="2797" width="12.28515625" style="34" customWidth="1"/>
    <col min="2798" max="2798" width="21.28515625" style="34" customWidth="1"/>
    <col min="2799" max="2799" width="12.42578125" style="34" customWidth="1"/>
    <col min="2800" max="2802" width="21.85546875" style="34" customWidth="1"/>
    <col min="2803" max="2803" width="21.140625" style="34" customWidth="1"/>
    <col min="2804" max="3048" width="9.140625" style="34"/>
    <col min="3049" max="3049" width="2.140625" style="34" customWidth="1"/>
    <col min="3050" max="3050" width="59.42578125" style="34" customWidth="1"/>
    <col min="3051" max="3051" width="10.42578125" style="34" customWidth="1"/>
    <col min="3052" max="3052" width="11.28515625" style="34" customWidth="1"/>
    <col min="3053" max="3053" width="12.28515625" style="34" customWidth="1"/>
    <col min="3054" max="3054" width="21.28515625" style="34" customWidth="1"/>
    <col min="3055" max="3055" width="12.42578125" style="34" customWidth="1"/>
    <col min="3056" max="3058" width="21.85546875" style="34" customWidth="1"/>
    <col min="3059" max="3059" width="21.140625" style="34" customWidth="1"/>
    <col min="3060" max="3304" width="9.140625" style="34"/>
    <col min="3305" max="3305" width="2.140625" style="34" customWidth="1"/>
    <col min="3306" max="3306" width="59.42578125" style="34" customWidth="1"/>
    <col min="3307" max="3307" width="10.42578125" style="34" customWidth="1"/>
    <col min="3308" max="3308" width="11.28515625" style="34" customWidth="1"/>
    <col min="3309" max="3309" width="12.28515625" style="34" customWidth="1"/>
    <col min="3310" max="3310" width="21.28515625" style="34" customWidth="1"/>
    <col min="3311" max="3311" width="12.42578125" style="34" customWidth="1"/>
    <col min="3312" max="3314" width="21.85546875" style="34" customWidth="1"/>
    <col min="3315" max="3315" width="21.140625" style="34" customWidth="1"/>
    <col min="3316" max="3560" width="9.140625" style="34"/>
    <col min="3561" max="3561" width="2.140625" style="34" customWidth="1"/>
    <col min="3562" max="3562" width="59.42578125" style="34" customWidth="1"/>
    <col min="3563" max="3563" width="10.42578125" style="34" customWidth="1"/>
    <col min="3564" max="3564" width="11.28515625" style="34" customWidth="1"/>
    <col min="3565" max="3565" width="12.28515625" style="34" customWidth="1"/>
    <col min="3566" max="3566" width="21.28515625" style="34" customWidth="1"/>
    <col min="3567" max="3567" width="12.42578125" style="34" customWidth="1"/>
    <col min="3568" max="3570" width="21.85546875" style="34" customWidth="1"/>
    <col min="3571" max="3571" width="21.140625" style="34" customWidth="1"/>
    <col min="3572" max="3816" width="9.140625" style="34"/>
    <col min="3817" max="3817" width="2.140625" style="34" customWidth="1"/>
    <col min="3818" max="3818" width="59.42578125" style="34" customWidth="1"/>
    <col min="3819" max="3819" width="10.42578125" style="34" customWidth="1"/>
    <col min="3820" max="3820" width="11.28515625" style="34" customWidth="1"/>
    <col min="3821" max="3821" width="12.28515625" style="34" customWidth="1"/>
    <col min="3822" max="3822" width="21.28515625" style="34" customWidth="1"/>
    <col min="3823" max="3823" width="12.42578125" style="34" customWidth="1"/>
    <col min="3824" max="3826" width="21.85546875" style="34" customWidth="1"/>
    <col min="3827" max="3827" width="21.140625" style="34" customWidth="1"/>
    <col min="3828" max="4072" width="9.140625" style="34"/>
    <col min="4073" max="4073" width="2.140625" style="34" customWidth="1"/>
    <col min="4074" max="4074" width="59.42578125" style="34" customWidth="1"/>
    <col min="4075" max="4075" width="10.42578125" style="34" customWidth="1"/>
    <col min="4076" max="4076" width="11.28515625" style="34" customWidth="1"/>
    <col min="4077" max="4077" width="12.28515625" style="34" customWidth="1"/>
    <col min="4078" max="4078" width="21.28515625" style="34" customWidth="1"/>
    <col min="4079" max="4079" width="12.42578125" style="34" customWidth="1"/>
    <col min="4080" max="4082" width="21.85546875" style="34" customWidth="1"/>
    <col min="4083" max="4083" width="21.140625" style="34" customWidth="1"/>
    <col min="4084" max="4328" width="9.140625" style="34"/>
    <col min="4329" max="4329" width="2.140625" style="34" customWidth="1"/>
    <col min="4330" max="4330" width="59.42578125" style="34" customWidth="1"/>
    <col min="4331" max="4331" width="10.42578125" style="34" customWidth="1"/>
    <col min="4332" max="4332" width="11.28515625" style="34" customWidth="1"/>
    <col min="4333" max="4333" width="12.28515625" style="34" customWidth="1"/>
    <col min="4334" max="4334" width="21.28515625" style="34" customWidth="1"/>
    <col min="4335" max="4335" width="12.42578125" style="34" customWidth="1"/>
    <col min="4336" max="4338" width="21.85546875" style="34" customWidth="1"/>
    <col min="4339" max="4339" width="21.140625" style="34" customWidth="1"/>
    <col min="4340" max="4584" width="9.140625" style="34"/>
    <col min="4585" max="4585" width="2.140625" style="34" customWidth="1"/>
    <col min="4586" max="4586" width="59.42578125" style="34" customWidth="1"/>
    <col min="4587" max="4587" width="10.42578125" style="34" customWidth="1"/>
    <col min="4588" max="4588" width="11.28515625" style="34" customWidth="1"/>
    <col min="4589" max="4589" width="12.28515625" style="34" customWidth="1"/>
    <col min="4590" max="4590" width="21.28515625" style="34" customWidth="1"/>
    <col min="4591" max="4591" width="12.42578125" style="34" customWidth="1"/>
    <col min="4592" max="4594" width="21.85546875" style="34" customWidth="1"/>
    <col min="4595" max="4595" width="21.140625" style="34" customWidth="1"/>
    <col min="4596" max="4840" width="9.140625" style="34"/>
    <col min="4841" max="4841" width="2.140625" style="34" customWidth="1"/>
    <col min="4842" max="4842" width="59.42578125" style="34" customWidth="1"/>
    <col min="4843" max="4843" width="10.42578125" style="34" customWidth="1"/>
    <col min="4844" max="4844" width="11.28515625" style="34" customWidth="1"/>
    <col min="4845" max="4845" width="12.28515625" style="34" customWidth="1"/>
    <col min="4846" max="4846" width="21.28515625" style="34" customWidth="1"/>
    <col min="4847" max="4847" width="12.42578125" style="34" customWidth="1"/>
    <col min="4848" max="4850" width="21.85546875" style="34" customWidth="1"/>
    <col min="4851" max="4851" width="21.140625" style="34" customWidth="1"/>
    <col min="4852" max="5096" width="9.140625" style="34"/>
    <col min="5097" max="5097" width="2.140625" style="34" customWidth="1"/>
    <col min="5098" max="5098" width="59.42578125" style="34" customWidth="1"/>
    <col min="5099" max="5099" width="10.42578125" style="34" customWidth="1"/>
    <col min="5100" max="5100" width="11.28515625" style="34" customWidth="1"/>
    <col min="5101" max="5101" width="12.28515625" style="34" customWidth="1"/>
    <col min="5102" max="5102" width="21.28515625" style="34" customWidth="1"/>
    <col min="5103" max="5103" width="12.42578125" style="34" customWidth="1"/>
    <col min="5104" max="5106" width="21.85546875" style="34" customWidth="1"/>
    <col min="5107" max="5107" width="21.140625" style="34" customWidth="1"/>
    <col min="5108" max="5352" width="9.140625" style="34"/>
    <col min="5353" max="5353" width="2.140625" style="34" customWidth="1"/>
    <col min="5354" max="5354" width="59.42578125" style="34" customWidth="1"/>
    <col min="5355" max="5355" width="10.42578125" style="34" customWidth="1"/>
    <col min="5356" max="5356" width="11.28515625" style="34" customWidth="1"/>
    <col min="5357" max="5357" width="12.28515625" style="34" customWidth="1"/>
    <col min="5358" max="5358" width="21.28515625" style="34" customWidth="1"/>
    <col min="5359" max="5359" width="12.42578125" style="34" customWidth="1"/>
    <col min="5360" max="5362" width="21.85546875" style="34" customWidth="1"/>
    <col min="5363" max="5363" width="21.140625" style="34" customWidth="1"/>
    <col min="5364" max="5608" width="9.140625" style="34"/>
    <col min="5609" max="5609" width="2.140625" style="34" customWidth="1"/>
    <col min="5610" max="5610" width="59.42578125" style="34" customWidth="1"/>
    <col min="5611" max="5611" width="10.42578125" style="34" customWidth="1"/>
    <col min="5612" max="5612" width="11.28515625" style="34" customWidth="1"/>
    <col min="5613" max="5613" width="12.28515625" style="34" customWidth="1"/>
    <col min="5614" max="5614" width="21.28515625" style="34" customWidth="1"/>
    <col min="5615" max="5615" width="12.42578125" style="34" customWidth="1"/>
    <col min="5616" max="5618" width="21.85546875" style="34" customWidth="1"/>
    <col min="5619" max="5619" width="21.140625" style="34" customWidth="1"/>
    <col min="5620" max="5864" width="9.140625" style="34"/>
    <col min="5865" max="5865" width="2.140625" style="34" customWidth="1"/>
    <col min="5866" max="5866" width="59.42578125" style="34" customWidth="1"/>
    <col min="5867" max="5867" width="10.42578125" style="34" customWidth="1"/>
    <col min="5868" max="5868" width="11.28515625" style="34" customWidth="1"/>
    <col min="5869" max="5869" width="12.28515625" style="34" customWidth="1"/>
    <col min="5870" max="5870" width="21.28515625" style="34" customWidth="1"/>
    <col min="5871" max="5871" width="12.42578125" style="34" customWidth="1"/>
    <col min="5872" max="5874" width="21.85546875" style="34" customWidth="1"/>
    <col min="5875" max="5875" width="21.140625" style="34" customWidth="1"/>
    <col min="5876" max="6120" width="9.140625" style="34"/>
    <col min="6121" max="6121" width="2.140625" style="34" customWidth="1"/>
    <col min="6122" max="6122" width="59.42578125" style="34" customWidth="1"/>
    <col min="6123" max="6123" width="10.42578125" style="34" customWidth="1"/>
    <col min="6124" max="6124" width="11.28515625" style="34" customWidth="1"/>
    <col min="6125" max="6125" width="12.28515625" style="34" customWidth="1"/>
    <col min="6126" max="6126" width="21.28515625" style="34" customWidth="1"/>
    <col min="6127" max="6127" width="12.42578125" style="34" customWidth="1"/>
    <col min="6128" max="6130" width="21.85546875" style="34" customWidth="1"/>
    <col min="6131" max="6131" width="21.140625" style="34" customWidth="1"/>
    <col min="6132" max="6376" width="9.140625" style="34"/>
    <col min="6377" max="6377" width="2.140625" style="34" customWidth="1"/>
    <col min="6378" max="6378" width="59.42578125" style="34" customWidth="1"/>
    <col min="6379" max="6379" width="10.42578125" style="34" customWidth="1"/>
    <col min="6380" max="6380" width="11.28515625" style="34" customWidth="1"/>
    <col min="6381" max="6381" width="12.28515625" style="34" customWidth="1"/>
    <col min="6382" max="6382" width="21.28515625" style="34" customWidth="1"/>
    <col min="6383" max="6383" width="12.42578125" style="34" customWidth="1"/>
    <col min="6384" max="6386" width="21.85546875" style="34" customWidth="1"/>
    <col min="6387" max="6387" width="21.140625" style="34" customWidth="1"/>
    <col min="6388" max="6632" width="9.140625" style="34"/>
    <col min="6633" max="6633" width="2.140625" style="34" customWidth="1"/>
    <col min="6634" max="6634" width="59.42578125" style="34" customWidth="1"/>
    <col min="6635" max="6635" width="10.42578125" style="34" customWidth="1"/>
    <col min="6636" max="6636" width="11.28515625" style="34" customWidth="1"/>
    <col min="6637" max="6637" width="12.28515625" style="34" customWidth="1"/>
    <col min="6638" max="6638" width="21.28515625" style="34" customWidth="1"/>
    <col min="6639" max="6639" width="12.42578125" style="34" customWidth="1"/>
    <col min="6640" max="6642" width="21.85546875" style="34" customWidth="1"/>
    <col min="6643" max="6643" width="21.140625" style="34" customWidth="1"/>
    <col min="6644" max="6888" width="9.140625" style="34"/>
    <col min="6889" max="6889" width="2.140625" style="34" customWidth="1"/>
    <col min="6890" max="6890" width="59.42578125" style="34" customWidth="1"/>
    <col min="6891" max="6891" width="10.42578125" style="34" customWidth="1"/>
    <col min="6892" max="6892" width="11.28515625" style="34" customWidth="1"/>
    <col min="6893" max="6893" width="12.28515625" style="34" customWidth="1"/>
    <col min="6894" max="6894" width="21.28515625" style="34" customWidth="1"/>
    <col min="6895" max="6895" width="12.42578125" style="34" customWidth="1"/>
    <col min="6896" max="6898" width="21.85546875" style="34" customWidth="1"/>
    <col min="6899" max="6899" width="21.140625" style="34" customWidth="1"/>
    <col min="6900" max="7144" width="9.140625" style="34"/>
    <col min="7145" max="7145" width="2.140625" style="34" customWidth="1"/>
    <col min="7146" max="7146" width="59.42578125" style="34" customWidth="1"/>
    <col min="7147" max="7147" width="10.42578125" style="34" customWidth="1"/>
    <col min="7148" max="7148" width="11.28515625" style="34" customWidth="1"/>
    <col min="7149" max="7149" width="12.28515625" style="34" customWidth="1"/>
    <col min="7150" max="7150" width="21.28515625" style="34" customWidth="1"/>
    <col min="7151" max="7151" width="12.42578125" style="34" customWidth="1"/>
    <col min="7152" max="7154" width="21.85546875" style="34" customWidth="1"/>
    <col min="7155" max="7155" width="21.140625" style="34" customWidth="1"/>
    <col min="7156" max="7400" width="9.140625" style="34"/>
    <col min="7401" max="7401" width="2.140625" style="34" customWidth="1"/>
    <col min="7402" max="7402" width="59.42578125" style="34" customWidth="1"/>
    <col min="7403" max="7403" width="10.42578125" style="34" customWidth="1"/>
    <col min="7404" max="7404" width="11.28515625" style="34" customWidth="1"/>
    <col min="7405" max="7405" width="12.28515625" style="34" customWidth="1"/>
    <col min="7406" max="7406" width="21.28515625" style="34" customWidth="1"/>
    <col min="7407" max="7407" width="12.42578125" style="34" customWidth="1"/>
    <col min="7408" max="7410" width="21.85546875" style="34" customWidth="1"/>
    <col min="7411" max="7411" width="21.140625" style="34" customWidth="1"/>
    <col min="7412" max="7656" width="9.140625" style="34"/>
    <col min="7657" max="7657" width="2.140625" style="34" customWidth="1"/>
    <col min="7658" max="7658" width="59.42578125" style="34" customWidth="1"/>
    <col min="7659" max="7659" width="10.42578125" style="34" customWidth="1"/>
    <col min="7660" max="7660" width="11.28515625" style="34" customWidth="1"/>
    <col min="7661" max="7661" width="12.28515625" style="34" customWidth="1"/>
    <col min="7662" max="7662" width="21.28515625" style="34" customWidth="1"/>
    <col min="7663" max="7663" width="12.42578125" style="34" customWidth="1"/>
    <col min="7664" max="7666" width="21.85546875" style="34" customWidth="1"/>
    <col min="7667" max="7667" width="21.140625" style="34" customWidth="1"/>
    <col min="7668" max="7912" width="9.140625" style="34"/>
    <col min="7913" max="7913" width="2.140625" style="34" customWidth="1"/>
    <col min="7914" max="7914" width="59.42578125" style="34" customWidth="1"/>
    <col min="7915" max="7915" width="10.42578125" style="34" customWidth="1"/>
    <col min="7916" max="7916" width="11.28515625" style="34" customWidth="1"/>
    <col min="7917" max="7917" width="12.28515625" style="34" customWidth="1"/>
    <col min="7918" max="7918" width="21.28515625" style="34" customWidth="1"/>
    <col min="7919" max="7919" width="12.42578125" style="34" customWidth="1"/>
    <col min="7920" max="7922" width="21.85546875" style="34" customWidth="1"/>
    <col min="7923" max="7923" width="21.140625" style="34" customWidth="1"/>
    <col min="7924" max="8168" width="9.140625" style="34"/>
    <col min="8169" max="8169" width="2.140625" style="34" customWidth="1"/>
    <col min="8170" max="8170" width="59.42578125" style="34" customWidth="1"/>
    <col min="8171" max="8171" width="10.42578125" style="34" customWidth="1"/>
    <col min="8172" max="8172" width="11.28515625" style="34" customWidth="1"/>
    <col min="8173" max="8173" width="12.28515625" style="34" customWidth="1"/>
    <col min="8174" max="8174" width="21.28515625" style="34" customWidth="1"/>
    <col min="8175" max="8175" width="12.42578125" style="34" customWidth="1"/>
    <col min="8176" max="8178" width="21.85546875" style="34" customWidth="1"/>
    <col min="8179" max="8179" width="21.140625" style="34" customWidth="1"/>
    <col min="8180" max="8424" width="9.140625" style="34"/>
    <col min="8425" max="8425" width="2.140625" style="34" customWidth="1"/>
    <col min="8426" max="8426" width="59.42578125" style="34" customWidth="1"/>
    <col min="8427" max="8427" width="10.42578125" style="34" customWidth="1"/>
    <col min="8428" max="8428" width="11.28515625" style="34" customWidth="1"/>
    <col min="8429" max="8429" width="12.28515625" style="34" customWidth="1"/>
    <col min="8430" max="8430" width="21.28515625" style="34" customWidth="1"/>
    <col min="8431" max="8431" width="12.42578125" style="34" customWidth="1"/>
    <col min="8432" max="8434" width="21.85546875" style="34" customWidth="1"/>
    <col min="8435" max="8435" width="21.140625" style="34" customWidth="1"/>
    <col min="8436" max="8680" width="9.140625" style="34"/>
    <col min="8681" max="8681" width="2.140625" style="34" customWidth="1"/>
    <col min="8682" max="8682" width="59.42578125" style="34" customWidth="1"/>
    <col min="8683" max="8683" width="10.42578125" style="34" customWidth="1"/>
    <col min="8684" max="8684" width="11.28515625" style="34" customWidth="1"/>
    <col min="8685" max="8685" width="12.28515625" style="34" customWidth="1"/>
    <col min="8686" max="8686" width="21.28515625" style="34" customWidth="1"/>
    <col min="8687" max="8687" width="12.42578125" style="34" customWidth="1"/>
    <col min="8688" max="8690" width="21.85546875" style="34" customWidth="1"/>
    <col min="8691" max="8691" width="21.140625" style="34" customWidth="1"/>
    <col min="8692" max="8936" width="9.140625" style="34"/>
    <col min="8937" max="8937" width="2.140625" style="34" customWidth="1"/>
    <col min="8938" max="8938" width="59.42578125" style="34" customWidth="1"/>
    <col min="8939" max="8939" width="10.42578125" style="34" customWidth="1"/>
    <col min="8940" max="8940" width="11.28515625" style="34" customWidth="1"/>
    <col min="8941" max="8941" width="12.28515625" style="34" customWidth="1"/>
    <col min="8942" max="8942" width="21.28515625" style="34" customWidth="1"/>
    <col min="8943" max="8943" width="12.42578125" style="34" customWidth="1"/>
    <col min="8944" max="8946" width="21.85546875" style="34" customWidth="1"/>
    <col min="8947" max="8947" width="21.140625" style="34" customWidth="1"/>
    <col min="8948" max="9192" width="9.140625" style="34"/>
    <col min="9193" max="9193" width="2.140625" style="34" customWidth="1"/>
    <col min="9194" max="9194" width="59.42578125" style="34" customWidth="1"/>
    <col min="9195" max="9195" width="10.42578125" style="34" customWidth="1"/>
    <col min="9196" max="9196" width="11.28515625" style="34" customWidth="1"/>
    <col min="9197" max="9197" width="12.28515625" style="34" customWidth="1"/>
    <col min="9198" max="9198" width="21.28515625" style="34" customWidth="1"/>
    <col min="9199" max="9199" width="12.42578125" style="34" customWidth="1"/>
    <col min="9200" max="9202" width="21.85546875" style="34" customWidth="1"/>
    <col min="9203" max="9203" width="21.140625" style="34" customWidth="1"/>
    <col min="9204" max="9448" width="9.140625" style="34"/>
    <col min="9449" max="9449" width="2.140625" style="34" customWidth="1"/>
    <col min="9450" max="9450" width="59.42578125" style="34" customWidth="1"/>
    <col min="9451" max="9451" width="10.42578125" style="34" customWidth="1"/>
    <col min="9452" max="9452" width="11.28515625" style="34" customWidth="1"/>
    <col min="9453" max="9453" width="12.28515625" style="34" customWidth="1"/>
    <col min="9454" max="9454" width="21.28515625" style="34" customWidth="1"/>
    <col min="9455" max="9455" width="12.42578125" style="34" customWidth="1"/>
    <col min="9456" max="9458" width="21.85546875" style="34" customWidth="1"/>
    <col min="9459" max="9459" width="21.140625" style="34" customWidth="1"/>
    <col min="9460" max="9704" width="9.140625" style="34"/>
    <col min="9705" max="9705" width="2.140625" style="34" customWidth="1"/>
    <col min="9706" max="9706" width="59.42578125" style="34" customWidth="1"/>
    <col min="9707" max="9707" width="10.42578125" style="34" customWidth="1"/>
    <col min="9708" max="9708" width="11.28515625" style="34" customWidth="1"/>
    <col min="9709" max="9709" width="12.28515625" style="34" customWidth="1"/>
    <col min="9710" max="9710" width="21.28515625" style="34" customWidth="1"/>
    <col min="9711" max="9711" width="12.42578125" style="34" customWidth="1"/>
    <col min="9712" max="9714" width="21.85546875" style="34" customWidth="1"/>
    <col min="9715" max="9715" width="21.140625" style="34" customWidth="1"/>
    <col min="9716" max="9960" width="9.140625" style="34"/>
    <col min="9961" max="9961" width="2.140625" style="34" customWidth="1"/>
    <col min="9962" max="9962" width="59.42578125" style="34" customWidth="1"/>
    <col min="9963" max="9963" width="10.42578125" style="34" customWidth="1"/>
    <col min="9964" max="9964" width="11.28515625" style="34" customWidth="1"/>
    <col min="9965" max="9965" width="12.28515625" style="34" customWidth="1"/>
    <col min="9966" max="9966" width="21.28515625" style="34" customWidth="1"/>
    <col min="9967" max="9967" width="12.42578125" style="34" customWidth="1"/>
    <col min="9968" max="9970" width="21.85546875" style="34" customWidth="1"/>
    <col min="9971" max="9971" width="21.140625" style="34" customWidth="1"/>
    <col min="9972" max="10216" width="9.140625" style="34"/>
    <col min="10217" max="10217" width="2.140625" style="34" customWidth="1"/>
    <col min="10218" max="10218" width="59.42578125" style="34" customWidth="1"/>
    <col min="10219" max="10219" width="10.42578125" style="34" customWidth="1"/>
    <col min="10220" max="10220" width="11.28515625" style="34" customWidth="1"/>
    <col min="10221" max="10221" width="12.28515625" style="34" customWidth="1"/>
    <col min="10222" max="10222" width="21.28515625" style="34" customWidth="1"/>
    <col min="10223" max="10223" width="12.42578125" style="34" customWidth="1"/>
    <col min="10224" max="10226" width="21.85546875" style="34" customWidth="1"/>
    <col min="10227" max="10227" width="21.140625" style="34" customWidth="1"/>
    <col min="10228" max="10472" width="9.140625" style="34"/>
    <col min="10473" max="10473" width="2.140625" style="34" customWidth="1"/>
    <col min="10474" max="10474" width="59.42578125" style="34" customWidth="1"/>
    <col min="10475" max="10475" width="10.42578125" style="34" customWidth="1"/>
    <col min="10476" max="10476" width="11.28515625" style="34" customWidth="1"/>
    <col min="10477" max="10477" width="12.28515625" style="34" customWidth="1"/>
    <col min="10478" max="10478" width="21.28515625" style="34" customWidth="1"/>
    <col min="10479" max="10479" width="12.42578125" style="34" customWidth="1"/>
    <col min="10480" max="10482" width="21.85546875" style="34" customWidth="1"/>
    <col min="10483" max="10483" width="21.140625" style="34" customWidth="1"/>
    <col min="10484" max="10728" width="9.140625" style="34"/>
    <col min="10729" max="10729" width="2.140625" style="34" customWidth="1"/>
    <col min="10730" max="10730" width="59.42578125" style="34" customWidth="1"/>
    <col min="10731" max="10731" width="10.42578125" style="34" customWidth="1"/>
    <col min="10732" max="10732" width="11.28515625" style="34" customWidth="1"/>
    <col min="10733" max="10733" width="12.28515625" style="34" customWidth="1"/>
    <col min="10734" max="10734" width="21.28515625" style="34" customWidth="1"/>
    <col min="10735" max="10735" width="12.42578125" style="34" customWidth="1"/>
    <col min="10736" max="10738" width="21.85546875" style="34" customWidth="1"/>
    <col min="10739" max="10739" width="21.140625" style="34" customWidth="1"/>
    <col min="10740" max="10984" width="9.140625" style="34"/>
    <col min="10985" max="10985" width="2.140625" style="34" customWidth="1"/>
    <col min="10986" max="10986" width="59.42578125" style="34" customWidth="1"/>
    <col min="10987" max="10987" width="10.42578125" style="34" customWidth="1"/>
    <col min="10988" max="10988" width="11.28515625" style="34" customWidth="1"/>
    <col min="10989" max="10989" width="12.28515625" style="34" customWidth="1"/>
    <col min="10990" max="10990" width="21.28515625" style="34" customWidth="1"/>
    <col min="10991" max="10991" width="12.42578125" style="34" customWidth="1"/>
    <col min="10992" max="10994" width="21.85546875" style="34" customWidth="1"/>
    <col min="10995" max="10995" width="21.140625" style="34" customWidth="1"/>
    <col min="10996" max="11240" width="9.140625" style="34"/>
    <col min="11241" max="11241" width="2.140625" style="34" customWidth="1"/>
    <col min="11242" max="11242" width="59.42578125" style="34" customWidth="1"/>
    <col min="11243" max="11243" width="10.42578125" style="34" customWidth="1"/>
    <col min="11244" max="11244" width="11.28515625" style="34" customWidth="1"/>
    <col min="11245" max="11245" width="12.28515625" style="34" customWidth="1"/>
    <col min="11246" max="11246" width="21.28515625" style="34" customWidth="1"/>
    <col min="11247" max="11247" width="12.42578125" style="34" customWidth="1"/>
    <col min="11248" max="11250" width="21.85546875" style="34" customWidth="1"/>
    <col min="11251" max="11251" width="21.140625" style="34" customWidth="1"/>
    <col min="11252" max="11496" width="9.140625" style="34"/>
    <col min="11497" max="11497" width="2.140625" style="34" customWidth="1"/>
    <col min="11498" max="11498" width="59.42578125" style="34" customWidth="1"/>
    <col min="11499" max="11499" width="10.42578125" style="34" customWidth="1"/>
    <col min="11500" max="11500" width="11.28515625" style="34" customWidth="1"/>
    <col min="11501" max="11501" width="12.28515625" style="34" customWidth="1"/>
    <col min="11502" max="11502" width="21.28515625" style="34" customWidth="1"/>
    <col min="11503" max="11503" width="12.42578125" style="34" customWidth="1"/>
    <col min="11504" max="11506" width="21.85546875" style="34" customWidth="1"/>
    <col min="11507" max="11507" width="21.140625" style="34" customWidth="1"/>
    <col min="11508" max="11752" width="9.140625" style="34"/>
    <col min="11753" max="11753" width="2.140625" style="34" customWidth="1"/>
    <col min="11754" max="11754" width="59.42578125" style="34" customWidth="1"/>
    <col min="11755" max="11755" width="10.42578125" style="34" customWidth="1"/>
    <col min="11756" max="11756" width="11.28515625" style="34" customWidth="1"/>
    <col min="11757" max="11757" width="12.28515625" style="34" customWidth="1"/>
    <col min="11758" max="11758" width="21.28515625" style="34" customWidth="1"/>
    <col min="11759" max="11759" width="12.42578125" style="34" customWidth="1"/>
    <col min="11760" max="11762" width="21.85546875" style="34" customWidth="1"/>
    <col min="11763" max="11763" width="21.140625" style="34" customWidth="1"/>
    <col min="11764" max="12008" width="9.140625" style="34"/>
    <col min="12009" max="12009" width="2.140625" style="34" customWidth="1"/>
    <col min="12010" max="12010" width="59.42578125" style="34" customWidth="1"/>
    <col min="12011" max="12011" width="10.42578125" style="34" customWidth="1"/>
    <col min="12012" max="12012" width="11.28515625" style="34" customWidth="1"/>
    <col min="12013" max="12013" width="12.28515625" style="34" customWidth="1"/>
    <col min="12014" max="12014" width="21.28515625" style="34" customWidth="1"/>
    <col min="12015" max="12015" width="12.42578125" style="34" customWidth="1"/>
    <col min="12016" max="12018" width="21.85546875" style="34" customWidth="1"/>
    <col min="12019" max="12019" width="21.140625" style="34" customWidth="1"/>
    <col min="12020" max="12264" width="9.140625" style="34"/>
    <col min="12265" max="12265" width="2.140625" style="34" customWidth="1"/>
    <col min="12266" max="12266" width="59.42578125" style="34" customWidth="1"/>
    <col min="12267" max="12267" width="10.42578125" style="34" customWidth="1"/>
    <col min="12268" max="12268" width="11.28515625" style="34" customWidth="1"/>
    <col min="12269" max="12269" width="12.28515625" style="34" customWidth="1"/>
    <col min="12270" max="12270" width="21.28515625" style="34" customWidth="1"/>
    <col min="12271" max="12271" width="12.42578125" style="34" customWidth="1"/>
    <col min="12272" max="12274" width="21.85546875" style="34" customWidth="1"/>
    <col min="12275" max="12275" width="21.140625" style="34" customWidth="1"/>
    <col min="12276" max="12520" width="9.140625" style="34"/>
    <col min="12521" max="12521" width="2.140625" style="34" customWidth="1"/>
    <col min="12522" max="12522" width="59.42578125" style="34" customWidth="1"/>
    <col min="12523" max="12523" width="10.42578125" style="34" customWidth="1"/>
    <col min="12524" max="12524" width="11.28515625" style="34" customWidth="1"/>
    <col min="12525" max="12525" width="12.28515625" style="34" customWidth="1"/>
    <col min="12526" max="12526" width="21.28515625" style="34" customWidth="1"/>
    <col min="12527" max="12527" width="12.42578125" style="34" customWidth="1"/>
    <col min="12528" max="12530" width="21.85546875" style="34" customWidth="1"/>
    <col min="12531" max="12531" width="21.140625" style="34" customWidth="1"/>
    <col min="12532" max="12776" width="9.140625" style="34"/>
    <col min="12777" max="12777" width="2.140625" style="34" customWidth="1"/>
    <col min="12778" max="12778" width="59.42578125" style="34" customWidth="1"/>
    <col min="12779" max="12779" width="10.42578125" style="34" customWidth="1"/>
    <col min="12780" max="12780" width="11.28515625" style="34" customWidth="1"/>
    <col min="12781" max="12781" width="12.28515625" style="34" customWidth="1"/>
    <col min="12782" max="12782" width="21.28515625" style="34" customWidth="1"/>
    <col min="12783" max="12783" width="12.42578125" style="34" customWidth="1"/>
    <col min="12784" max="12786" width="21.85546875" style="34" customWidth="1"/>
    <col min="12787" max="12787" width="21.140625" style="34" customWidth="1"/>
    <col min="12788" max="13032" width="9.140625" style="34"/>
    <col min="13033" max="13033" width="2.140625" style="34" customWidth="1"/>
    <col min="13034" max="13034" width="59.42578125" style="34" customWidth="1"/>
    <col min="13035" max="13035" width="10.42578125" style="34" customWidth="1"/>
    <col min="13036" max="13036" width="11.28515625" style="34" customWidth="1"/>
    <col min="13037" max="13037" width="12.28515625" style="34" customWidth="1"/>
    <col min="13038" max="13038" width="21.28515625" style="34" customWidth="1"/>
    <col min="13039" max="13039" width="12.42578125" style="34" customWidth="1"/>
    <col min="13040" max="13042" width="21.85546875" style="34" customWidth="1"/>
    <col min="13043" max="13043" width="21.140625" style="34" customWidth="1"/>
    <col min="13044" max="13288" width="9.140625" style="34"/>
    <col min="13289" max="13289" width="2.140625" style="34" customWidth="1"/>
    <col min="13290" max="13290" width="59.42578125" style="34" customWidth="1"/>
    <col min="13291" max="13291" width="10.42578125" style="34" customWidth="1"/>
    <col min="13292" max="13292" width="11.28515625" style="34" customWidth="1"/>
    <col min="13293" max="13293" width="12.28515625" style="34" customWidth="1"/>
    <col min="13294" max="13294" width="21.28515625" style="34" customWidth="1"/>
    <col min="13295" max="13295" width="12.42578125" style="34" customWidth="1"/>
    <col min="13296" max="13298" width="21.85546875" style="34" customWidth="1"/>
    <col min="13299" max="13299" width="21.140625" style="34" customWidth="1"/>
    <col min="13300" max="13544" width="9.140625" style="34"/>
    <col min="13545" max="13545" width="2.140625" style="34" customWidth="1"/>
    <col min="13546" max="13546" width="59.42578125" style="34" customWidth="1"/>
    <col min="13547" max="13547" width="10.42578125" style="34" customWidth="1"/>
    <col min="13548" max="13548" width="11.28515625" style="34" customWidth="1"/>
    <col min="13549" max="13549" width="12.28515625" style="34" customWidth="1"/>
    <col min="13550" max="13550" width="21.28515625" style="34" customWidth="1"/>
    <col min="13551" max="13551" width="12.42578125" style="34" customWidth="1"/>
    <col min="13552" max="13554" width="21.85546875" style="34" customWidth="1"/>
    <col min="13555" max="13555" width="21.140625" style="34" customWidth="1"/>
    <col min="13556" max="13800" width="9.140625" style="34"/>
    <col min="13801" max="13801" width="2.140625" style="34" customWidth="1"/>
    <col min="13802" max="13802" width="59.42578125" style="34" customWidth="1"/>
    <col min="13803" max="13803" width="10.42578125" style="34" customWidth="1"/>
    <col min="13804" max="13804" width="11.28515625" style="34" customWidth="1"/>
    <col min="13805" max="13805" width="12.28515625" style="34" customWidth="1"/>
    <col min="13806" max="13806" width="21.28515625" style="34" customWidth="1"/>
    <col min="13807" max="13807" width="12.42578125" style="34" customWidth="1"/>
    <col min="13808" max="13810" width="21.85546875" style="34" customWidth="1"/>
    <col min="13811" max="13811" width="21.140625" style="34" customWidth="1"/>
    <col min="13812" max="14056" width="9.140625" style="34"/>
    <col min="14057" max="14057" width="2.140625" style="34" customWidth="1"/>
    <col min="14058" max="14058" width="59.42578125" style="34" customWidth="1"/>
    <col min="14059" max="14059" width="10.42578125" style="34" customWidth="1"/>
    <col min="14060" max="14060" width="11.28515625" style="34" customWidth="1"/>
    <col min="14061" max="14061" width="12.28515625" style="34" customWidth="1"/>
    <col min="14062" max="14062" width="21.28515625" style="34" customWidth="1"/>
    <col min="14063" max="14063" width="12.42578125" style="34" customWidth="1"/>
    <col min="14064" max="14066" width="21.85546875" style="34" customWidth="1"/>
    <col min="14067" max="14067" width="21.140625" style="34" customWidth="1"/>
    <col min="14068" max="14312" width="9.140625" style="34"/>
    <col min="14313" max="14313" width="2.140625" style="34" customWidth="1"/>
    <col min="14314" max="14314" width="59.42578125" style="34" customWidth="1"/>
    <col min="14315" max="14315" width="10.42578125" style="34" customWidth="1"/>
    <col min="14316" max="14316" width="11.28515625" style="34" customWidth="1"/>
    <col min="14317" max="14317" width="12.28515625" style="34" customWidth="1"/>
    <col min="14318" max="14318" width="21.28515625" style="34" customWidth="1"/>
    <col min="14319" max="14319" width="12.42578125" style="34" customWidth="1"/>
    <col min="14320" max="14322" width="21.85546875" style="34" customWidth="1"/>
    <col min="14323" max="14323" width="21.140625" style="34" customWidth="1"/>
    <col min="14324" max="14568" width="9.140625" style="34"/>
    <col min="14569" max="14569" width="2.140625" style="34" customWidth="1"/>
    <col min="14570" max="14570" width="59.42578125" style="34" customWidth="1"/>
    <col min="14571" max="14571" width="10.42578125" style="34" customWidth="1"/>
    <col min="14572" max="14572" width="11.28515625" style="34" customWidth="1"/>
    <col min="14573" max="14573" width="12.28515625" style="34" customWidth="1"/>
    <col min="14574" max="14574" width="21.28515625" style="34" customWidth="1"/>
    <col min="14575" max="14575" width="12.42578125" style="34" customWidth="1"/>
    <col min="14576" max="14578" width="21.85546875" style="34" customWidth="1"/>
    <col min="14579" max="14579" width="21.140625" style="34" customWidth="1"/>
    <col min="14580" max="14824" width="9.140625" style="34"/>
    <col min="14825" max="14825" width="2.140625" style="34" customWidth="1"/>
    <col min="14826" max="14826" width="59.42578125" style="34" customWidth="1"/>
    <col min="14827" max="14827" width="10.42578125" style="34" customWidth="1"/>
    <col min="14828" max="14828" width="11.28515625" style="34" customWidth="1"/>
    <col min="14829" max="14829" width="12.28515625" style="34" customWidth="1"/>
    <col min="14830" max="14830" width="21.28515625" style="34" customWidth="1"/>
    <col min="14831" max="14831" width="12.42578125" style="34" customWidth="1"/>
    <col min="14832" max="14834" width="21.85546875" style="34" customWidth="1"/>
    <col min="14835" max="14835" width="21.140625" style="34" customWidth="1"/>
    <col min="14836" max="15080" width="9.140625" style="34"/>
    <col min="15081" max="15081" width="2.140625" style="34" customWidth="1"/>
    <col min="15082" max="15082" width="59.42578125" style="34" customWidth="1"/>
    <col min="15083" max="15083" width="10.42578125" style="34" customWidth="1"/>
    <col min="15084" max="15084" width="11.28515625" style="34" customWidth="1"/>
    <col min="15085" max="15085" width="12.28515625" style="34" customWidth="1"/>
    <col min="15086" max="15086" width="21.28515625" style="34" customWidth="1"/>
    <col min="15087" max="15087" width="12.42578125" style="34" customWidth="1"/>
    <col min="15088" max="15090" width="21.85546875" style="34" customWidth="1"/>
    <col min="15091" max="15091" width="21.140625" style="34" customWidth="1"/>
    <col min="15092" max="15336" width="9.140625" style="34"/>
    <col min="15337" max="15337" width="2.140625" style="34" customWidth="1"/>
    <col min="15338" max="15338" width="59.42578125" style="34" customWidth="1"/>
    <col min="15339" max="15339" width="10.42578125" style="34" customWidth="1"/>
    <col min="15340" max="15340" width="11.28515625" style="34" customWidth="1"/>
    <col min="15341" max="15341" width="12.28515625" style="34" customWidth="1"/>
    <col min="15342" max="15342" width="21.28515625" style="34" customWidth="1"/>
    <col min="15343" max="15343" width="12.42578125" style="34" customWidth="1"/>
    <col min="15344" max="15346" width="21.85546875" style="34" customWidth="1"/>
    <col min="15347" max="15347" width="21.140625" style="34" customWidth="1"/>
    <col min="15348" max="15592" width="9.140625" style="34"/>
    <col min="15593" max="15593" width="2.140625" style="34" customWidth="1"/>
    <col min="15594" max="15594" width="59.42578125" style="34" customWidth="1"/>
    <col min="15595" max="15595" width="10.42578125" style="34" customWidth="1"/>
    <col min="15596" max="15596" width="11.28515625" style="34" customWidth="1"/>
    <col min="15597" max="15597" width="12.28515625" style="34" customWidth="1"/>
    <col min="15598" max="15598" width="21.28515625" style="34" customWidth="1"/>
    <col min="15599" max="15599" width="12.42578125" style="34" customWidth="1"/>
    <col min="15600" max="15602" width="21.85546875" style="34" customWidth="1"/>
    <col min="15603" max="15603" width="21.140625" style="34" customWidth="1"/>
    <col min="15604" max="15848" width="9.140625" style="34"/>
    <col min="15849" max="15849" width="2.140625" style="34" customWidth="1"/>
    <col min="15850" max="15850" width="59.42578125" style="34" customWidth="1"/>
    <col min="15851" max="15851" width="10.42578125" style="34" customWidth="1"/>
    <col min="15852" max="15852" width="11.28515625" style="34" customWidth="1"/>
    <col min="15853" max="15853" width="12.28515625" style="34" customWidth="1"/>
    <col min="15854" max="15854" width="21.28515625" style="34" customWidth="1"/>
    <col min="15855" max="15855" width="12.42578125" style="34" customWidth="1"/>
    <col min="15856" max="15858" width="21.85546875" style="34" customWidth="1"/>
    <col min="15859" max="15859" width="21.140625" style="34" customWidth="1"/>
    <col min="15860" max="16104" width="9.140625" style="34"/>
    <col min="16105" max="16105" width="2.140625" style="34" customWidth="1"/>
    <col min="16106" max="16106" width="59.42578125" style="34" customWidth="1"/>
    <col min="16107" max="16107" width="10.42578125" style="34" customWidth="1"/>
    <col min="16108" max="16108" width="11.28515625" style="34" customWidth="1"/>
    <col min="16109" max="16109" width="12.28515625" style="34" customWidth="1"/>
    <col min="16110" max="16110" width="21.28515625" style="34" customWidth="1"/>
    <col min="16111" max="16111" width="12.42578125" style="34" customWidth="1"/>
    <col min="16112" max="16114" width="21.85546875" style="34" customWidth="1"/>
    <col min="16115" max="16115" width="21.140625" style="34" customWidth="1"/>
    <col min="16116" max="16384" width="9.140625" style="34"/>
  </cols>
  <sheetData>
    <row r="1" spans="1:366" ht="8.85" customHeight="1">
      <c r="A1" s="32"/>
      <c r="B1" s="102"/>
      <c r="C1" s="32"/>
      <c r="D1" s="33"/>
      <c r="E1" s="33"/>
      <c r="F1" s="33"/>
      <c r="G1" s="32"/>
      <c r="H1" s="32"/>
      <c r="I1" s="32"/>
      <c r="J1" s="32"/>
      <c r="K1" s="32"/>
    </row>
    <row r="2" spans="1:366" ht="0.4" hidden="1" customHeight="1">
      <c r="A2" s="32"/>
      <c r="B2" s="102"/>
      <c r="C2" s="32"/>
      <c r="D2" s="33"/>
      <c r="E2" s="33"/>
      <c r="F2" s="33"/>
      <c r="G2" s="32"/>
      <c r="H2" s="32"/>
      <c r="I2" s="32"/>
      <c r="J2" s="32"/>
      <c r="K2" s="32"/>
    </row>
    <row r="3" spans="1:366" ht="0.4" hidden="1" customHeight="1">
      <c r="A3" s="32"/>
      <c r="B3" s="102"/>
      <c r="C3" s="32"/>
      <c r="D3" s="33"/>
      <c r="E3" s="33"/>
      <c r="F3" s="33"/>
      <c r="G3" s="32"/>
      <c r="H3" s="32"/>
      <c r="I3" s="32"/>
      <c r="J3" s="32"/>
      <c r="K3" s="32"/>
    </row>
    <row r="4" spans="1:366" ht="0.4" customHeight="1">
      <c r="A4" s="32"/>
      <c r="B4" s="102"/>
      <c r="C4" s="32"/>
      <c r="D4" s="33"/>
      <c r="E4" s="33"/>
      <c r="F4" s="33"/>
      <c r="G4" s="32"/>
      <c r="H4" s="32"/>
      <c r="I4" s="32"/>
      <c r="J4" s="32"/>
      <c r="K4" s="32"/>
    </row>
    <row r="5" spans="1:366" ht="9.75" customHeight="1">
      <c r="A5" s="32"/>
      <c r="B5" s="103"/>
      <c r="C5" s="35"/>
      <c r="D5" s="35"/>
      <c r="E5" s="35"/>
      <c r="F5" s="35"/>
      <c r="G5" s="32"/>
      <c r="H5" s="32"/>
      <c r="I5" s="32"/>
      <c r="J5" s="32"/>
      <c r="K5" s="41"/>
    </row>
    <row r="6" spans="1:366" ht="47.25" customHeight="1">
      <c r="A6" s="32"/>
      <c r="B6" s="103"/>
      <c r="C6" s="35"/>
      <c r="D6" s="35"/>
      <c r="E6" s="35"/>
      <c r="F6" s="35"/>
      <c r="G6" s="32"/>
      <c r="H6" s="32"/>
      <c r="I6" s="32"/>
      <c r="J6" s="32"/>
      <c r="K6" s="41" t="s">
        <v>21</v>
      </c>
    </row>
    <row r="7" spans="1:366" ht="59.25" customHeight="1">
      <c r="A7" s="32"/>
      <c r="B7" s="206" t="s">
        <v>37</v>
      </c>
      <c r="C7" s="206"/>
      <c r="D7" s="206"/>
      <c r="E7" s="206"/>
      <c r="F7" s="206"/>
      <c r="G7" s="206"/>
      <c r="H7" s="206"/>
      <c r="I7" s="206"/>
      <c r="J7" s="206"/>
      <c r="K7" s="206"/>
    </row>
    <row r="8" spans="1:366" ht="13.5" customHeight="1">
      <c r="A8" s="32"/>
      <c r="B8" s="103"/>
      <c r="C8" s="35"/>
      <c r="D8" s="35"/>
      <c r="E8" s="35"/>
      <c r="F8" s="35"/>
      <c r="G8" s="32"/>
      <c r="H8" s="32"/>
      <c r="I8" s="32"/>
      <c r="J8" s="32"/>
      <c r="K8" s="32"/>
    </row>
    <row r="9" spans="1:366" ht="107.25" customHeight="1">
      <c r="A9" s="32"/>
      <c r="B9" s="207" t="s">
        <v>0</v>
      </c>
      <c r="C9" s="209" t="s">
        <v>7</v>
      </c>
      <c r="D9" s="210"/>
      <c r="E9" s="210"/>
      <c r="F9" s="210"/>
      <c r="G9" s="211"/>
      <c r="H9" s="171" t="s">
        <v>38</v>
      </c>
      <c r="I9" s="176"/>
      <c r="J9" s="176"/>
      <c r="K9" s="172"/>
    </row>
    <row r="10" spans="1:366" ht="91.5" customHeight="1">
      <c r="A10" s="32"/>
      <c r="B10" s="208"/>
      <c r="C10" s="89" t="s">
        <v>27</v>
      </c>
      <c r="D10" s="46" t="s">
        <v>8</v>
      </c>
      <c r="E10" s="46" t="s">
        <v>36</v>
      </c>
      <c r="F10" s="46" t="s">
        <v>9</v>
      </c>
      <c r="G10" s="45" t="s">
        <v>10</v>
      </c>
      <c r="H10" s="44" t="s">
        <v>99</v>
      </c>
      <c r="I10" s="46" t="s">
        <v>100</v>
      </c>
      <c r="J10" s="46" t="s">
        <v>101</v>
      </c>
      <c r="K10" s="45" t="s">
        <v>102</v>
      </c>
    </row>
    <row r="11" spans="1:366" ht="30" customHeight="1">
      <c r="A11" s="32"/>
      <c r="B11" s="78">
        <v>1</v>
      </c>
      <c r="C11" s="79">
        <v>2</v>
      </c>
      <c r="D11" s="80">
        <v>3</v>
      </c>
      <c r="E11" s="80">
        <v>4</v>
      </c>
      <c r="F11" s="80">
        <v>5</v>
      </c>
      <c r="G11" s="81">
        <v>6</v>
      </c>
      <c r="H11" s="47">
        <v>7</v>
      </c>
      <c r="I11" s="82">
        <v>8</v>
      </c>
      <c r="J11" s="82">
        <v>9</v>
      </c>
      <c r="K11" s="83">
        <v>10</v>
      </c>
    </row>
    <row r="12" spans="1:366" ht="30" customHeight="1">
      <c r="A12" s="48"/>
      <c r="B12" s="49" t="s">
        <v>1</v>
      </c>
      <c r="C12" s="50"/>
      <c r="D12" s="50"/>
      <c r="E12" s="50"/>
      <c r="F12" s="50"/>
      <c r="G12" s="50"/>
      <c r="H12" s="51"/>
      <c r="I12" s="51"/>
      <c r="J12" s="51"/>
      <c r="K12" s="52"/>
    </row>
    <row r="13" spans="1:366" ht="36" customHeight="1">
      <c r="A13" s="48"/>
      <c r="B13" s="167" t="s">
        <v>75</v>
      </c>
      <c r="C13" s="26" t="s">
        <v>48</v>
      </c>
      <c r="D13" s="26" t="s">
        <v>49</v>
      </c>
      <c r="E13" s="26" t="s">
        <v>92</v>
      </c>
      <c r="F13" s="26" t="s">
        <v>53</v>
      </c>
      <c r="G13" s="26" t="s">
        <v>52</v>
      </c>
      <c r="H13" s="27">
        <v>15650</v>
      </c>
      <c r="I13" s="27">
        <v>16385.55</v>
      </c>
      <c r="J13" s="27">
        <v>17401.454099999999</v>
      </c>
      <c r="K13" s="27">
        <v>18271.526805000001</v>
      </c>
    </row>
    <row r="14" spans="1:366" ht="36" customHeight="1">
      <c r="A14" s="48"/>
      <c r="B14" s="167"/>
      <c r="C14" s="26"/>
      <c r="D14" s="26"/>
      <c r="E14" s="26"/>
      <c r="F14" s="26"/>
      <c r="G14" s="26"/>
      <c r="H14" s="27"/>
      <c r="I14" s="27"/>
      <c r="J14" s="27"/>
      <c r="K14" s="27"/>
    </row>
    <row r="15" spans="1:366" ht="36" customHeight="1">
      <c r="A15" s="48"/>
      <c r="B15" s="188" t="s">
        <v>12</v>
      </c>
      <c r="C15" s="189"/>
      <c r="D15" s="189"/>
      <c r="E15" s="189"/>
      <c r="F15" s="189"/>
      <c r="G15" s="190"/>
      <c r="H15" s="70">
        <f>H13+H14</f>
        <v>15650</v>
      </c>
      <c r="I15" s="70">
        <f t="shared" ref="I15:J15" si="0">I13+I14</f>
        <v>16385.55</v>
      </c>
      <c r="J15" s="70">
        <f t="shared" si="0"/>
        <v>17401.454099999999</v>
      </c>
      <c r="K15" s="70">
        <f>K13+K14</f>
        <v>18271.526805000001</v>
      </c>
    </row>
    <row r="16" spans="1:366" s="87" customFormat="1" ht="36" customHeight="1">
      <c r="A16" s="84"/>
      <c r="B16" s="167" t="s">
        <v>76</v>
      </c>
      <c r="C16" s="71" t="s">
        <v>48</v>
      </c>
      <c r="D16" s="71" t="s">
        <v>49</v>
      </c>
      <c r="E16" s="71" t="s">
        <v>92</v>
      </c>
      <c r="F16" s="71" t="s">
        <v>53</v>
      </c>
      <c r="G16" s="71" t="s">
        <v>52</v>
      </c>
      <c r="H16" s="55">
        <f>14990.3+1752.72</f>
        <v>16743.02</v>
      </c>
      <c r="I16" s="72">
        <f>H16*1.047</f>
        <v>17529.941940000001</v>
      </c>
      <c r="J16" s="27">
        <f>I16*1.062</f>
        <v>18616.798340280002</v>
      </c>
      <c r="K16" s="27">
        <f>J16*1.05</f>
        <v>19547.638257294002</v>
      </c>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c r="IW16" s="85"/>
      <c r="IX16" s="85"/>
      <c r="IY16" s="85"/>
      <c r="IZ16" s="85"/>
      <c r="JA16" s="85"/>
      <c r="JB16" s="85"/>
      <c r="JC16" s="85"/>
      <c r="JD16" s="85"/>
      <c r="JE16" s="85"/>
      <c r="JF16" s="85"/>
      <c r="JG16" s="85"/>
      <c r="JH16" s="85"/>
      <c r="JI16" s="85"/>
      <c r="JJ16" s="85"/>
      <c r="JK16" s="85"/>
      <c r="JL16" s="85"/>
      <c r="JM16" s="85"/>
      <c r="JN16" s="85"/>
      <c r="JO16" s="85"/>
      <c r="JP16" s="85"/>
      <c r="JQ16" s="85"/>
      <c r="JR16" s="85"/>
      <c r="JS16" s="85"/>
      <c r="JT16" s="85"/>
      <c r="JU16" s="85"/>
      <c r="JV16" s="85"/>
      <c r="JW16" s="85"/>
      <c r="JX16" s="85"/>
      <c r="JY16" s="85"/>
      <c r="JZ16" s="85"/>
      <c r="KA16" s="85"/>
      <c r="KB16" s="85"/>
      <c r="KC16" s="85"/>
      <c r="KD16" s="85"/>
      <c r="KE16" s="85"/>
      <c r="KF16" s="85"/>
      <c r="KG16" s="85"/>
      <c r="KH16" s="85"/>
      <c r="KI16" s="85"/>
      <c r="KJ16" s="85"/>
      <c r="KK16" s="85"/>
      <c r="KL16" s="85"/>
      <c r="KM16" s="85"/>
      <c r="KN16" s="85"/>
      <c r="KO16" s="85"/>
      <c r="KP16" s="85"/>
      <c r="KQ16" s="85"/>
      <c r="KR16" s="85"/>
      <c r="KS16" s="85"/>
      <c r="KT16" s="85"/>
      <c r="KU16" s="85"/>
      <c r="KV16" s="85"/>
      <c r="KW16" s="85"/>
      <c r="KX16" s="85"/>
      <c r="KY16" s="85"/>
      <c r="KZ16" s="85"/>
      <c r="LA16" s="85"/>
      <c r="LB16" s="85"/>
      <c r="LC16" s="85"/>
      <c r="LD16" s="85"/>
      <c r="LE16" s="85"/>
      <c r="LF16" s="85"/>
      <c r="LG16" s="85"/>
      <c r="LH16" s="85"/>
      <c r="LI16" s="85"/>
      <c r="LJ16" s="85"/>
      <c r="LK16" s="85"/>
      <c r="LL16" s="85"/>
      <c r="LM16" s="85"/>
      <c r="LN16" s="85"/>
      <c r="LO16" s="85"/>
      <c r="LP16" s="85"/>
      <c r="LQ16" s="85"/>
      <c r="LR16" s="85"/>
      <c r="LS16" s="85"/>
      <c r="LT16" s="85"/>
      <c r="LU16" s="85"/>
      <c r="LV16" s="85"/>
      <c r="LW16" s="85"/>
      <c r="LX16" s="85"/>
      <c r="LY16" s="85"/>
      <c r="LZ16" s="85"/>
      <c r="MA16" s="85"/>
      <c r="MB16" s="85"/>
      <c r="MC16" s="85"/>
      <c r="MD16" s="85"/>
      <c r="ME16" s="85"/>
      <c r="MF16" s="85"/>
      <c r="MG16" s="85"/>
      <c r="MH16" s="85"/>
      <c r="MI16" s="85"/>
      <c r="MJ16" s="85"/>
      <c r="MK16" s="85"/>
      <c r="ML16" s="85"/>
      <c r="MM16" s="85"/>
      <c r="MN16" s="85"/>
      <c r="MO16" s="85"/>
      <c r="MP16" s="85"/>
      <c r="MQ16" s="85"/>
      <c r="MR16" s="85"/>
      <c r="MS16" s="85"/>
      <c r="MT16" s="85"/>
      <c r="MU16" s="85"/>
      <c r="MV16" s="85"/>
      <c r="MW16" s="85"/>
      <c r="MX16" s="85"/>
      <c r="MY16" s="85"/>
      <c r="MZ16" s="85"/>
      <c r="NA16" s="85"/>
      <c r="NB16" s="86"/>
    </row>
    <row r="17" spans="1:366" s="87" customFormat="1" ht="36" customHeight="1">
      <c r="A17" s="84"/>
      <c r="B17" s="167"/>
      <c r="C17" s="26"/>
      <c r="D17" s="26"/>
      <c r="E17" s="26"/>
      <c r="F17" s="26"/>
      <c r="G17" s="26"/>
      <c r="H17" s="27"/>
      <c r="I17" s="27"/>
      <c r="J17" s="27"/>
      <c r="K17" s="27"/>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6"/>
    </row>
    <row r="18" spans="1:366" s="87" customFormat="1" ht="36" customHeight="1">
      <c r="A18" s="84"/>
      <c r="B18" s="188" t="s">
        <v>12</v>
      </c>
      <c r="C18" s="189"/>
      <c r="D18" s="189"/>
      <c r="E18" s="189"/>
      <c r="F18" s="189"/>
      <c r="G18" s="190"/>
      <c r="H18" s="70">
        <f>H16+H17</f>
        <v>16743.02</v>
      </c>
      <c r="I18" s="70">
        <f t="shared" ref="I18:J18" si="1">I16+I17</f>
        <v>17529.941940000001</v>
      </c>
      <c r="J18" s="70">
        <f t="shared" si="1"/>
        <v>18616.798340280002</v>
      </c>
      <c r="K18" s="70">
        <f>K16+K17</f>
        <v>19547.638257294002</v>
      </c>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6"/>
    </row>
    <row r="19" spans="1:366" s="87" customFormat="1" ht="36" customHeight="1">
      <c r="A19" s="84"/>
      <c r="B19" s="167" t="s">
        <v>77</v>
      </c>
      <c r="C19" s="71" t="s">
        <v>48</v>
      </c>
      <c r="D19" s="71" t="s">
        <v>49</v>
      </c>
      <c r="E19" s="71" t="s">
        <v>92</v>
      </c>
      <c r="F19" s="71" t="s">
        <v>53</v>
      </c>
      <c r="G19" s="71" t="s">
        <v>52</v>
      </c>
      <c r="H19" s="27">
        <f>37332.98+41.4</f>
        <v>37374.380000000005</v>
      </c>
      <c r="I19" s="27">
        <v>37648</v>
      </c>
      <c r="J19" s="27">
        <v>39982.175999999999</v>
      </c>
      <c r="K19" s="27">
        <v>41981.284800000001</v>
      </c>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c r="IV19" s="85"/>
      <c r="IW19" s="85"/>
      <c r="IX19" s="85"/>
      <c r="IY19" s="85"/>
      <c r="IZ19" s="85"/>
      <c r="JA19" s="85"/>
      <c r="JB19" s="85"/>
      <c r="JC19" s="85"/>
      <c r="JD19" s="85"/>
      <c r="JE19" s="85"/>
      <c r="JF19" s="85"/>
      <c r="JG19" s="85"/>
      <c r="JH19" s="85"/>
      <c r="JI19" s="85"/>
      <c r="JJ19" s="85"/>
      <c r="JK19" s="85"/>
      <c r="JL19" s="85"/>
      <c r="JM19" s="85"/>
      <c r="JN19" s="85"/>
      <c r="JO19" s="85"/>
      <c r="JP19" s="85"/>
      <c r="JQ19" s="85"/>
      <c r="JR19" s="85"/>
      <c r="JS19" s="85"/>
      <c r="JT19" s="85"/>
      <c r="JU19" s="85"/>
      <c r="JV19" s="85"/>
      <c r="JW19" s="85"/>
      <c r="JX19" s="85"/>
      <c r="JY19" s="85"/>
      <c r="JZ19" s="85"/>
      <c r="KA19" s="85"/>
      <c r="KB19" s="85"/>
      <c r="KC19" s="85"/>
      <c r="KD19" s="85"/>
      <c r="KE19" s="85"/>
      <c r="KF19" s="85"/>
      <c r="KG19" s="85"/>
      <c r="KH19" s="85"/>
      <c r="KI19" s="85"/>
      <c r="KJ19" s="85"/>
      <c r="KK19" s="85"/>
      <c r="KL19" s="85"/>
      <c r="KM19" s="85"/>
      <c r="KN19" s="85"/>
      <c r="KO19" s="85"/>
      <c r="KP19" s="85"/>
      <c r="KQ19" s="85"/>
      <c r="KR19" s="85"/>
      <c r="KS19" s="85"/>
      <c r="KT19" s="85"/>
      <c r="KU19" s="85"/>
      <c r="KV19" s="85"/>
      <c r="KW19" s="85"/>
      <c r="KX19" s="85"/>
      <c r="KY19" s="85"/>
      <c r="KZ19" s="85"/>
      <c r="LA19" s="85"/>
      <c r="LB19" s="85"/>
      <c r="LC19" s="85"/>
      <c r="LD19" s="85"/>
      <c r="LE19" s="85"/>
      <c r="LF19" s="85"/>
      <c r="LG19" s="85"/>
      <c r="LH19" s="85"/>
      <c r="LI19" s="85"/>
      <c r="LJ19" s="85"/>
      <c r="LK19" s="85"/>
      <c r="LL19" s="85"/>
      <c r="LM19" s="85"/>
      <c r="LN19" s="85"/>
      <c r="LO19" s="85"/>
      <c r="LP19" s="85"/>
      <c r="LQ19" s="85"/>
      <c r="LR19" s="85"/>
      <c r="LS19" s="85"/>
      <c r="LT19" s="85"/>
      <c r="LU19" s="85"/>
      <c r="LV19" s="85"/>
      <c r="LW19" s="85"/>
      <c r="LX19" s="85"/>
      <c r="LY19" s="85"/>
      <c r="LZ19" s="85"/>
      <c r="MA19" s="85"/>
      <c r="MB19" s="85"/>
      <c r="MC19" s="85"/>
      <c r="MD19" s="85"/>
      <c r="ME19" s="85"/>
      <c r="MF19" s="85"/>
      <c r="MG19" s="85"/>
      <c r="MH19" s="85"/>
      <c r="MI19" s="85"/>
      <c r="MJ19" s="85"/>
      <c r="MK19" s="85"/>
      <c r="ML19" s="85"/>
      <c r="MM19" s="85"/>
      <c r="MN19" s="85"/>
      <c r="MO19" s="85"/>
      <c r="MP19" s="85"/>
      <c r="MQ19" s="85"/>
      <c r="MR19" s="85"/>
      <c r="MS19" s="85"/>
      <c r="MT19" s="85"/>
      <c r="MU19" s="85"/>
      <c r="MV19" s="85"/>
      <c r="MW19" s="85"/>
      <c r="MX19" s="85"/>
      <c r="MY19" s="85"/>
      <c r="MZ19" s="85"/>
      <c r="NA19" s="85"/>
      <c r="NB19" s="86"/>
    </row>
    <row r="20" spans="1:366" s="87" customFormat="1" ht="87.75" customHeight="1">
      <c r="A20" s="84"/>
      <c r="B20" s="167"/>
      <c r="C20" s="26"/>
      <c r="D20" s="26"/>
      <c r="E20" s="26"/>
      <c r="F20" s="26"/>
      <c r="G20" s="26"/>
      <c r="H20" s="27"/>
      <c r="I20" s="27"/>
      <c r="J20" s="27"/>
      <c r="K20" s="27"/>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c r="IR20" s="85"/>
      <c r="IS20" s="85"/>
      <c r="IT20" s="85"/>
      <c r="IU20" s="85"/>
      <c r="IV20" s="85"/>
      <c r="IW20" s="85"/>
      <c r="IX20" s="85"/>
      <c r="IY20" s="85"/>
      <c r="IZ20" s="85"/>
      <c r="JA20" s="85"/>
      <c r="JB20" s="85"/>
      <c r="JC20" s="85"/>
      <c r="JD20" s="85"/>
      <c r="JE20" s="85"/>
      <c r="JF20" s="85"/>
      <c r="JG20" s="85"/>
      <c r="JH20" s="85"/>
      <c r="JI20" s="85"/>
      <c r="JJ20" s="85"/>
      <c r="JK20" s="85"/>
      <c r="JL20" s="85"/>
      <c r="JM20" s="85"/>
      <c r="JN20" s="85"/>
      <c r="JO20" s="85"/>
      <c r="JP20" s="85"/>
      <c r="JQ20" s="85"/>
      <c r="JR20" s="85"/>
      <c r="JS20" s="85"/>
      <c r="JT20" s="85"/>
      <c r="JU20" s="85"/>
      <c r="JV20" s="85"/>
      <c r="JW20" s="85"/>
      <c r="JX20" s="85"/>
      <c r="JY20" s="85"/>
      <c r="JZ20" s="85"/>
      <c r="KA20" s="85"/>
      <c r="KB20" s="85"/>
      <c r="KC20" s="85"/>
      <c r="KD20" s="85"/>
      <c r="KE20" s="85"/>
      <c r="KF20" s="85"/>
      <c r="KG20" s="85"/>
      <c r="KH20" s="85"/>
      <c r="KI20" s="85"/>
      <c r="KJ20" s="85"/>
      <c r="KK20" s="85"/>
      <c r="KL20" s="85"/>
      <c r="KM20" s="85"/>
      <c r="KN20" s="85"/>
      <c r="KO20" s="85"/>
      <c r="KP20" s="85"/>
      <c r="KQ20" s="85"/>
      <c r="KR20" s="85"/>
      <c r="KS20" s="85"/>
      <c r="KT20" s="85"/>
      <c r="KU20" s="85"/>
      <c r="KV20" s="85"/>
      <c r="KW20" s="85"/>
      <c r="KX20" s="85"/>
      <c r="KY20" s="85"/>
      <c r="KZ20" s="85"/>
      <c r="LA20" s="85"/>
      <c r="LB20" s="85"/>
      <c r="LC20" s="85"/>
      <c r="LD20" s="85"/>
      <c r="LE20" s="85"/>
      <c r="LF20" s="85"/>
      <c r="LG20" s="85"/>
      <c r="LH20" s="85"/>
      <c r="LI20" s="85"/>
      <c r="LJ20" s="85"/>
      <c r="LK20" s="85"/>
      <c r="LL20" s="85"/>
      <c r="LM20" s="85"/>
      <c r="LN20" s="85"/>
      <c r="LO20" s="85"/>
      <c r="LP20" s="85"/>
      <c r="LQ20" s="85"/>
      <c r="LR20" s="85"/>
      <c r="LS20" s="85"/>
      <c r="LT20" s="85"/>
      <c r="LU20" s="85"/>
      <c r="LV20" s="85"/>
      <c r="LW20" s="85"/>
      <c r="LX20" s="85"/>
      <c r="LY20" s="85"/>
      <c r="LZ20" s="85"/>
      <c r="MA20" s="85"/>
      <c r="MB20" s="85"/>
      <c r="MC20" s="85"/>
      <c r="MD20" s="85"/>
      <c r="ME20" s="85"/>
      <c r="MF20" s="85"/>
      <c r="MG20" s="85"/>
      <c r="MH20" s="85"/>
      <c r="MI20" s="85"/>
      <c r="MJ20" s="85"/>
      <c r="MK20" s="85"/>
      <c r="ML20" s="85"/>
      <c r="MM20" s="85"/>
      <c r="MN20" s="85"/>
      <c r="MO20" s="85"/>
      <c r="MP20" s="85"/>
      <c r="MQ20" s="85"/>
      <c r="MR20" s="85"/>
      <c r="MS20" s="85"/>
      <c r="MT20" s="85"/>
      <c r="MU20" s="85"/>
      <c r="MV20" s="85"/>
      <c r="MW20" s="85"/>
      <c r="MX20" s="85"/>
      <c r="MY20" s="85"/>
      <c r="MZ20" s="85"/>
      <c r="NA20" s="85"/>
      <c r="NB20" s="86"/>
    </row>
    <row r="21" spans="1:366" s="87" customFormat="1" ht="36" customHeight="1">
      <c r="A21" s="84"/>
      <c r="B21" s="188" t="s">
        <v>12</v>
      </c>
      <c r="C21" s="189"/>
      <c r="D21" s="189"/>
      <c r="E21" s="189"/>
      <c r="F21" s="189"/>
      <c r="G21" s="190"/>
      <c r="H21" s="70">
        <f>H19+H20</f>
        <v>37374.380000000005</v>
      </c>
      <c r="I21" s="70">
        <f t="shared" ref="I21:J21" si="2">I19+I20</f>
        <v>37648</v>
      </c>
      <c r="J21" s="70">
        <f t="shared" si="2"/>
        <v>39982.175999999999</v>
      </c>
      <c r="K21" s="70">
        <f>K19+K20</f>
        <v>41981.284800000001</v>
      </c>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c r="IV21" s="85"/>
      <c r="IW21" s="85"/>
      <c r="IX21" s="85"/>
      <c r="IY21" s="85"/>
      <c r="IZ21" s="85"/>
      <c r="JA21" s="85"/>
      <c r="JB21" s="85"/>
      <c r="JC21" s="85"/>
      <c r="JD21" s="85"/>
      <c r="JE21" s="85"/>
      <c r="JF21" s="85"/>
      <c r="JG21" s="85"/>
      <c r="JH21" s="85"/>
      <c r="JI21" s="85"/>
      <c r="JJ21" s="85"/>
      <c r="JK21" s="85"/>
      <c r="JL21" s="85"/>
      <c r="JM21" s="85"/>
      <c r="JN21" s="85"/>
      <c r="JO21" s="85"/>
      <c r="JP21" s="85"/>
      <c r="JQ21" s="85"/>
      <c r="JR21" s="85"/>
      <c r="JS21" s="85"/>
      <c r="JT21" s="85"/>
      <c r="JU21" s="85"/>
      <c r="JV21" s="85"/>
      <c r="JW21" s="85"/>
      <c r="JX21" s="85"/>
      <c r="JY21" s="85"/>
      <c r="JZ21" s="85"/>
      <c r="KA21" s="85"/>
      <c r="KB21" s="85"/>
      <c r="KC21" s="85"/>
      <c r="KD21" s="85"/>
      <c r="KE21" s="85"/>
      <c r="KF21" s="85"/>
      <c r="KG21" s="85"/>
      <c r="KH21" s="85"/>
      <c r="KI21" s="85"/>
      <c r="KJ21" s="85"/>
      <c r="KK21" s="85"/>
      <c r="KL21" s="85"/>
      <c r="KM21" s="85"/>
      <c r="KN21" s="85"/>
      <c r="KO21" s="85"/>
      <c r="KP21" s="85"/>
      <c r="KQ21" s="85"/>
      <c r="KR21" s="85"/>
      <c r="KS21" s="85"/>
      <c r="KT21" s="85"/>
      <c r="KU21" s="85"/>
      <c r="KV21" s="85"/>
      <c r="KW21" s="85"/>
      <c r="KX21" s="85"/>
      <c r="KY21" s="85"/>
      <c r="KZ21" s="85"/>
      <c r="LA21" s="85"/>
      <c r="LB21" s="85"/>
      <c r="LC21" s="85"/>
      <c r="LD21" s="85"/>
      <c r="LE21" s="85"/>
      <c r="LF21" s="85"/>
      <c r="LG21" s="85"/>
      <c r="LH21" s="85"/>
      <c r="LI21" s="85"/>
      <c r="LJ21" s="85"/>
      <c r="LK21" s="85"/>
      <c r="LL21" s="85"/>
      <c r="LM21" s="85"/>
      <c r="LN21" s="85"/>
      <c r="LO21" s="85"/>
      <c r="LP21" s="85"/>
      <c r="LQ21" s="85"/>
      <c r="LR21" s="85"/>
      <c r="LS21" s="85"/>
      <c r="LT21" s="85"/>
      <c r="LU21" s="85"/>
      <c r="LV21" s="85"/>
      <c r="LW21" s="85"/>
      <c r="LX21" s="85"/>
      <c r="LY21" s="85"/>
      <c r="LZ21" s="85"/>
      <c r="MA21" s="85"/>
      <c r="MB21" s="85"/>
      <c r="MC21" s="85"/>
      <c r="MD21" s="85"/>
      <c r="ME21" s="85"/>
      <c r="MF21" s="85"/>
      <c r="MG21" s="85"/>
      <c r="MH21" s="85"/>
      <c r="MI21" s="85"/>
      <c r="MJ21" s="85"/>
      <c r="MK21" s="85"/>
      <c r="ML21" s="85"/>
      <c r="MM21" s="85"/>
      <c r="MN21" s="85"/>
      <c r="MO21" s="85"/>
      <c r="MP21" s="85"/>
      <c r="MQ21" s="85"/>
      <c r="MR21" s="85"/>
      <c r="MS21" s="85"/>
      <c r="MT21" s="85"/>
      <c r="MU21" s="85"/>
      <c r="MV21" s="85"/>
      <c r="MW21" s="85"/>
      <c r="MX21" s="85"/>
      <c r="MY21" s="85"/>
      <c r="MZ21" s="85"/>
      <c r="NA21" s="85"/>
      <c r="NB21" s="86"/>
    </row>
    <row r="22" spans="1:366" s="87" customFormat="1" ht="36" customHeight="1">
      <c r="A22" s="84"/>
      <c r="B22" s="167" t="s">
        <v>78</v>
      </c>
      <c r="C22" s="71" t="s">
        <v>48</v>
      </c>
      <c r="D22" s="71" t="s">
        <v>49</v>
      </c>
      <c r="E22" s="71" t="s">
        <v>92</v>
      </c>
      <c r="F22" s="71" t="s">
        <v>53</v>
      </c>
      <c r="G22" s="71" t="s">
        <v>52</v>
      </c>
      <c r="H22" s="55">
        <v>8043</v>
      </c>
      <c r="I22" s="72">
        <f>H22+68.1</f>
        <v>8111.1</v>
      </c>
      <c r="J22" s="27">
        <f>I22*1.062</f>
        <v>8613.9882000000016</v>
      </c>
      <c r="K22" s="27">
        <f>J22*1.05</f>
        <v>9044.6876100000027</v>
      </c>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c r="IR22" s="85"/>
      <c r="IS22" s="85"/>
      <c r="IT22" s="85"/>
      <c r="IU22" s="85"/>
      <c r="IV22" s="85"/>
      <c r="IW22" s="85"/>
      <c r="IX22" s="85"/>
      <c r="IY22" s="85"/>
      <c r="IZ22" s="85"/>
      <c r="JA22" s="85"/>
      <c r="JB22" s="85"/>
      <c r="JC22" s="85"/>
      <c r="JD22" s="85"/>
      <c r="JE22" s="85"/>
      <c r="JF22" s="85"/>
      <c r="JG22" s="85"/>
      <c r="JH22" s="85"/>
      <c r="JI22" s="85"/>
      <c r="JJ22" s="85"/>
      <c r="JK22" s="85"/>
      <c r="JL22" s="85"/>
      <c r="JM22" s="85"/>
      <c r="JN22" s="85"/>
      <c r="JO22" s="85"/>
      <c r="JP22" s="85"/>
      <c r="JQ22" s="85"/>
      <c r="JR22" s="85"/>
      <c r="JS22" s="85"/>
      <c r="JT22" s="85"/>
      <c r="JU22" s="85"/>
      <c r="JV22" s="85"/>
      <c r="JW22" s="85"/>
      <c r="JX22" s="85"/>
      <c r="JY22" s="85"/>
      <c r="JZ22" s="85"/>
      <c r="KA22" s="85"/>
      <c r="KB22" s="85"/>
      <c r="KC22" s="85"/>
      <c r="KD22" s="85"/>
      <c r="KE22" s="85"/>
      <c r="KF22" s="85"/>
      <c r="KG22" s="85"/>
      <c r="KH22" s="85"/>
      <c r="KI22" s="85"/>
      <c r="KJ22" s="85"/>
      <c r="KK22" s="85"/>
      <c r="KL22" s="85"/>
      <c r="KM22" s="85"/>
      <c r="KN22" s="85"/>
      <c r="KO22" s="85"/>
      <c r="KP22" s="85"/>
      <c r="KQ22" s="85"/>
      <c r="KR22" s="85"/>
      <c r="KS22" s="85"/>
      <c r="KT22" s="85"/>
      <c r="KU22" s="85"/>
      <c r="KV22" s="85"/>
      <c r="KW22" s="85"/>
      <c r="KX22" s="85"/>
      <c r="KY22" s="85"/>
      <c r="KZ22" s="85"/>
      <c r="LA22" s="85"/>
      <c r="LB22" s="85"/>
      <c r="LC22" s="85"/>
      <c r="LD22" s="85"/>
      <c r="LE22" s="85"/>
      <c r="LF22" s="85"/>
      <c r="LG22" s="85"/>
      <c r="LH22" s="85"/>
      <c r="LI22" s="85"/>
      <c r="LJ22" s="85"/>
      <c r="LK22" s="85"/>
      <c r="LL22" s="85"/>
      <c r="LM22" s="85"/>
      <c r="LN22" s="85"/>
      <c r="LO22" s="85"/>
      <c r="LP22" s="85"/>
      <c r="LQ22" s="85"/>
      <c r="LR22" s="85"/>
      <c r="LS22" s="85"/>
      <c r="LT22" s="85"/>
      <c r="LU22" s="85"/>
      <c r="LV22" s="85"/>
      <c r="LW22" s="85"/>
      <c r="LX22" s="85"/>
      <c r="LY22" s="85"/>
      <c r="LZ22" s="85"/>
      <c r="MA22" s="85"/>
      <c r="MB22" s="85"/>
      <c r="MC22" s="85"/>
      <c r="MD22" s="85"/>
      <c r="ME22" s="85"/>
      <c r="MF22" s="85"/>
      <c r="MG22" s="85"/>
      <c r="MH22" s="85"/>
      <c r="MI22" s="85"/>
      <c r="MJ22" s="85"/>
      <c r="MK22" s="85"/>
      <c r="ML22" s="85"/>
      <c r="MM22" s="85"/>
      <c r="MN22" s="85"/>
      <c r="MO22" s="85"/>
      <c r="MP22" s="85"/>
      <c r="MQ22" s="85"/>
      <c r="MR22" s="85"/>
      <c r="MS22" s="85"/>
      <c r="MT22" s="85"/>
      <c r="MU22" s="85"/>
      <c r="MV22" s="85"/>
      <c r="MW22" s="85"/>
      <c r="MX22" s="85"/>
      <c r="MY22" s="85"/>
      <c r="MZ22" s="85"/>
      <c r="NA22" s="85"/>
      <c r="NB22" s="86"/>
    </row>
    <row r="23" spans="1:366" s="87" customFormat="1" ht="96" customHeight="1">
      <c r="A23" s="84"/>
      <c r="B23" s="167"/>
      <c r="C23" s="26"/>
      <c r="D23" s="26"/>
      <c r="E23" s="26"/>
      <c r="F23" s="26"/>
      <c r="G23" s="26"/>
      <c r="H23" s="27"/>
      <c r="I23" s="27"/>
      <c r="J23" s="27"/>
      <c r="K23" s="27"/>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c r="IR23" s="85"/>
      <c r="IS23" s="85"/>
      <c r="IT23" s="85"/>
      <c r="IU23" s="85"/>
      <c r="IV23" s="85"/>
      <c r="IW23" s="85"/>
      <c r="IX23" s="85"/>
      <c r="IY23" s="85"/>
      <c r="IZ23" s="85"/>
      <c r="JA23" s="85"/>
      <c r="JB23" s="85"/>
      <c r="JC23" s="85"/>
      <c r="JD23" s="85"/>
      <c r="JE23" s="85"/>
      <c r="JF23" s="85"/>
      <c r="JG23" s="85"/>
      <c r="JH23" s="85"/>
      <c r="JI23" s="85"/>
      <c r="JJ23" s="85"/>
      <c r="JK23" s="85"/>
      <c r="JL23" s="85"/>
      <c r="JM23" s="85"/>
      <c r="JN23" s="85"/>
      <c r="JO23" s="85"/>
      <c r="JP23" s="85"/>
      <c r="JQ23" s="85"/>
      <c r="JR23" s="85"/>
      <c r="JS23" s="85"/>
      <c r="JT23" s="85"/>
      <c r="JU23" s="85"/>
      <c r="JV23" s="85"/>
      <c r="JW23" s="85"/>
      <c r="JX23" s="85"/>
      <c r="JY23" s="85"/>
      <c r="JZ23" s="85"/>
      <c r="KA23" s="85"/>
      <c r="KB23" s="85"/>
      <c r="KC23" s="85"/>
      <c r="KD23" s="85"/>
      <c r="KE23" s="85"/>
      <c r="KF23" s="85"/>
      <c r="KG23" s="85"/>
      <c r="KH23" s="85"/>
      <c r="KI23" s="85"/>
      <c r="KJ23" s="85"/>
      <c r="KK23" s="85"/>
      <c r="KL23" s="85"/>
      <c r="KM23" s="85"/>
      <c r="KN23" s="85"/>
      <c r="KO23" s="85"/>
      <c r="KP23" s="85"/>
      <c r="KQ23" s="85"/>
      <c r="KR23" s="85"/>
      <c r="KS23" s="85"/>
      <c r="KT23" s="85"/>
      <c r="KU23" s="85"/>
      <c r="KV23" s="85"/>
      <c r="KW23" s="85"/>
      <c r="KX23" s="85"/>
      <c r="KY23" s="85"/>
      <c r="KZ23" s="85"/>
      <c r="LA23" s="85"/>
      <c r="LB23" s="85"/>
      <c r="LC23" s="85"/>
      <c r="LD23" s="85"/>
      <c r="LE23" s="85"/>
      <c r="LF23" s="85"/>
      <c r="LG23" s="85"/>
      <c r="LH23" s="85"/>
      <c r="LI23" s="85"/>
      <c r="LJ23" s="85"/>
      <c r="LK23" s="85"/>
      <c r="LL23" s="85"/>
      <c r="LM23" s="85"/>
      <c r="LN23" s="85"/>
      <c r="LO23" s="85"/>
      <c r="LP23" s="85"/>
      <c r="LQ23" s="85"/>
      <c r="LR23" s="85"/>
      <c r="LS23" s="85"/>
      <c r="LT23" s="85"/>
      <c r="LU23" s="85"/>
      <c r="LV23" s="85"/>
      <c r="LW23" s="85"/>
      <c r="LX23" s="85"/>
      <c r="LY23" s="85"/>
      <c r="LZ23" s="85"/>
      <c r="MA23" s="85"/>
      <c r="MB23" s="85"/>
      <c r="MC23" s="85"/>
      <c r="MD23" s="85"/>
      <c r="ME23" s="85"/>
      <c r="MF23" s="85"/>
      <c r="MG23" s="85"/>
      <c r="MH23" s="85"/>
      <c r="MI23" s="85"/>
      <c r="MJ23" s="85"/>
      <c r="MK23" s="85"/>
      <c r="ML23" s="85"/>
      <c r="MM23" s="85"/>
      <c r="MN23" s="85"/>
      <c r="MO23" s="85"/>
      <c r="MP23" s="85"/>
      <c r="MQ23" s="85"/>
      <c r="MR23" s="85"/>
      <c r="MS23" s="85"/>
      <c r="MT23" s="85"/>
      <c r="MU23" s="85"/>
      <c r="MV23" s="85"/>
      <c r="MW23" s="85"/>
      <c r="MX23" s="85"/>
      <c r="MY23" s="85"/>
      <c r="MZ23" s="85"/>
      <c r="NA23" s="85"/>
      <c r="NB23" s="86"/>
    </row>
    <row r="24" spans="1:366" s="87" customFormat="1" ht="36" customHeight="1">
      <c r="A24" s="84"/>
      <c r="B24" s="188" t="s">
        <v>12</v>
      </c>
      <c r="C24" s="189"/>
      <c r="D24" s="189"/>
      <c r="E24" s="189"/>
      <c r="F24" s="189"/>
      <c r="G24" s="190"/>
      <c r="H24" s="70">
        <f>H22+H23</f>
        <v>8043</v>
      </c>
      <c r="I24" s="70">
        <f t="shared" ref="I24:J24" si="3">I22+I23</f>
        <v>8111.1</v>
      </c>
      <c r="J24" s="70">
        <f t="shared" si="3"/>
        <v>8613.9882000000016</v>
      </c>
      <c r="K24" s="70">
        <f>K22+K23</f>
        <v>9044.6876100000027</v>
      </c>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c r="IR24" s="85"/>
      <c r="IS24" s="85"/>
      <c r="IT24" s="85"/>
      <c r="IU24" s="85"/>
      <c r="IV24" s="85"/>
      <c r="IW24" s="85"/>
      <c r="IX24" s="85"/>
      <c r="IY24" s="85"/>
      <c r="IZ24" s="85"/>
      <c r="JA24" s="85"/>
      <c r="JB24" s="85"/>
      <c r="JC24" s="85"/>
      <c r="JD24" s="85"/>
      <c r="JE24" s="85"/>
      <c r="JF24" s="85"/>
      <c r="JG24" s="85"/>
      <c r="JH24" s="85"/>
      <c r="JI24" s="85"/>
      <c r="JJ24" s="85"/>
      <c r="JK24" s="85"/>
      <c r="JL24" s="85"/>
      <c r="JM24" s="85"/>
      <c r="JN24" s="85"/>
      <c r="JO24" s="85"/>
      <c r="JP24" s="85"/>
      <c r="JQ24" s="85"/>
      <c r="JR24" s="85"/>
      <c r="JS24" s="85"/>
      <c r="JT24" s="85"/>
      <c r="JU24" s="85"/>
      <c r="JV24" s="85"/>
      <c r="JW24" s="85"/>
      <c r="JX24" s="85"/>
      <c r="JY24" s="85"/>
      <c r="JZ24" s="85"/>
      <c r="KA24" s="85"/>
      <c r="KB24" s="85"/>
      <c r="KC24" s="85"/>
      <c r="KD24" s="85"/>
      <c r="KE24" s="85"/>
      <c r="KF24" s="85"/>
      <c r="KG24" s="85"/>
      <c r="KH24" s="85"/>
      <c r="KI24" s="85"/>
      <c r="KJ24" s="85"/>
      <c r="KK24" s="85"/>
      <c r="KL24" s="85"/>
      <c r="KM24" s="85"/>
      <c r="KN24" s="85"/>
      <c r="KO24" s="85"/>
      <c r="KP24" s="85"/>
      <c r="KQ24" s="85"/>
      <c r="KR24" s="85"/>
      <c r="KS24" s="85"/>
      <c r="KT24" s="85"/>
      <c r="KU24" s="85"/>
      <c r="KV24" s="85"/>
      <c r="KW24" s="85"/>
      <c r="KX24" s="85"/>
      <c r="KY24" s="85"/>
      <c r="KZ24" s="85"/>
      <c r="LA24" s="85"/>
      <c r="LB24" s="85"/>
      <c r="LC24" s="85"/>
      <c r="LD24" s="85"/>
      <c r="LE24" s="85"/>
      <c r="LF24" s="85"/>
      <c r="LG24" s="85"/>
      <c r="LH24" s="85"/>
      <c r="LI24" s="85"/>
      <c r="LJ24" s="85"/>
      <c r="LK24" s="85"/>
      <c r="LL24" s="85"/>
      <c r="LM24" s="85"/>
      <c r="LN24" s="85"/>
      <c r="LO24" s="85"/>
      <c r="LP24" s="85"/>
      <c r="LQ24" s="85"/>
      <c r="LR24" s="85"/>
      <c r="LS24" s="85"/>
      <c r="LT24" s="85"/>
      <c r="LU24" s="85"/>
      <c r="LV24" s="85"/>
      <c r="LW24" s="85"/>
      <c r="LX24" s="85"/>
      <c r="LY24" s="85"/>
      <c r="LZ24" s="85"/>
      <c r="MA24" s="85"/>
      <c r="MB24" s="85"/>
      <c r="MC24" s="85"/>
      <c r="MD24" s="85"/>
      <c r="ME24" s="85"/>
      <c r="MF24" s="85"/>
      <c r="MG24" s="85"/>
      <c r="MH24" s="85"/>
      <c r="MI24" s="85"/>
      <c r="MJ24" s="85"/>
      <c r="MK24" s="85"/>
      <c r="ML24" s="85"/>
      <c r="MM24" s="85"/>
      <c r="MN24" s="85"/>
      <c r="MO24" s="85"/>
      <c r="MP24" s="85"/>
      <c r="MQ24" s="85"/>
      <c r="MR24" s="85"/>
      <c r="MS24" s="85"/>
      <c r="MT24" s="85"/>
      <c r="MU24" s="85"/>
      <c r="MV24" s="85"/>
      <c r="MW24" s="85"/>
      <c r="MX24" s="85"/>
      <c r="MY24" s="85"/>
      <c r="MZ24" s="85"/>
      <c r="NA24" s="85"/>
      <c r="NB24" s="86"/>
    </row>
    <row r="25" spans="1:366" s="87" customFormat="1" ht="36" customHeight="1">
      <c r="A25" s="84"/>
      <c r="B25" s="167" t="s">
        <v>79</v>
      </c>
      <c r="C25" s="71" t="s">
        <v>48</v>
      </c>
      <c r="D25" s="71" t="s">
        <v>49</v>
      </c>
      <c r="E25" s="71" t="s">
        <v>92</v>
      </c>
      <c r="F25" s="71" t="s">
        <v>53</v>
      </c>
      <c r="G25" s="71" t="s">
        <v>52</v>
      </c>
      <c r="H25" s="55">
        <v>30678</v>
      </c>
      <c r="I25" s="72">
        <f>29672.8-313.69</f>
        <v>29359.11</v>
      </c>
      <c r="J25" s="27">
        <f>I25*1.062+91.61</f>
        <v>31270.984820000001</v>
      </c>
      <c r="K25" s="27">
        <f>J25*1.05+71.23</f>
        <v>32905.764061000009</v>
      </c>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c r="IR25" s="85"/>
      <c r="IS25" s="85"/>
      <c r="IT25" s="85"/>
      <c r="IU25" s="85"/>
      <c r="IV25" s="85"/>
      <c r="IW25" s="85"/>
      <c r="IX25" s="85"/>
      <c r="IY25" s="85"/>
      <c r="IZ25" s="85"/>
      <c r="JA25" s="85"/>
      <c r="JB25" s="85"/>
      <c r="JC25" s="85"/>
      <c r="JD25" s="85"/>
      <c r="JE25" s="85"/>
      <c r="JF25" s="85"/>
      <c r="JG25" s="85"/>
      <c r="JH25" s="85"/>
      <c r="JI25" s="85"/>
      <c r="JJ25" s="85"/>
      <c r="JK25" s="85"/>
      <c r="JL25" s="85"/>
      <c r="JM25" s="85"/>
      <c r="JN25" s="85"/>
      <c r="JO25" s="85"/>
      <c r="JP25" s="85"/>
      <c r="JQ25" s="85"/>
      <c r="JR25" s="85"/>
      <c r="JS25" s="85"/>
      <c r="JT25" s="85"/>
      <c r="JU25" s="85"/>
      <c r="JV25" s="85"/>
      <c r="JW25" s="85"/>
      <c r="JX25" s="85"/>
      <c r="JY25" s="85"/>
      <c r="JZ25" s="85"/>
      <c r="KA25" s="85"/>
      <c r="KB25" s="85"/>
      <c r="KC25" s="85"/>
      <c r="KD25" s="85"/>
      <c r="KE25" s="85"/>
      <c r="KF25" s="85"/>
      <c r="KG25" s="85"/>
      <c r="KH25" s="85"/>
      <c r="KI25" s="85"/>
      <c r="KJ25" s="85"/>
      <c r="KK25" s="85"/>
      <c r="KL25" s="85"/>
      <c r="KM25" s="85"/>
      <c r="KN25" s="85"/>
      <c r="KO25" s="85"/>
      <c r="KP25" s="85"/>
      <c r="KQ25" s="85"/>
      <c r="KR25" s="85"/>
      <c r="KS25" s="85"/>
      <c r="KT25" s="85"/>
      <c r="KU25" s="85"/>
      <c r="KV25" s="85"/>
      <c r="KW25" s="85"/>
      <c r="KX25" s="85"/>
      <c r="KY25" s="85"/>
      <c r="KZ25" s="85"/>
      <c r="LA25" s="85"/>
      <c r="LB25" s="85"/>
      <c r="LC25" s="85"/>
      <c r="LD25" s="85"/>
      <c r="LE25" s="85"/>
      <c r="LF25" s="85"/>
      <c r="LG25" s="85"/>
      <c r="LH25" s="85"/>
      <c r="LI25" s="85"/>
      <c r="LJ25" s="85"/>
      <c r="LK25" s="85"/>
      <c r="LL25" s="85"/>
      <c r="LM25" s="85"/>
      <c r="LN25" s="85"/>
      <c r="LO25" s="85"/>
      <c r="LP25" s="85"/>
      <c r="LQ25" s="85"/>
      <c r="LR25" s="85"/>
      <c r="LS25" s="85"/>
      <c r="LT25" s="85"/>
      <c r="LU25" s="85"/>
      <c r="LV25" s="85"/>
      <c r="LW25" s="85"/>
      <c r="LX25" s="85"/>
      <c r="LY25" s="85"/>
      <c r="LZ25" s="85"/>
      <c r="MA25" s="85"/>
      <c r="MB25" s="85"/>
      <c r="MC25" s="85"/>
      <c r="MD25" s="85"/>
      <c r="ME25" s="85"/>
      <c r="MF25" s="85"/>
      <c r="MG25" s="85"/>
      <c r="MH25" s="85"/>
      <c r="MI25" s="85"/>
      <c r="MJ25" s="85"/>
      <c r="MK25" s="85"/>
      <c r="ML25" s="85"/>
      <c r="MM25" s="85"/>
      <c r="MN25" s="85"/>
      <c r="MO25" s="85"/>
      <c r="MP25" s="85"/>
      <c r="MQ25" s="85"/>
      <c r="MR25" s="85"/>
      <c r="MS25" s="85"/>
      <c r="MT25" s="85"/>
      <c r="MU25" s="85"/>
      <c r="MV25" s="85"/>
      <c r="MW25" s="85"/>
      <c r="MX25" s="85"/>
      <c r="MY25" s="85"/>
      <c r="MZ25" s="85"/>
      <c r="NA25" s="85"/>
      <c r="NB25" s="86"/>
    </row>
    <row r="26" spans="1:366" s="87" customFormat="1" ht="36" customHeight="1">
      <c r="A26" s="84"/>
      <c r="B26" s="167"/>
      <c r="C26" s="71" t="s">
        <v>48</v>
      </c>
      <c r="D26" s="71" t="s">
        <v>49</v>
      </c>
      <c r="E26" s="71" t="s">
        <v>92</v>
      </c>
      <c r="F26" s="71" t="s">
        <v>93</v>
      </c>
      <c r="G26" s="71" t="s">
        <v>52</v>
      </c>
      <c r="H26" s="55">
        <f>17695.8+37919.5+14609.9+12034.6+189265.794-20620+14200</f>
        <v>265105.59399999998</v>
      </c>
      <c r="I26" s="72">
        <f>265105.594*1.042-1992.8</f>
        <v>274247.228948</v>
      </c>
      <c r="J26" s="27">
        <f>I26*1.042+81.69</f>
        <v>285847.30256381602</v>
      </c>
      <c r="K26" s="27">
        <f>J26*1.05-355.85</f>
        <v>299783.81769200688</v>
      </c>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c r="IR26" s="85"/>
      <c r="IS26" s="85"/>
      <c r="IT26" s="85"/>
      <c r="IU26" s="85"/>
      <c r="IV26" s="85"/>
      <c r="IW26" s="85"/>
      <c r="IX26" s="85"/>
      <c r="IY26" s="85"/>
      <c r="IZ26" s="85"/>
      <c r="JA26" s="85"/>
      <c r="JB26" s="85"/>
      <c r="JC26" s="85"/>
      <c r="JD26" s="85"/>
      <c r="JE26" s="85"/>
      <c r="JF26" s="85"/>
      <c r="JG26" s="85"/>
      <c r="JH26" s="85"/>
      <c r="JI26" s="85"/>
      <c r="JJ26" s="85"/>
      <c r="JK26" s="85"/>
      <c r="JL26" s="85"/>
      <c r="JM26" s="85"/>
      <c r="JN26" s="85"/>
      <c r="JO26" s="85"/>
      <c r="JP26" s="85"/>
      <c r="JQ26" s="85"/>
      <c r="JR26" s="85"/>
      <c r="JS26" s="85"/>
      <c r="JT26" s="85"/>
      <c r="JU26" s="85"/>
      <c r="JV26" s="85"/>
      <c r="JW26" s="85"/>
      <c r="JX26" s="85"/>
      <c r="JY26" s="85"/>
      <c r="JZ26" s="85"/>
      <c r="KA26" s="85"/>
      <c r="KB26" s="85"/>
      <c r="KC26" s="85"/>
      <c r="KD26" s="85"/>
      <c r="KE26" s="85"/>
      <c r="KF26" s="85"/>
      <c r="KG26" s="85"/>
      <c r="KH26" s="85"/>
      <c r="KI26" s="85"/>
      <c r="KJ26" s="85"/>
      <c r="KK26" s="85"/>
      <c r="KL26" s="85"/>
      <c r="KM26" s="85"/>
      <c r="KN26" s="85"/>
      <c r="KO26" s="85"/>
      <c r="KP26" s="85"/>
      <c r="KQ26" s="85"/>
      <c r="KR26" s="85"/>
      <c r="KS26" s="85"/>
      <c r="KT26" s="85"/>
      <c r="KU26" s="85"/>
      <c r="KV26" s="85"/>
      <c r="KW26" s="85"/>
      <c r="KX26" s="85"/>
      <c r="KY26" s="85"/>
      <c r="KZ26" s="85"/>
      <c r="LA26" s="85"/>
      <c r="LB26" s="85"/>
      <c r="LC26" s="85"/>
      <c r="LD26" s="85"/>
      <c r="LE26" s="85"/>
      <c r="LF26" s="85"/>
      <c r="LG26" s="85"/>
      <c r="LH26" s="85"/>
      <c r="LI26" s="85"/>
      <c r="LJ26" s="85"/>
      <c r="LK26" s="85"/>
      <c r="LL26" s="85"/>
      <c r="LM26" s="85"/>
      <c r="LN26" s="85"/>
      <c r="LO26" s="85"/>
      <c r="LP26" s="85"/>
      <c r="LQ26" s="85"/>
      <c r="LR26" s="85"/>
      <c r="LS26" s="85"/>
      <c r="LT26" s="85"/>
      <c r="LU26" s="85"/>
      <c r="LV26" s="85"/>
      <c r="LW26" s="85"/>
      <c r="LX26" s="85"/>
      <c r="LY26" s="85"/>
      <c r="LZ26" s="85"/>
      <c r="MA26" s="85"/>
      <c r="MB26" s="85"/>
      <c r="MC26" s="85"/>
      <c r="MD26" s="85"/>
      <c r="ME26" s="85"/>
      <c r="MF26" s="85"/>
      <c r="MG26" s="85"/>
      <c r="MH26" s="85"/>
      <c r="MI26" s="85"/>
      <c r="MJ26" s="85"/>
      <c r="MK26" s="85"/>
      <c r="ML26" s="85"/>
      <c r="MM26" s="85"/>
      <c r="MN26" s="85"/>
      <c r="MO26" s="85"/>
      <c r="MP26" s="85"/>
      <c r="MQ26" s="85"/>
      <c r="MR26" s="85"/>
      <c r="MS26" s="85"/>
      <c r="MT26" s="85"/>
      <c r="MU26" s="85"/>
      <c r="MV26" s="85"/>
      <c r="MW26" s="85"/>
      <c r="MX26" s="85"/>
      <c r="MY26" s="85"/>
      <c r="MZ26" s="85"/>
      <c r="NA26" s="85"/>
      <c r="NB26" s="86"/>
    </row>
    <row r="27" spans="1:366" s="87" customFormat="1" ht="36" customHeight="1">
      <c r="A27" s="84"/>
      <c r="B27" s="188" t="s">
        <v>12</v>
      </c>
      <c r="C27" s="189"/>
      <c r="D27" s="189"/>
      <c r="E27" s="189"/>
      <c r="F27" s="189"/>
      <c r="G27" s="190"/>
      <c r="H27" s="70">
        <f>H25+H26</f>
        <v>295783.59399999998</v>
      </c>
      <c r="I27" s="70">
        <f t="shared" ref="I27:J27" si="4">I25+I26</f>
        <v>303606.33894799999</v>
      </c>
      <c r="J27" s="70">
        <f t="shared" si="4"/>
        <v>317118.28738381603</v>
      </c>
      <c r="K27" s="70">
        <f>K25+K26</f>
        <v>332689.5817530069</v>
      </c>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c r="IR27" s="85"/>
      <c r="IS27" s="85"/>
      <c r="IT27" s="85"/>
      <c r="IU27" s="85"/>
      <c r="IV27" s="85"/>
      <c r="IW27" s="85"/>
      <c r="IX27" s="85"/>
      <c r="IY27" s="85"/>
      <c r="IZ27" s="85"/>
      <c r="JA27" s="85"/>
      <c r="JB27" s="85"/>
      <c r="JC27" s="85"/>
      <c r="JD27" s="85"/>
      <c r="JE27" s="85"/>
      <c r="JF27" s="85"/>
      <c r="JG27" s="85"/>
      <c r="JH27" s="85"/>
      <c r="JI27" s="85"/>
      <c r="JJ27" s="85"/>
      <c r="JK27" s="85"/>
      <c r="JL27" s="85"/>
      <c r="JM27" s="85"/>
      <c r="JN27" s="85"/>
      <c r="JO27" s="85"/>
      <c r="JP27" s="85"/>
      <c r="JQ27" s="85"/>
      <c r="JR27" s="85"/>
      <c r="JS27" s="85"/>
      <c r="JT27" s="85"/>
      <c r="JU27" s="85"/>
      <c r="JV27" s="85"/>
      <c r="JW27" s="85"/>
      <c r="JX27" s="85"/>
      <c r="JY27" s="85"/>
      <c r="JZ27" s="85"/>
      <c r="KA27" s="85"/>
      <c r="KB27" s="85"/>
      <c r="KC27" s="85"/>
      <c r="KD27" s="85"/>
      <c r="KE27" s="85"/>
      <c r="KF27" s="85"/>
      <c r="KG27" s="85"/>
      <c r="KH27" s="85"/>
      <c r="KI27" s="85"/>
      <c r="KJ27" s="85"/>
      <c r="KK27" s="85"/>
      <c r="KL27" s="85"/>
      <c r="KM27" s="85"/>
      <c r="KN27" s="85"/>
      <c r="KO27" s="85"/>
      <c r="KP27" s="85"/>
      <c r="KQ27" s="85"/>
      <c r="KR27" s="85"/>
      <c r="KS27" s="85"/>
      <c r="KT27" s="85"/>
      <c r="KU27" s="85"/>
      <c r="KV27" s="85"/>
      <c r="KW27" s="85"/>
      <c r="KX27" s="85"/>
      <c r="KY27" s="85"/>
      <c r="KZ27" s="85"/>
      <c r="LA27" s="85"/>
      <c r="LB27" s="85"/>
      <c r="LC27" s="85"/>
      <c r="LD27" s="85"/>
      <c r="LE27" s="85"/>
      <c r="LF27" s="85"/>
      <c r="LG27" s="85"/>
      <c r="LH27" s="85"/>
      <c r="LI27" s="85"/>
      <c r="LJ27" s="85"/>
      <c r="LK27" s="85"/>
      <c r="LL27" s="85"/>
      <c r="LM27" s="85"/>
      <c r="LN27" s="85"/>
      <c r="LO27" s="85"/>
      <c r="LP27" s="85"/>
      <c r="LQ27" s="85"/>
      <c r="LR27" s="85"/>
      <c r="LS27" s="85"/>
      <c r="LT27" s="85"/>
      <c r="LU27" s="85"/>
      <c r="LV27" s="85"/>
      <c r="LW27" s="85"/>
      <c r="LX27" s="85"/>
      <c r="LY27" s="85"/>
      <c r="LZ27" s="85"/>
      <c r="MA27" s="85"/>
      <c r="MB27" s="85"/>
      <c r="MC27" s="85"/>
      <c r="MD27" s="85"/>
      <c r="ME27" s="85"/>
      <c r="MF27" s="85"/>
      <c r="MG27" s="85"/>
      <c r="MH27" s="85"/>
      <c r="MI27" s="85"/>
      <c r="MJ27" s="85"/>
      <c r="MK27" s="85"/>
      <c r="ML27" s="85"/>
      <c r="MM27" s="85"/>
      <c r="MN27" s="85"/>
      <c r="MO27" s="85"/>
      <c r="MP27" s="85"/>
      <c r="MQ27" s="85"/>
      <c r="MR27" s="85"/>
      <c r="MS27" s="85"/>
      <c r="MT27" s="85"/>
      <c r="MU27" s="85"/>
      <c r="MV27" s="85"/>
      <c r="MW27" s="85"/>
      <c r="MX27" s="85"/>
      <c r="MY27" s="85"/>
      <c r="MZ27" s="85"/>
      <c r="NA27" s="85"/>
      <c r="NB27" s="86"/>
    </row>
    <row r="28" spans="1:366" s="87" customFormat="1" ht="36" customHeight="1">
      <c r="A28" s="84"/>
      <c r="B28" s="167" t="s">
        <v>80</v>
      </c>
      <c r="C28" s="71" t="s">
        <v>48</v>
      </c>
      <c r="D28" s="71" t="s">
        <v>49</v>
      </c>
      <c r="E28" s="71" t="s">
        <v>92</v>
      </c>
      <c r="F28" s="71" t="s">
        <v>93</v>
      </c>
      <c r="G28" s="71" t="s">
        <v>52</v>
      </c>
      <c r="H28" s="55">
        <f>558633.9+20620+45573.4</f>
        <v>624827.30000000005</v>
      </c>
      <c r="I28" s="72">
        <f>(H28+8911.9)*1.042-19378.6</f>
        <v>640977.64640000009</v>
      </c>
      <c r="J28" s="27">
        <f>I28*1.042-0.1</f>
        <v>667898.60754880018</v>
      </c>
      <c r="K28" s="27">
        <f>J28*1.05+0.03</f>
        <v>701293.56792624027</v>
      </c>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c r="IL28" s="85"/>
      <c r="IM28" s="85"/>
      <c r="IN28" s="85"/>
      <c r="IO28" s="85"/>
      <c r="IP28" s="85"/>
      <c r="IQ28" s="85"/>
      <c r="IR28" s="85"/>
      <c r="IS28" s="85"/>
      <c r="IT28" s="85"/>
      <c r="IU28" s="85"/>
      <c r="IV28" s="85"/>
      <c r="IW28" s="85"/>
      <c r="IX28" s="85"/>
      <c r="IY28" s="85"/>
      <c r="IZ28" s="85"/>
      <c r="JA28" s="85"/>
      <c r="JB28" s="85"/>
      <c r="JC28" s="85"/>
      <c r="JD28" s="85"/>
      <c r="JE28" s="85"/>
      <c r="JF28" s="85"/>
      <c r="JG28" s="85"/>
      <c r="JH28" s="85"/>
      <c r="JI28" s="85"/>
      <c r="JJ28" s="85"/>
      <c r="JK28" s="85"/>
      <c r="JL28" s="85"/>
      <c r="JM28" s="85"/>
      <c r="JN28" s="85"/>
      <c r="JO28" s="85"/>
      <c r="JP28" s="85"/>
      <c r="JQ28" s="85"/>
      <c r="JR28" s="85"/>
      <c r="JS28" s="85"/>
      <c r="JT28" s="85"/>
      <c r="JU28" s="85"/>
      <c r="JV28" s="85"/>
      <c r="JW28" s="85"/>
      <c r="JX28" s="85"/>
      <c r="JY28" s="85"/>
      <c r="JZ28" s="85"/>
      <c r="KA28" s="85"/>
      <c r="KB28" s="85"/>
      <c r="KC28" s="85"/>
      <c r="KD28" s="85"/>
      <c r="KE28" s="85"/>
      <c r="KF28" s="85"/>
      <c r="KG28" s="85"/>
      <c r="KH28" s="85"/>
      <c r="KI28" s="85"/>
      <c r="KJ28" s="85"/>
      <c r="KK28" s="85"/>
      <c r="KL28" s="85"/>
      <c r="KM28" s="85"/>
      <c r="KN28" s="85"/>
      <c r="KO28" s="85"/>
      <c r="KP28" s="85"/>
      <c r="KQ28" s="85"/>
      <c r="KR28" s="85"/>
      <c r="KS28" s="85"/>
      <c r="KT28" s="85"/>
      <c r="KU28" s="85"/>
      <c r="KV28" s="85"/>
      <c r="KW28" s="85"/>
      <c r="KX28" s="85"/>
      <c r="KY28" s="85"/>
      <c r="KZ28" s="85"/>
      <c r="LA28" s="85"/>
      <c r="LB28" s="85"/>
      <c r="LC28" s="85"/>
      <c r="LD28" s="85"/>
      <c r="LE28" s="85"/>
      <c r="LF28" s="85"/>
      <c r="LG28" s="85"/>
      <c r="LH28" s="85"/>
      <c r="LI28" s="85"/>
      <c r="LJ28" s="85"/>
      <c r="LK28" s="85"/>
      <c r="LL28" s="85"/>
      <c r="LM28" s="85"/>
      <c r="LN28" s="85"/>
      <c r="LO28" s="85"/>
      <c r="LP28" s="85"/>
      <c r="LQ28" s="85"/>
      <c r="LR28" s="85"/>
      <c r="LS28" s="85"/>
      <c r="LT28" s="85"/>
      <c r="LU28" s="85"/>
      <c r="LV28" s="85"/>
      <c r="LW28" s="85"/>
      <c r="LX28" s="85"/>
      <c r="LY28" s="85"/>
      <c r="LZ28" s="85"/>
      <c r="MA28" s="85"/>
      <c r="MB28" s="85"/>
      <c r="MC28" s="85"/>
      <c r="MD28" s="85"/>
      <c r="ME28" s="85"/>
      <c r="MF28" s="85"/>
      <c r="MG28" s="85"/>
      <c r="MH28" s="85"/>
      <c r="MI28" s="85"/>
      <c r="MJ28" s="85"/>
      <c r="MK28" s="85"/>
      <c r="ML28" s="85"/>
      <c r="MM28" s="85"/>
      <c r="MN28" s="85"/>
      <c r="MO28" s="85"/>
      <c r="MP28" s="85"/>
      <c r="MQ28" s="85"/>
      <c r="MR28" s="85"/>
      <c r="MS28" s="85"/>
      <c r="MT28" s="85"/>
      <c r="MU28" s="85"/>
      <c r="MV28" s="85"/>
      <c r="MW28" s="85"/>
      <c r="MX28" s="85"/>
      <c r="MY28" s="85"/>
      <c r="MZ28" s="85"/>
      <c r="NA28" s="85"/>
      <c r="NB28" s="86"/>
    </row>
    <row r="29" spans="1:366" s="87" customFormat="1" ht="36" customHeight="1">
      <c r="A29" s="84"/>
      <c r="B29" s="167"/>
      <c r="C29" s="71" t="s">
        <v>48</v>
      </c>
      <c r="D29" s="71" t="s">
        <v>49</v>
      </c>
      <c r="E29" s="71" t="s">
        <v>92</v>
      </c>
      <c r="F29" s="71" t="s">
        <v>72</v>
      </c>
      <c r="G29" s="71" t="s">
        <v>52</v>
      </c>
      <c r="H29" s="55">
        <v>8911.9</v>
      </c>
      <c r="I29" s="72"/>
      <c r="J29" s="27"/>
      <c r="K29" s="27"/>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c r="IL29" s="85"/>
      <c r="IM29" s="85"/>
      <c r="IN29" s="85"/>
      <c r="IO29" s="85"/>
      <c r="IP29" s="85"/>
      <c r="IQ29" s="85"/>
      <c r="IR29" s="85"/>
      <c r="IS29" s="85"/>
      <c r="IT29" s="85"/>
      <c r="IU29" s="85"/>
      <c r="IV29" s="85"/>
      <c r="IW29" s="85"/>
      <c r="IX29" s="85"/>
      <c r="IY29" s="85"/>
      <c r="IZ29" s="85"/>
      <c r="JA29" s="85"/>
      <c r="JB29" s="85"/>
      <c r="JC29" s="85"/>
      <c r="JD29" s="85"/>
      <c r="JE29" s="85"/>
      <c r="JF29" s="85"/>
      <c r="JG29" s="85"/>
      <c r="JH29" s="85"/>
      <c r="JI29" s="85"/>
      <c r="JJ29" s="85"/>
      <c r="JK29" s="85"/>
      <c r="JL29" s="85"/>
      <c r="JM29" s="85"/>
      <c r="JN29" s="85"/>
      <c r="JO29" s="85"/>
      <c r="JP29" s="85"/>
      <c r="JQ29" s="85"/>
      <c r="JR29" s="85"/>
      <c r="JS29" s="85"/>
      <c r="JT29" s="85"/>
      <c r="JU29" s="85"/>
      <c r="JV29" s="85"/>
      <c r="JW29" s="85"/>
      <c r="JX29" s="85"/>
      <c r="JY29" s="85"/>
      <c r="JZ29" s="85"/>
      <c r="KA29" s="85"/>
      <c r="KB29" s="85"/>
      <c r="KC29" s="85"/>
      <c r="KD29" s="85"/>
      <c r="KE29" s="85"/>
      <c r="KF29" s="85"/>
      <c r="KG29" s="85"/>
      <c r="KH29" s="85"/>
      <c r="KI29" s="85"/>
      <c r="KJ29" s="85"/>
      <c r="KK29" s="85"/>
      <c r="KL29" s="85"/>
      <c r="KM29" s="85"/>
      <c r="KN29" s="85"/>
      <c r="KO29" s="85"/>
      <c r="KP29" s="85"/>
      <c r="KQ29" s="85"/>
      <c r="KR29" s="85"/>
      <c r="KS29" s="85"/>
      <c r="KT29" s="85"/>
      <c r="KU29" s="85"/>
      <c r="KV29" s="85"/>
      <c r="KW29" s="85"/>
      <c r="KX29" s="85"/>
      <c r="KY29" s="85"/>
      <c r="KZ29" s="85"/>
      <c r="LA29" s="85"/>
      <c r="LB29" s="85"/>
      <c r="LC29" s="85"/>
      <c r="LD29" s="85"/>
      <c r="LE29" s="85"/>
      <c r="LF29" s="85"/>
      <c r="LG29" s="85"/>
      <c r="LH29" s="85"/>
      <c r="LI29" s="85"/>
      <c r="LJ29" s="85"/>
      <c r="LK29" s="85"/>
      <c r="LL29" s="85"/>
      <c r="LM29" s="85"/>
      <c r="LN29" s="85"/>
      <c r="LO29" s="85"/>
      <c r="LP29" s="85"/>
      <c r="LQ29" s="85"/>
      <c r="LR29" s="85"/>
      <c r="LS29" s="85"/>
      <c r="LT29" s="85"/>
      <c r="LU29" s="85"/>
      <c r="LV29" s="85"/>
      <c r="LW29" s="85"/>
      <c r="LX29" s="85"/>
      <c r="LY29" s="85"/>
      <c r="LZ29" s="85"/>
      <c r="MA29" s="85"/>
      <c r="MB29" s="85"/>
      <c r="MC29" s="85"/>
      <c r="MD29" s="85"/>
      <c r="ME29" s="85"/>
      <c r="MF29" s="85"/>
      <c r="MG29" s="85"/>
      <c r="MH29" s="85"/>
      <c r="MI29" s="85"/>
      <c r="MJ29" s="85"/>
      <c r="MK29" s="85"/>
      <c r="ML29" s="85"/>
      <c r="MM29" s="85"/>
      <c r="MN29" s="85"/>
      <c r="MO29" s="85"/>
      <c r="MP29" s="85"/>
      <c r="MQ29" s="85"/>
      <c r="MR29" s="85"/>
      <c r="MS29" s="85"/>
      <c r="MT29" s="85"/>
      <c r="MU29" s="85"/>
      <c r="MV29" s="85"/>
      <c r="MW29" s="85"/>
      <c r="MX29" s="85"/>
      <c r="MY29" s="85"/>
      <c r="MZ29" s="85"/>
      <c r="NA29" s="85"/>
      <c r="NB29" s="86"/>
    </row>
    <row r="30" spans="1:366" s="87" customFormat="1" ht="36" customHeight="1">
      <c r="A30" s="84"/>
      <c r="B30" s="188" t="s">
        <v>12</v>
      </c>
      <c r="C30" s="189"/>
      <c r="D30" s="189"/>
      <c r="E30" s="189"/>
      <c r="F30" s="189"/>
      <c r="G30" s="190"/>
      <c r="H30" s="70">
        <f>H28+H29</f>
        <v>633739.20000000007</v>
      </c>
      <c r="I30" s="70">
        <f t="shared" ref="I30:J30" si="5">I28+I29</f>
        <v>640977.64640000009</v>
      </c>
      <c r="J30" s="70">
        <f t="shared" si="5"/>
        <v>667898.60754880018</v>
      </c>
      <c r="K30" s="70">
        <f>K28+K29</f>
        <v>701293.56792624027</v>
      </c>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5"/>
      <c r="IR30" s="85"/>
      <c r="IS30" s="85"/>
      <c r="IT30" s="85"/>
      <c r="IU30" s="85"/>
      <c r="IV30" s="85"/>
      <c r="IW30" s="85"/>
      <c r="IX30" s="85"/>
      <c r="IY30" s="85"/>
      <c r="IZ30" s="85"/>
      <c r="JA30" s="85"/>
      <c r="JB30" s="85"/>
      <c r="JC30" s="85"/>
      <c r="JD30" s="85"/>
      <c r="JE30" s="85"/>
      <c r="JF30" s="85"/>
      <c r="JG30" s="85"/>
      <c r="JH30" s="85"/>
      <c r="JI30" s="85"/>
      <c r="JJ30" s="85"/>
      <c r="JK30" s="85"/>
      <c r="JL30" s="85"/>
      <c r="JM30" s="85"/>
      <c r="JN30" s="85"/>
      <c r="JO30" s="85"/>
      <c r="JP30" s="85"/>
      <c r="JQ30" s="85"/>
      <c r="JR30" s="85"/>
      <c r="JS30" s="85"/>
      <c r="JT30" s="85"/>
      <c r="JU30" s="85"/>
      <c r="JV30" s="85"/>
      <c r="JW30" s="85"/>
      <c r="JX30" s="85"/>
      <c r="JY30" s="85"/>
      <c r="JZ30" s="85"/>
      <c r="KA30" s="85"/>
      <c r="KB30" s="85"/>
      <c r="KC30" s="85"/>
      <c r="KD30" s="85"/>
      <c r="KE30" s="85"/>
      <c r="KF30" s="85"/>
      <c r="KG30" s="85"/>
      <c r="KH30" s="85"/>
      <c r="KI30" s="85"/>
      <c r="KJ30" s="85"/>
      <c r="KK30" s="85"/>
      <c r="KL30" s="85"/>
      <c r="KM30" s="85"/>
      <c r="KN30" s="85"/>
      <c r="KO30" s="85"/>
      <c r="KP30" s="85"/>
      <c r="KQ30" s="85"/>
      <c r="KR30" s="85"/>
      <c r="KS30" s="85"/>
      <c r="KT30" s="85"/>
      <c r="KU30" s="85"/>
      <c r="KV30" s="85"/>
      <c r="KW30" s="85"/>
      <c r="KX30" s="85"/>
      <c r="KY30" s="85"/>
      <c r="KZ30" s="85"/>
      <c r="LA30" s="85"/>
      <c r="LB30" s="85"/>
      <c r="LC30" s="85"/>
      <c r="LD30" s="85"/>
      <c r="LE30" s="85"/>
      <c r="LF30" s="85"/>
      <c r="LG30" s="85"/>
      <c r="LH30" s="85"/>
      <c r="LI30" s="85"/>
      <c r="LJ30" s="85"/>
      <c r="LK30" s="85"/>
      <c r="LL30" s="85"/>
      <c r="LM30" s="85"/>
      <c r="LN30" s="85"/>
      <c r="LO30" s="85"/>
      <c r="LP30" s="85"/>
      <c r="LQ30" s="85"/>
      <c r="LR30" s="85"/>
      <c r="LS30" s="85"/>
      <c r="LT30" s="85"/>
      <c r="LU30" s="85"/>
      <c r="LV30" s="85"/>
      <c r="LW30" s="85"/>
      <c r="LX30" s="85"/>
      <c r="LY30" s="85"/>
      <c r="LZ30" s="85"/>
      <c r="MA30" s="85"/>
      <c r="MB30" s="85"/>
      <c r="MC30" s="85"/>
      <c r="MD30" s="85"/>
      <c r="ME30" s="85"/>
      <c r="MF30" s="85"/>
      <c r="MG30" s="85"/>
      <c r="MH30" s="85"/>
      <c r="MI30" s="85"/>
      <c r="MJ30" s="85"/>
      <c r="MK30" s="85"/>
      <c r="ML30" s="85"/>
      <c r="MM30" s="85"/>
      <c r="MN30" s="85"/>
      <c r="MO30" s="85"/>
      <c r="MP30" s="85"/>
      <c r="MQ30" s="85"/>
      <c r="MR30" s="85"/>
      <c r="MS30" s="85"/>
      <c r="MT30" s="85"/>
      <c r="MU30" s="85"/>
      <c r="MV30" s="85"/>
      <c r="MW30" s="85"/>
      <c r="MX30" s="85"/>
      <c r="MY30" s="85"/>
      <c r="MZ30" s="85"/>
      <c r="NA30" s="85"/>
      <c r="NB30" s="86"/>
    </row>
    <row r="31" spans="1:366" s="87" customFormat="1" ht="36" customHeight="1">
      <c r="A31" s="84"/>
      <c r="B31" s="167" t="s">
        <v>81</v>
      </c>
      <c r="C31" s="71" t="s">
        <v>48</v>
      </c>
      <c r="D31" s="71" t="s">
        <v>49</v>
      </c>
      <c r="E31" s="71" t="s">
        <v>92</v>
      </c>
      <c r="F31" s="71" t="s">
        <v>93</v>
      </c>
      <c r="G31" s="71" t="s">
        <v>52</v>
      </c>
      <c r="H31" s="55">
        <v>7010.2</v>
      </c>
      <c r="I31" s="72">
        <f>H31*1.042</f>
        <v>7304.6284000000005</v>
      </c>
      <c r="J31" s="27">
        <f>I31*1.042</f>
        <v>7611.4227928000009</v>
      </c>
      <c r="K31" s="27">
        <f>J31*1.05</f>
        <v>7991.9939324400011</v>
      </c>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c r="IU31" s="85"/>
      <c r="IV31" s="85"/>
      <c r="IW31" s="85"/>
      <c r="IX31" s="85"/>
      <c r="IY31" s="85"/>
      <c r="IZ31" s="85"/>
      <c r="JA31" s="85"/>
      <c r="JB31" s="85"/>
      <c r="JC31" s="85"/>
      <c r="JD31" s="85"/>
      <c r="JE31" s="85"/>
      <c r="JF31" s="85"/>
      <c r="JG31" s="85"/>
      <c r="JH31" s="85"/>
      <c r="JI31" s="85"/>
      <c r="JJ31" s="85"/>
      <c r="JK31" s="85"/>
      <c r="JL31" s="85"/>
      <c r="JM31" s="85"/>
      <c r="JN31" s="85"/>
      <c r="JO31" s="85"/>
      <c r="JP31" s="85"/>
      <c r="JQ31" s="85"/>
      <c r="JR31" s="85"/>
      <c r="JS31" s="85"/>
      <c r="JT31" s="85"/>
      <c r="JU31" s="85"/>
      <c r="JV31" s="85"/>
      <c r="JW31" s="85"/>
      <c r="JX31" s="85"/>
      <c r="JY31" s="85"/>
      <c r="JZ31" s="85"/>
      <c r="KA31" s="85"/>
      <c r="KB31" s="85"/>
      <c r="KC31" s="85"/>
      <c r="KD31" s="85"/>
      <c r="KE31" s="85"/>
      <c r="KF31" s="85"/>
      <c r="KG31" s="85"/>
      <c r="KH31" s="85"/>
      <c r="KI31" s="85"/>
      <c r="KJ31" s="85"/>
      <c r="KK31" s="85"/>
      <c r="KL31" s="85"/>
      <c r="KM31" s="85"/>
      <c r="KN31" s="85"/>
      <c r="KO31" s="85"/>
      <c r="KP31" s="85"/>
      <c r="KQ31" s="85"/>
      <c r="KR31" s="85"/>
      <c r="KS31" s="85"/>
      <c r="KT31" s="85"/>
      <c r="KU31" s="85"/>
      <c r="KV31" s="85"/>
      <c r="KW31" s="85"/>
      <c r="KX31" s="85"/>
      <c r="KY31" s="85"/>
      <c r="KZ31" s="85"/>
      <c r="LA31" s="85"/>
      <c r="LB31" s="85"/>
      <c r="LC31" s="85"/>
      <c r="LD31" s="85"/>
      <c r="LE31" s="85"/>
      <c r="LF31" s="85"/>
      <c r="LG31" s="85"/>
      <c r="LH31" s="85"/>
      <c r="LI31" s="85"/>
      <c r="LJ31" s="85"/>
      <c r="LK31" s="85"/>
      <c r="LL31" s="85"/>
      <c r="LM31" s="85"/>
      <c r="LN31" s="85"/>
      <c r="LO31" s="85"/>
      <c r="LP31" s="85"/>
      <c r="LQ31" s="85"/>
      <c r="LR31" s="85"/>
      <c r="LS31" s="85"/>
      <c r="LT31" s="85"/>
      <c r="LU31" s="85"/>
      <c r="LV31" s="85"/>
      <c r="LW31" s="85"/>
      <c r="LX31" s="85"/>
      <c r="LY31" s="85"/>
      <c r="LZ31" s="85"/>
      <c r="MA31" s="85"/>
      <c r="MB31" s="85"/>
      <c r="MC31" s="85"/>
      <c r="MD31" s="85"/>
      <c r="ME31" s="85"/>
      <c r="MF31" s="85"/>
      <c r="MG31" s="85"/>
      <c r="MH31" s="85"/>
      <c r="MI31" s="85"/>
      <c r="MJ31" s="85"/>
      <c r="MK31" s="85"/>
      <c r="ML31" s="85"/>
      <c r="MM31" s="85"/>
      <c r="MN31" s="85"/>
      <c r="MO31" s="85"/>
      <c r="MP31" s="85"/>
      <c r="MQ31" s="85"/>
      <c r="MR31" s="85"/>
      <c r="MS31" s="85"/>
      <c r="MT31" s="85"/>
      <c r="MU31" s="85"/>
      <c r="MV31" s="85"/>
      <c r="MW31" s="85"/>
      <c r="MX31" s="85"/>
      <c r="MY31" s="85"/>
      <c r="MZ31" s="85"/>
      <c r="NA31" s="85"/>
      <c r="NB31" s="86"/>
    </row>
    <row r="32" spans="1:366" s="87" customFormat="1" ht="36" customHeight="1">
      <c r="A32" s="84"/>
      <c r="B32" s="167"/>
      <c r="C32" s="26"/>
      <c r="D32" s="26"/>
      <c r="E32" s="26"/>
      <c r="F32" s="26"/>
      <c r="G32" s="26"/>
      <c r="H32" s="27"/>
      <c r="I32" s="27"/>
      <c r="J32" s="27"/>
      <c r="K32" s="27"/>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c r="IU32" s="85"/>
      <c r="IV32" s="85"/>
      <c r="IW32" s="85"/>
      <c r="IX32" s="85"/>
      <c r="IY32" s="85"/>
      <c r="IZ32" s="85"/>
      <c r="JA32" s="85"/>
      <c r="JB32" s="85"/>
      <c r="JC32" s="85"/>
      <c r="JD32" s="85"/>
      <c r="JE32" s="85"/>
      <c r="JF32" s="85"/>
      <c r="JG32" s="85"/>
      <c r="JH32" s="85"/>
      <c r="JI32" s="85"/>
      <c r="JJ32" s="85"/>
      <c r="JK32" s="85"/>
      <c r="JL32" s="85"/>
      <c r="JM32" s="85"/>
      <c r="JN32" s="85"/>
      <c r="JO32" s="85"/>
      <c r="JP32" s="85"/>
      <c r="JQ32" s="85"/>
      <c r="JR32" s="85"/>
      <c r="JS32" s="85"/>
      <c r="JT32" s="85"/>
      <c r="JU32" s="85"/>
      <c r="JV32" s="85"/>
      <c r="JW32" s="85"/>
      <c r="JX32" s="85"/>
      <c r="JY32" s="85"/>
      <c r="JZ32" s="85"/>
      <c r="KA32" s="85"/>
      <c r="KB32" s="85"/>
      <c r="KC32" s="85"/>
      <c r="KD32" s="85"/>
      <c r="KE32" s="85"/>
      <c r="KF32" s="85"/>
      <c r="KG32" s="85"/>
      <c r="KH32" s="85"/>
      <c r="KI32" s="85"/>
      <c r="KJ32" s="85"/>
      <c r="KK32" s="85"/>
      <c r="KL32" s="85"/>
      <c r="KM32" s="85"/>
      <c r="KN32" s="85"/>
      <c r="KO32" s="85"/>
      <c r="KP32" s="85"/>
      <c r="KQ32" s="85"/>
      <c r="KR32" s="85"/>
      <c r="KS32" s="85"/>
      <c r="KT32" s="85"/>
      <c r="KU32" s="85"/>
      <c r="KV32" s="85"/>
      <c r="KW32" s="85"/>
      <c r="KX32" s="85"/>
      <c r="KY32" s="85"/>
      <c r="KZ32" s="85"/>
      <c r="LA32" s="85"/>
      <c r="LB32" s="85"/>
      <c r="LC32" s="85"/>
      <c r="LD32" s="85"/>
      <c r="LE32" s="85"/>
      <c r="LF32" s="85"/>
      <c r="LG32" s="85"/>
      <c r="LH32" s="85"/>
      <c r="LI32" s="85"/>
      <c r="LJ32" s="85"/>
      <c r="LK32" s="85"/>
      <c r="LL32" s="85"/>
      <c r="LM32" s="85"/>
      <c r="LN32" s="85"/>
      <c r="LO32" s="85"/>
      <c r="LP32" s="85"/>
      <c r="LQ32" s="85"/>
      <c r="LR32" s="85"/>
      <c r="LS32" s="85"/>
      <c r="LT32" s="85"/>
      <c r="LU32" s="85"/>
      <c r="LV32" s="85"/>
      <c r="LW32" s="85"/>
      <c r="LX32" s="85"/>
      <c r="LY32" s="85"/>
      <c r="LZ32" s="85"/>
      <c r="MA32" s="85"/>
      <c r="MB32" s="85"/>
      <c r="MC32" s="85"/>
      <c r="MD32" s="85"/>
      <c r="ME32" s="85"/>
      <c r="MF32" s="85"/>
      <c r="MG32" s="85"/>
      <c r="MH32" s="85"/>
      <c r="MI32" s="85"/>
      <c r="MJ32" s="85"/>
      <c r="MK32" s="85"/>
      <c r="ML32" s="85"/>
      <c r="MM32" s="85"/>
      <c r="MN32" s="85"/>
      <c r="MO32" s="85"/>
      <c r="MP32" s="85"/>
      <c r="MQ32" s="85"/>
      <c r="MR32" s="85"/>
      <c r="MS32" s="85"/>
      <c r="MT32" s="85"/>
      <c r="MU32" s="85"/>
      <c r="MV32" s="85"/>
      <c r="MW32" s="85"/>
      <c r="MX32" s="85"/>
      <c r="MY32" s="85"/>
      <c r="MZ32" s="85"/>
      <c r="NA32" s="85"/>
      <c r="NB32" s="86"/>
    </row>
    <row r="33" spans="1:366" s="87" customFormat="1" ht="36" customHeight="1">
      <c r="A33" s="84"/>
      <c r="B33" s="188" t="s">
        <v>12</v>
      </c>
      <c r="C33" s="189"/>
      <c r="D33" s="189"/>
      <c r="E33" s="189"/>
      <c r="F33" s="189"/>
      <c r="G33" s="190"/>
      <c r="H33" s="70">
        <f>H31+H32</f>
        <v>7010.2</v>
      </c>
      <c r="I33" s="70">
        <f t="shared" ref="I33:J33" si="6">I31+I32</f>
        <v>7304.6284000000005</v>
      </c>
      <c r="J33" s="70">
        <f t="shared" si="6"/>
        <v>7611.4227928000009</v>
      </c>
      <c r="K33" s="70">
        <f>K31+K32</f>
        <v>7991.9939324400011</v>
      </c>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c r="IU33" s="85"/>
      <c r="IV33" s="85"/>
      <c r="IW33" s="85"/>
      <c r="IX33" s="85"/>
      <c r="IY33" s="85"/>
      <c r="IZ33" s="85"/>
      <c r="JA33" s="85"/>
      <c r="JB33" s="85"/>
      <c r="JC33" s="85"/>
      <c r="JD33" s="85"/>
      <c r="JE33" s="85"/>
      <c r="JF33" s="85"/>
      <c r="JG33" s="85"/>
      <c r="JH33" s="85"/>
      <c r="JI33" s="85"/>
      <c r="JJ33" s="85"/>
      <c r="JK33" s="85"/>
      <c r="JL33" s="85"/>
      <c r="JM33" s="85"/>
      <c r="JN33" s="85"/>
      <c r="JO33" s="85"/>
      <c r="JP33" s="85"/>
      <c r="JQ33" s="85"/>
      <c r="JR33" s="85"/>
      <c r="JS33" s="85"/>
      <c r="JT33" s="85"/>
      <c r="JU33" s="85"/>
      <c r="JV33" s="85"/>
      <c r="JW33" s="85"/>
      <c r="JX33" s="85"/>
      <c r="JY33" s="85"/>
      <c r="JZ33" s="85"/>
      <c r="KA33" s="85"/>
      <c r="KB33" s="85"/>
      <c r="KC33" s="85"/>
      <c r="KD33" s="85"/>
      <c r="KE33" s="85"/>
      <c r="KF33" s="85"/>
      <c r="KG33" s="85"/>
      <c r="KH33" s="85"/>
      <c r="KI33" s="85"/>
      <c r="KJ33" s="85"/>
      <c r="KK33" s="85"/>
      <c r="KL33" s="85"/>
      <c r="KM33" s="85"/>
      <c r="KN33" s="85"/>
      <c r="KO33" s="85"/>
      <c r="KP33" s="85"/>
      <c r="KQ33" s="85"/>
      <c r="KR33" s="85"/>
      <c r="KS33" s="85"/>
      <c r="KT33" s="85"/>
      <c r="KU33" s="85"/>
      <c r="KV33" s="85"/>
      <c r="KW33" s="85"/>
      <c r="KX33" s="85"/>
      <c r="KY33" s="85"/>
      <c r="KZ33" s="85"/>
      <c r="LA33" s="85"/>
      <c r="LB33" s="85"/>
      <c r="LC33" s="85"/>
      <c r="LD33" s="85"/>
      <c r="LE33" s="85"/>
      <c r="LF33" s="85"/>
      <c r="LG33" s="85"/>
      <c r="LH33" s="85"/>
      <c r="LI33" s="85"/>
      <c r="LJ33" s="85"/>
      <c r="LK33" s="85"/>
      <c r="LL33" s="85"/>
      <c r="LM33" s="85"/>
      <c r="LN33" s="85"/>
      <c r="LO33" s="85"/>
      <c r="LP33" s="85"/>
      <c r="LQ33" s="85"/>
      <c r="LR33" s="85"/>
      <c r="LS33" s="85"/>
      <c r="LT33" s="85"/>
      <c r="LU33" s="85"/>
      <c r="LV33" s="85"/>
      <c r="LW33" s="85"/>
      <c r="LX33" s="85"/>
      <c r="LY33" s="85"/>
      <c r="LZ33" s="85"/>
      <c r="MA33" s="85"/>
      <c r="MB33" s="85"/>
      <c r="MC33" s="85"/>
      <c r="MD33" s="85"/>
      <c r="ME33" s="85"/>
      <c r="MF33" s="85"/>
      <c r="MG33" s="85"/>
      <c r="MH33" s="85"/>
      <c r="MI33" s="85"/>
      <c r="MJ33" s="85"/>
      <c r="MK33" s="85"/>
      <c r="ML33" s="85"/>
      <c r="MM33" s="85"/>
      <c r="MN33" s="85"/>
      <c r="MO33" s="85"/>
      <c r="MP33" s="85"/>
      <c r="MQ33" s="85"/>
      <c r="MR33" s="85"/>
      <c r="MS33" s="85"/>
      <c r="MT33" s="85"/>
      <c r="MU33" s="85"/>
      <c r="MV33" s="85"/>
      <c r="MW33" s="85"/>
      <c r="MX33" s="85"/>
      <c r="MY33" s="85"/>
      <c r="MZ33" s="85"/>
      <c r="NA33" s="85"/>
      <c r="NB33" s="86"/>
    </row>
    <row r="34" spans="1:366" s="87" customFormat="1" ht="36" customHeight="1">
      <c r="A34" s="84"/>
      <c r="B34" s="167" t="s">
        <v>82</v>
      </c>
      <c r="C34" s="71" t="s">
        <v>48</v>
      </c>
      <c r="D34" s="71" t="s">
        <v>49</v>
      </c>
      <c r="E34" s="71" t="s">
        <v>92</v>
      </c>
      <c r="F34" s="71" t="s">
        <v>93</v>
      </c>
      <c r="G34" s="71" t="s">
        <v>52</v>
      </c>
      <c r="H34" s="55">
        <v>8244.2000000000007</v>
      </c>
      <c r="I34" s="72">
        <f>H34*1.042</f>
        <v>8590.4564000000009</v>
      </c>
      <c r="J34" s="27">
        <f>I34*1.042</f>
        <v>8951.2555688000011</v>
      </c>
      <c r="K34" s="27">
        <f>J34*1.05</f>
        <v>9398.8183472400015</v>
      </c>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c r="IU34" s="85"/>
      <c r="IV34" s="85"/>
      <c r="IW34" s="85"/>
      <c r="IX34" s="85"/>
      <c r="IY34" s="85"/>
      <c r="IZ34" s="85"/>
      <c r="JA34" s="85"/>
      <c r="JB34" s="85"/>
      <c r="JC34" s="85"/>
      <c r="JD34" s="85"/>
      <c r="JE34" s="85"/>
      <c r="JF34" s="85"/>
      <c r="JG34" s="85"/>
      <c r="JH34" s="85"/>
      <c r="JI34" s="85"/>
      <c r="JJ34" s="85"/>
      <c r="JK34" s="85"/>
      <c r="JL34" s="85"/>
      <c r="JM34" s="85"/>
      <c r="JN34" s="85"/>
      <c r="JO34" s="85"/>
      <c r="JP34" s="85"/>
      <c r="JQ34" s="85"/>
      <c r="JR34" s="85"/>
      <c r="JS34" s="85"/>
      <c r="JT34" s="85"/>
      <c r="JU34" s="85"/>
      <c r="JV34" s="85"/>
      <c r="JW34" s="85"/>
      <c r="JX34" s="85"/>
      <c r="JY34" s="85"/>
      <c r="JZ34" s="85"/>
      <c r="KA34" s="85"/>
      <c r="KB34" s="85"/>
      <c r="KC34" s="85"/>
      <c r="KD34" s="85"/>
      <c r="KE34" s="85"/>
      <c r="KF34" s="85"/>
      <c r="KG34" s="85"/>
      <c r="KH34" s="85"/>
      <c r="KI34" s="85"/>
      <c r="KJ34" s="85"/>
      <c r="KK34" s="85"/>
      <c r="KL34" s="85"/>
      <c r="KM34" s="85"/>
      <c r="KN34" s="85"/>
      <c r="KO34" s="85"/>
      <c r="KP34" s="85"/>
      <c r="KQ34" s="85"/>
      <c r="KR34" s="85"/>
      <c r="KS34" s="85"/>
      <c r="KT34" s="85"/>
      <c r="KU34" s="85"/>
      <c r="KV34" s="85"/>
      <c r="KW34" s="85"/>
      <c r="KX34" s="85"/>
      <c r="KY34" s="85"/>
      <c r="KZ34" s="85"/>
      <c r="LA34" s="85"/>
      <c r="LB34" s="85"/>
      <c r="LC34" s="85"/>
      <c r="LD34" s="85"/>
      <c r="LE34" s="85"/>
      <c r="LF34" s="85"/>
      <c r="LG34" s="85"/>
      <c r="LH34" s="85"/>
      <c r="LI34" s="85"/>
      <c r="LJ34" s="85"/>
      <c r="LK34" s="85"/>
      <c r="LL34" s="85"/>
      <c r="LM34" s="85"/>
      <c r="LN34" s="85"/>
      <c r="LO34" s="85"/>
      <c r="LP34" s="85"/>
      <c r="LQ34" s="85"/>
      <c r="LR34" s="85"/>
      <c r="LS34" s="85"/>
      <c r="LT34" s="85"/>
      <c r="LU34" s="85"/>
      <c r="LV34" s="85"/>
      <c r="LW34" s="85"/>
      <c r="LX34" s="85"/>
      <c r="LY34" s="85"/>
      <c r="LZ34" s="85"/>
      <c r="MA34" s="85"/>
      <c r="MB34" s="85"/>
      <c r="MC34" s="85"/>
      <c r="MD34" s="85"/>
      <c r="ME34" s="85"/>
      <c r="MF34" s="85"/>
      <c r="MG34" s="85"/>
      <c r="MH34" s="85"/>
      <c r="MI34" s="85"/>
      <c r="MJ34" s="85"/>
      <c r="MK34" s="85"/>
      <c r="ML34" s="85"/>
      <c r="MM34" s="85"/>
      <c r="MN34" s="85"/>
      <c r="MO34" s="85"/>
      <c r="MP34" s="85"/>
      <c r="MQ34" s="85"/>
      <c r="MR34" s="85"/>
      <c r="MS34" s="85"/>
      <c r="MT34" s="85"/>
      <c r="MU34" s="85"/>
      <c r="MV34" s="85"/>
      <c r="MW34" s="85"/>
      <c r="MX34" s="85"/>
      <c r="MY34" s="85"/>
      <c r="MZ34" s="85"/>
      <c r="NA34" s="85"/>
      <c r="NB34" s="86"/>
    </row>
    <row r="35" spans="1:366" s="87" customFormat="1" ht="36" customHeight="1">
      <c r="A35" s="84"/>
      <c r="B35" s="167"/>
      <c r="C35" s="26"/>
      <c r="D35" s="26"/>
      <c r="E35" s="26"/>
      <c r="F35" s="26"/>
      <c r="G35" s="26"/>
      <c r="H35" s="27"/>
      <c r="I35" s="27"/>
      <c r="J35" s="27"/>
      <c r="K35" s="27"/>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c r="IM35" s="85"/>
      <c r="IN35" s="85"/>
      <c r="IO35" s="85"/>
      <c r="IP35" s="85"/>
      <c r="IQ35" s="85"/>
      <c r="IR35" s="85"/>
      <c r="IS35" s="85"/>
      <c r="IT35" s="85"/>
      <c r="IU35" s="85"/>
      <c r="IV35" s="85"/>
      <c r="IW35" s="85"/>
      <c r="IX35" s="85"/>
      <c r="IY35" s="85"/>
      <c r="IZ35" s="85"/>
      <c r="JA35" s="85"/>
      <c r="JB35" s="85"/>
      <c r="JC35" s="85"/>
      <c r="JD35" s="85"/>
      <c r="JE35" s="85"/>
      <c r="JF35" s="85"/>
      <c r="JG35" s="85"/>
      <c r="JH35" s="85"/>
      <c r="JI35" s="85"/>
      <c r="JJ35" s="85"/>
      <c r="JK35" s="85"/>
      <c r="JL35" s="85"/>
      <c r="JM35" s="85"/>
      <c r="JN35" s="85"/>
      <c r="JO35" s="85"/>
      <c r="JP35" s="85"/>
      <c r="JQ35" s="85"/>
      <c r="JR35" s="85"/>
      <c r="JS35" s="85"/>
      <c r="JT35" s="85"/>
      <c r="JU35" s="85"/>
      <c r="JV35" s="85"/>
      <c r="JW35" s="85"/>
      <c r="JX35" s="85"/>
      <c r="JY35" s="85"/>
      <c r="JZ35" s="85"/>
      <c r="KA35" s="85"/>
      <c r="KB35" s="85"/>
      <c r="KC35" s="85"/>
      <c r="KD35" s="85"/>
      <c r="KE35" s="85"/>
      <c r="KF35" s="85"/>
      <c r="KG35" s="85"/>
      <c r="KH35" s="85"/>
      <c r="KI35" s="85"/>
      <c r="KJ35" s="85"/>
      <c r="KK35" s="85"/>
      <c r="KL35" s="85"/>
      <c r="KM35" s="85"/>
      <c r="KN35" s="85"/>
      <c r="KO35" s="85"/>
      <c r="KP35" s="85"/>
      <c r="KQ35" s="85"/>
      <c r="KR35" s="85"/>
      <c r="KS35" s="85"/>
      <c r="KT35" s="85"/>
      <c r="KU35" s="85"/>
      <c r="KV35" s="85"/>
      <c r="KW35" s="85"/>
      <c r="KX35" s="85"/>
      <c r="KY35" s="85"/>
      <c r="KZ35" s="85"/>
      <c r="LA35" s="85"/>
      <c r="LB35" s="85"/>
      <c r="LC35" s="85"/>
      <c r="LD35" s="85"/>
      <c r="LE35" s="85"/>
      <c r="LF35" s="85"/>
      <c r="LG35" s="85"/>
      <c r="LH35" s="85"/>
      <c r="LI35" s="85"/>
      <c r="LJ35" s="85"/>
      <c r="LK35" s="85"/>
      <c r="LL35" s="85"/>
      <c r="LM35" s="85"/>
      <c r="LN35" s="85"/>
      <c r="LO35" s="85"/>
      <c r="LP35" s="85"/>
      <c r="LQ35" s="85"/>
      <c r="LR35" s="85"/>
      <c r="LS35" s="85"/>
      <c r="LT35" s="85"/>
      <c r="LU35" s="85"/>
      <c r="LV35" s="85"/>
      <c r="LW35" s="85"/>
      <c r="LX35" s="85"/>
      <c r="LY35" s="85"/>
      <c r="LZ35" s="85"/>
      <c r="MA35" s="85"/>
      <c r="MB35" s="85"/>
      <c r="MC35" s="85"/>
      <c r="MD35" s="85"/>
      <c r="ME35" s="85"/>
      <c r="MF35" s="85"/>
      <c r="MG35" s="85"/>
      <c r="MH35" s="85"/>
      <c r="MI35" s="85"/>
      <c r="MJ35" s="85"/>
      <c r="MK35" s="85"/>
      <c r="ML35" s="85"/>
      <c r="MM35" s="85"/>
      <c r="MN35" s="85"/>
      <c r="MO35" s="85"/>
      <c r="MP35" s="85"/>
      <c r="MQ35" s="85"/>
      <c r="MR35" s="85"/>
      <c r="MS35" s="85"/>
      <c r="MT35" s="85"/>
      <c r="MU35" s="85"/>
      <c r="MV35" s="85"/>
      <c r="MW35" s="85"/>
      <c r="MX35" s="85"/>
      <c r="MY35" s="85"/>
      <c r="MZ35" s="85"/>
      <c r="NA35" s="85"/>
      <c r="NB35" s="86"/>
    </row>
    <row r="36" spans="1:366" s="87" customFormat="1" ht="36" customHeight="1">
      <c r="A36" s="84"/>
      <c r="B36" s="188" t="s">
        <v>12</v>
      </c>
      <c r="C36" s="189"/>
      <c r="D36" s="189"/>
      <c r="E36" s="189"/>
      <c r="F36" s="189"/>
      <c r="G36" s="190"/>
      <c r="H36" s="70">
        <f>H34+H35</f>
        <v>8244.2000000000007</v>
      </c>
      <c r="I36" s="70">
        <f t="shared" ref="I36:J36" si="7">I34+I35</f>
        <v>8590.4564000000009</v>
      </c>
      <c r="J36" s="70">
        <f t="shared" si="7"/>
        <v>8951.2555688000011</v>
      </c>
      <c r="K36" s="70">
        <f>K34+K35</f>
        <v>9398.8183472400015</v>
      </c>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85"/>
      <c r="JS36" s="85"/>
      <c r="JT36" s="85"/>
      <c r="JU36" s="85"/>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6"/>
    </row>
    <row r="37" spans="1:366" s="87" customFormat="1" ht="36" customHeight="1">
      <c r="A37" s="84"/>
      <c r="B37" s="167" t="s">
        <v>136</v>
      </c>
      <c r="C37" s="71" t="s">
        <v>48</v>
      </c>
      <c r="D37" s="71" t="s">
        <v>49</v>
      </c>
      <c r="E37" s="71" t="s">
        <v>92</v>
      </c>
      <c r="F37" s="71" t="s">
        <v>93</v>
      </c>
      <c r="G37" s="71" t="s">
        <v>52</v>
      </c>
      <c r="H37" s="55">
        <v>1499.5</v>
      </c>
      <c r="I37" s="72">
        <f>H37*1.042</f>
        <v>1562.479</v>
      </c>
      <c r="J37" s="27">
        <f>I37*1.042</f>
        <v>1628.103118</v>
      </c>
      <c r="K37" s="27">
        <f>J37*1.05</f>
        <v>1709.5082739000002</v>
      </c>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85"/>
      <c r="JS37" s="85"/>
      <c r="JT37" s="85"/>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6"/>
    </row>
    <row r="38" spans="1:366" s="87" customFormat="1" ht="65.25" customHeight="1">
      <c r="A38" s="84"/>
      <c r="B38" s="167"/>
      <c r="C38" s="26"/>
      <c r="D38" s="26"/>
      <c r="E38" s="26"/>
      <c r="F38" s="26"/>
      <c r="G38" s="26"/>
      <c r="H38" s="27"/>
      <c r="I38" s="27"/>
      <c r="J38" s="27"/>
      <c r="K38" s="27"/>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85"/>
      <c r="EQ38" s="85"/>
      <c r="ER38" s="85"/>
      <c r="ES38" s="85"/>
      <c r="ET38" s="85"/>
      <c r="EU38" s="85"/>
      <c r="EV38" s="85"/>
      <c r="EW38" s="85"/>
      <c r="EX38" s="85"/>
      <c r="EY38" s="85"/>
      <c r="EZ38" s="85"/>
      <c r="FA38" s="85"/>
      <c r="FB38" s="85"/>
      <c r="FC38" s="85"/>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c r="GH38" s="85"/>
      <c r="GI38" s="85"/>
      <c r="GJ38" s="85"/>
      <c r="GK38" s="85"/>
      <c r="GL38" s="85"/>
      <c r="GM38" s="85"/>
      <c r="GN38" s="85"/>
      <c r="GO38" s="85"/>
      <c r="GP38" s="85"/>
      <c r="GQ38" s="85"/>
      <c r="GR38" s="85"/>
      <c r="GS38" s="85"/>
      <c r="GT38" s="85"/>
      <c r="GU38" s="85"/>
      <c r="GV38" s="85"/>
      <c r="GW38" s="85"/>
      <c r="GX38" s="85"/>
      <c r="GY38" s="85"/>
      <c r="GZ38" s="85"/>
      <c r="HA38" s="85"/>
      <c r="HB38" s="85"/>
      <c r="HC38" s="85"/>
      <c r="HD38" s="85"/>
      <c r="HE38" s="85"/>
      <c r="HF38" s="85"/>
      <c r="HG38" s="85"/>
      <c r="HH38" s="85"/>
      <c r="HI38" s="85"/>
      <c r="HJ38" s="85"/>
      <c r="HK38" s="85"/>
      <c r="HL38" s="85"/>
      <c r="HM38" s="85"/>
      <c r="HN38" s="85"/>
      <c r="HO38" s="85"/>
      <c r="HP38" s="85"/>
      <c r="HQ38" s="85"/>
      <c r="HR38" s="85"/>
      <c r="HS38" s="85"/>
      <c r="HT38" s="85"/>
      <c r="HU38" s="85"/>
      <c r="HV38" s="85"/>
      <c r="HW38" s="85"/>
      <c r="HX38" s="85"/>
      <c r="HY38" s="85"/>
      <c r="HZ38" s="85"/>
      <c r="IA38" s="85"/>
      <c r="IB38" s="85"/>
      <c r="IC38" s="85"/>
      <c r="ID38" s="85"/>
      <c r="IE38" s="85"/>
      <c r="IF38" s="85"/>
      <c r="IG38" s="85"/>
      <c r="IH38" s="85"/>
      <c r="II38" s="85"/>
      <c r="IJ38" s="85"/>
      <c r="IK38" s="85"/>
      <c r="IL38" s="85"/>
      <c r="IM38" s="85"/>
      <c r="IN38" s="85"/>
      <c r="IO38" s="85"/>
      <c r="IP38" s="85"/>
      <c r="IQ38" s="85"/>
      <c r="IR38" s="85"/>
      <c r="IS38" s="85"/>
      <c r="IT38" s="85"/>
      <c r="IU38" s="85"/>
      <c r="IV38" s="85"/>
      <c r="IW38" s="85"/>
      <c r="IX38" s="85"/>
      <c r="IY38" s="85"/>
      <c r="IZ38" s="85"/>
      <c r="JA38" s="85"/>
      <c r="JB38" s="85"/>
      <c r="JC38" s="85"/>
      <c r="JD38" s="85"/>
      <c r="JE38" s="85"/>
      <c r="JF38" s="85"/>
      <c r="JG38" s="85"/>
      <c r="JH38" s="85"/>
      <c r="JI38" s="85"/>
      <c r="JJ38" s="85"/>
      <c r="JK38" s="85"/>
      <c r="JL38" s="85"/>
      <c r="JM38" s="85"/>
      <c r="JN38" s="85"/>
      <c r="JO38" s="85"/>
      <c r="JP38" s="85"/>
      <c r="JQ38" s="85"/>
      <c r="JR38" s="85"/>
      <c r="JS38" s="85"/>
      <c r="JT38" s="85"/>
      <c r="JU38" s="85"/>
      <c r="JV38" s="85"/>
      <c r="JW38" s="85"/>
      <c r="JX38" s="85"/>
      <c r="JY38" s="85"/>
      <c r="JZ38" s="85"/>
      <c r="KA38" s="85"/>
      <c r="KB38" s="85"/>
      <c r="KC38" s="85"/>
      <c r="KD38" s="85"/>
      <c r="KE38" s="85"/>
      <c r="KF38" s="85"/>
      <c r="KG38" s="85"/>
      <c r="KH38" s="85"/>
      <c r="KI38" s="85"/>
      <c r="KJ38" s="85"/>
      <c r="KK38" s="85"/>
      <c r="KL38" s="85"/>
      <c r="KM38" s="85"/>
      <c r="KN38" s="85"/>
      <c r="KO38" s="85"/>
      <c r="KP38" s="85"/>
      <c r="KQ38" s="85"/>
      <c r="KR38" s="85"/>
      <c r="KS38" s="85"/>
      <c r="KT38" s="85"/>
      <c r="KU38" s="85"/>
      <c r="KV38" s="85"/>
      <c r="KW38" s="85"/>
      <c r="KX38" s="85"/>
      <c r="KY38" s="85"/>
      <c r="KZ38" s="85"/>
      <c r="LA38" s="85"/>
      <c r="LB38" s="85"/>
      <c r="LC38" s="85"/>
      <c r="LD38" s="85"/>
      <c r="LE38" s="85"/>
      <c r="LF38" s="85"/>
      <c r="LG38" s="85"/>
      <c r="LH38" s="85"/>
      <c r="LI38" s="85"/>
      <c r="LJ38" s="85"/>
      <c r="LK38" s="85"/>
      <c r="LL38" s="85"/>
      <c r="LM38" s="85"/>
      <c r="LN38" s="85"/>
      <c r="LO38" s="85"/>
      <c r="LP38" s="85"/>
      <c r="LQ38" s="85"/>
      <c r="LR38" s="85"/>
      <c r="LS38" s="85"/>
      <c r="LT38" s="85"/>
      <c r="LU38" s="85"/>
      <c r="LV38" s="85"/>
      <c r="LW38" s="85"/>
      <c r="LX38" s="85"/>
      <c r="LY38" s="85"/>
      <c r="LZ38" s="85"/>
      <c r="MA38" s="85"/>
      <c r="MB38" s="85"/>
      <c r="MC38" s="85"/>
      <c r="MD38" s="85"/>
      <c r="ME38" s="85"/>
      <c r="MF38" s="85"/>
      <c r="MG38" s="85"/>
      <c r="MH38" s="85"/>
      <c r="MI38" s="85"/>
      <c r="MJ38" s="85"/>
      <c r="MK38" s="85"/>
      <c r="ML38" s="85"/>
      <c r="MM38" s="85"/>
      <c r="MN38" s="85"/>
      <c r="MO38" s="85"/>
      <c r="MP38" s="85"/>
      <c r="MQ38" s="85"/>
      <c r="MR38" s="85"/>
      <c r="MS38" s="85"/>
      <c r="MT38" s="85"/>
      <c r="MU38" s="85"/>
      <c r="MV38" s="85"/>
      <c r="MW38" s="85"/>
      <c r="MX38" s="85"/>
      <c r="MY38" s="85"/>
      <c r="MZ38" s="85"/>
      <c r="NA38" s="85"/>
      <c r="NB38" s="86"/>
    </row>
    <row r="39" spans="1:366" s="87" customFormat="1" ht="36" customHeight="1">
      <c r="A39" s="84"/>
      <c r="B39" s="188" t="s">
        <v>12</v>
      </c>
      <c r="C39" s="189"/>
      <c r="D39" s="189"/>
      <c r="E39" s="189"/>
      <c r="F39" s="189"/>
      <c r="G39" s="190"/>
      <c r="H39" s="70">
        <f t="shared" ref="H39:K39" si="8">H37+H38</f>
        <v>1499.5</v>
      </c>
      <c r="I39" s="70">
        <f t="shared" si="8"/>
        <v>1562.479</v>
      </c>
      <c r="J39" s="70">
        <f t="shared" si="8"/>
        <v>1628.103118</v>
      </c>
      <c r="K39" s="70">
        <f t="shared" si="8"/>
        <v>1709.5082739000002</v>
      </c>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85"/>
      <c r="GI39" s="85"/>
      <c r="GJ39" s="85"/>
      <c r="GK39" s="85"/>
      <c r="GL39" s="85"/>
      <c r="GM39" s="85"/>
      <c r="GN39" s="85"/>
      <c r="GO39" s="85"/>
      <c r="GP39" s="85"/>
      <c r="GQ39" s="85"/>
      <c r="GR39" s="85"/>
      <c r="GS39" s="85"/>
      <c r="GT39" s="85"/>
      <c r="GU39" s="85"/>
      <c r="GV39" s="85"/>
      <c r="GW39" s="85"/>
      <c r="GX39" s="85"/>
      <c r="GY39" s="85"/>
      <c r="GZ39" s="85"/>
      <c r="HA39" s="85"/>
      <c r="HB39" s="85"/>
      <c r="HC39" s="85"/>
      <c r="HD39" s="85"/>
      <c r="HE39" s="85"/>
      <c r="HF39" s="85"/>
      <c r="HG39" s="85"/>
      <c r="HH39" s="85"/>
      <c r="HI39" s="85"/>
      <c r="HJ39" s="85"/>
      <c r="HK39" s="85"/>
      <c r="HL39" s="85"/>
      <c r="HM39" s="85"/>
      <c r="HN39" s="85"/>
      <c r="HO39" s="85"/>
      <c r="HP39" s="85"/>
      <c r="HQ39" s="85"/>
      <c r="HR39" s="85"/>
      <c r="HS39" s="85"/>
      <c r="HT39" s="85"/>
      <c r="HU39" s="85"/>
      <c r="HV39" s="85"/>
      <c r="HW39" s="85"/>
      <c r="HX39" s="85"/>
      <c r="HY39" s="85"/>
      <c r="HZ39" s="85"/>
      <c r="IA39" s="85"/>
      <c r="IB39" s="85"/>
      <c r="IC39" s="85"/>
      <c r="ID39" s="85"/>
      <c r="IE39" s="85"/>
      <c r="IF39" s="85"/>
      <c r="IG39" s="85"/>
      <c r="IH39" s="85"/>
      <c r="II39" s="85"/>
      <c r="IJ39" s="85"/>
      <c r="IK39" s="85"/>
      <c r="IL39" s="85"/>
      <c r="IM39" s="85"/>
      <c r="IN39" s="85"/>
      <c r="IO39" s="85"/>
      <c r="IP39" s="85"/>
      <c r="IQ39" s="85"/>
      <c r="IR39" s="85"/>
      <c r="IS39" s="85"/>
      <c r="IT39" s="85"/>
      <c r="IU39" s="85"/>
      <c r="IV39" s="85"/>
      <c r="IW39" s="85"/>
      <c r="IX39" s="85"/>
      <c r="IY39" s="85"/>
      <c r="IZ39" s="85"/>
      <c r="JA39" s="85"/>
      <c r="JB39" s="85"/>
      <c r="JC39" s="85"/>
      <c r="JD39" s="85"/>
      <c r="JE39" s="85"/>
      <c r="JF39" s="85"/>
      <c r="JG39" s="85"/>
      <c r="JH39" s="85"/>
      <c r="JI39" s="85"/>
      <c r="JJ39" s="85"/>
      <c r="JK39" s="85"/>
      <c r="JL39" s="85"/>
      <c r="JM39" s="85"/>
      <c r="JN39" s="85"/>
      <c r="JO39" s="85"/>
      <c r="JP39" s="85"/>
      <c r="JQ39" s="85"/>
      <c r="JR39" s="85"/>
      <c r="JS39" s="85"/>
      <c r="JT39" s="85"/>
      <c r="JU39" s="85"/>
      <c r="JV39" s="85"/>
      <c r="JW39" s="85"/>
      <c r="JX39" s="85"/>
      <c r="JY39" s="85"/>
      <c r="JZ39" s="85"/>
      <c r="KA39" s="85"/>
      <c r="KB39" s="85"/>
      <c r="KC39" s="85"/>
      <c r="KD39" s="85"/>
      <c r="KE39" s="85"/>
      <c r="KF39" s="85"/>
      <c r="KG39" s="85"/>
      <c r="KH39" s="85"/>
      <c r="KI39" s="85"/>
      <c r="KJ39" s="85"/>
      <c r="KK39" s="85"/>
      <c r="KL39" s="85"/>
      <c r="KM39" s="85"/>
      <c r="KN39" s="85"/>
      <c r="KO39" s="85"/>
      <c r="KP39" s="85"/>
      <c r="KQ39" s="85"/>
      <c r="KR39" s="85"/>
      <c r="KS39" s="85"/>
      <c r="KT39" s="85"/>
      <c r="KU39" s="85"/>
      <c r="KV39" s="85"/>
      <c r="KW39" s="85"/>
      <c r="KX39" s="85"/>
      <c r="KY39" s="85"/>
      <c r="KZ39" s="85"/>
      <c r="LA39" s="85"/>
      <c r="LB39" s="85"/>
      <c r="LC39" s="85"/>
      <c r="LD39" s="85"/>
      <c r="LE39" s="85"/>
      <c r="LF39" s="85"/>
      <c r="LG39" s="85"/>
      <c r="LH39" s="85"/>
      <c r="LI39" s="85"/>
      <c r="LJ39" s="85"/>
      <c r="LK39" s="85"/>
      <c r="LL39" s="85"/>
      <c r="LM39" s="85"/>
      <c r="LN39" s="85"/>
      <c r="LO39" s="85"/>
      <c r="LP39" s="85"/>
      <c r="LQ39" s="85"/>
      <c r="LR39" s="85"/>
      <c r="LS39" s="85"/>
      <c r="LT39" s="85"/>
      <c r="LU39" s="85"/>
      <c r="LV39" s="85"/>
      <c r="LW39" s="85"/>
      <c r="LX39" s="85"/>
      <c r="LY39" s="85"/>
      <c r="LZ39" s="85"/>
      <c r="MA39" s="85"/>
      <c r="MB39" s="85"/>
      <c r="MC39" s="85"/>
      <c r="MD39" s="85"/>
      <c r="ME39" s="85"/>
      <c r="MF39" s="85"/>
      <c r="MG39" s="85"/>
      <c r="MH39" s="85"/>
      <c r="MI39" s="85"/>
      <c r="MJ39" s="85"/>
      <c r="MK39" s="85"/>
      <c r="ML39" s="85"/>
      <c r="MM39" s="85"/>
      <c r="MN39" s="85"/>
      <c r="MO39" s="85"/>
      <c r="MP39" s="85"/>
      <c r="MQ39" s="85"/>
      <c r="MR39" s="85"/>
      <c r="MS39" s="85"/>
      <c r="MT39" s="85"/>
      <c r="MU39" s="85"/>
      <c r="MV39" s="85"/>
      <c r="MW39" s="85"/>
      <c r="MX39" s="85"/>
      <c r="MY39" s="85"/>
      <c r="MZ39" s="85"/>
      <c r="NA39" s="85"/>
      <c r="NB39" s="86"/>
    </row>
    <row r="40" spans="1:366" s="87" customFormat="1" ht="36" customHeight="1">
      <c r="A40" s="84"/>
      <c r="B40" s="167" t="s">
        <v>83</v>
      </c>
      <c r="C40" s="71" t="s">
        <v>48</v>
      </c>
      <c r="D40" s="71" t="s">
        <v>49</v>
      </c>
      <c r="E40" s="71" t="s">
        <v>92</v>
      </c>
      <c r="F40" s="71" t="s">
        <v>93</v>
      </c>
      <c r="G40" s="71" t="s">
        <v>52</v>
      </c>
      <c r="H40" s="55">
        <v>10675.8</v>
      </c>
      <c r="I40" s="72">
        <f>H40*1.042</f>
        <v>11124.1836</v>
      </c>
      <c r="J40" s="27">
        <f>I40*1.042</f>
        <v>11591.399311200001</v>
      </c>
      <c r="K40" s="27">
        <f>J40*1.05</f>
        <v>12170.969276760001</v>
      </c>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85"/>
      <c r="GI40" s="85"/>
      <c r="GJ40" s="85"/>
      <c r="GK40" s="85"/>
      <c r="GL40" s="85"/>
      <c r="GM40" s="85"/>
      <c r="GN40" s="85"/>
      <c r="GO40" s="85"/>
      <c r="GP40" s="85"/>
      <c r="GQ40" s="85"/>
      <c r="GR40" s="85"/>
      <c r="GS40" s="85"/>
      <c r="GT40" s="85"/>
      <c r="GU40" s="85"/>
      <c r="GV40" s="85"/>
      <c r="GW40" s="85"/>
      <c r="GX40" s="85"/>
      <c r="GY40" s="85"/>
      <c r="GZ40" s="85"/>
      <c r="HA40" s="85"/>
      <c r="HB40" s="85"/>
      <c r="HC40" s="85"/>
      <c r="HD40" s="85"/>
      <c r="HE40" s="85"/>
      <c r="HF40" s="85"/>
      <c r="HG40" s="85"/>
      <c r="HH40" s="85"/>
      <c r="HI40" s="85"/>
      <c r="HJ40" s="85"/>
      <c r="HK40" s="85"/>
      <c r="HL40" s="85"/>
      <c r="HM40" s="85"/>
      <c r="HN40" s="85"/>
      <c r="HO40" s="85"/>
      <c r="HP40" s="85"/>
      <c r="HQ40" s="85"/>
      <c r="HR40" s="85"/>
      <c r="HS40" s="85"/>
      <c r="HT40" s="85"/>
      <c r="HU40" s="85"/>
      <c r="HV40" s="85"/>
      <c r="HW40" s="85"/>
      <c r="HX40" s="85"/>
      <c r="HY40" s="85"/>
      <c r="HZ40" s="85"/>
      <c r="IA40" s="85"/>
      <c r="IB40" s="85"/>
      <c r="IC40" s="85"/>
      <c r="ID40" s="85"/>
      <c r="IE40" s="85"/>
      <c r="IF40" s="85"/>
      <c r="IG40" s="85"/>
      <c r="IH40" s="85"/>
      <c r="II40" s="85"/>
      <c r="IJ40" s="85"/>
      <c r="IK40" s="85"/>
      <c r="IL40" s="85"/>
      <c r="IM40" s="85"/>
      <c r="IN40" s="85"/>
      <c r="IO40" s="85"/>
      <c r="IP40" s="85"/>
      <c r="IQ40" s="85"/>
      <c r="IR40" s="85"/>
      <c r="IS40" s="85"/>
      <c r="IT40" s="85"/>
      <c r="IU40" s="85"/>
      <c r="IV40" s="85"/>
      <c r="IW40" s="85"/>
      <c r="IX40" s="85"/>
      <c r="IY40" s="85"/>
      <c r="IZ40" s="85"/>
      <c r="JA40" s="85"/>
      <c r="JB40" s="85"/>
      <c r="JC40" s="85"/>
      <c r="JD40" s="85"/>
      <c r="JE40" s="85"/>
      <c r="JF40" s="85"/>
      <c r="JG40" s="85"/>
      <c r="JH40" s="85"/>
      <c r="JI40" s="85"/>
      <c r="JJ40" s="85"/>
      <c r="JK40" s="85"/>
      <c r="JL40" s="85"/>
      <c r="JM40" s="85"/>
      <c r="JN40" s="85"/>
      <c r="JO40" s="85"/>
      <c r="JP40" s="85"/>
      <c r="JQ40" s="85"/>
      <c r="JR40" s="85"/>
      <c r="JS40" s="85"/>
      <c r="JT40" s="85"/>
      <c r="JU40" s="85"/>
      <c r="JV40" s="85"/>
      <c r="JW40" s="85"/>
      <c r="JX40" s="85"/>
      <c r="JY40" s="85"/>
      <c r="JZ40" s="85"/>
      <c r="KA40" s="85"/>
      <c r="KB40" s="85"/>
      <c r="KC40" s="85"/>
      <c r="KD40" s="85"/>
      <c r="KE40" s="85"/>
      <c r="KF40" s="85"/>
      <c r="KG40" s="85"/>
      <c r="KH40" s="85"/>
      <c r="KI40" s="85"/>
      <c r="KJ40" s="85"/>
      <c r="KK40" s="85"/>
      <c r="KL40" s="85"/>
      <c r="KM40" s="85"/>
      <c r="KN40" s="85"/>
      <c r="KO40" s="85"/>
      <c r="KP40" s="85"/>
      <c r="KQ40" s="85"/>
      <c r="KR40" s="85"/>
      <c r="KS40" s="85"/>
      <c r="KT40" s="85"/>
      <c r="KU40" s="85"/>
      <c r="KV40" s="85"/>
      <c r="KW40" s="85"/>
      <c r="KX40" s="85"/>
      <c r="KY40" s="85"/>
      <c r="KZ40" s="85"/>
      <c r="LA40" s="85"/>
      <c r="LB40" s="85"/>
      <c r="LC40" s="85"/>
      <c r="LD40" s="85"/>
      <c r="LE40" s="85"/>
      <c r="LF40" s="85"/>
      <c r="LG40" s="85"/>
      <c r="LH40" s="85"/>
      <c r="LI40" s="85"/>
      <c r="LJ40" s="85"/>
      <c r="LK40" s="85"/>
      <c r="LL40" s="85"/>
      <c r="LM40" s="85"/>
      <c r="LN40" s="85"/>
      <c r="LO40" s="85"/>
      <c r="LP40" s="85"/>
      <c r="LQ40" s="85"/>
      <c r="LR40" s="85"/>
      <c r="LS40" s="85"/>
      <c r="LT40" s="85"/>
      <c r="LU40" s="85"/>
      <c r="LV40" s="85"/>
      <c r="LW40" s="85"/>
      <c r="LX40" s="85"/>
      <c r="LY40" s="85"/>
      <c r="LZ40" s="85"/>
      <c r="MA40" s="85"/>
      <c r="MB40" s="85"/>
      <c r="MC40" s="85"/>
      <c r="MD40" s="85"/>
      <c r="ME40" s="85"/>
      <c r="MF40" s="85"/>
      <c r="MG40" s="85"/>
      <c r="MH40" s="85"/>
      <c r="MI40" s="85"/>
      <c r="MJ40" s="85"/>
      <c r="MK40" s="85"/>
      <c r="ML40" s="85"/>
      <c r="MM40" s="85"/>
      <c r="MN40" s="85"/>
      <c r="MO40" s="85"/>
      <c r="MP40" s="85"/>
      <c r="MQ40" s="85"/>
      <c r="MR40" s="85"/>
      <c r="MS40" s="85"/>
      <c r="MT40" s="85"/>
      <c r="MU40" s="85"/>
      <c r="MV40" s="85"/>
      <c r="MW40" s="85"/>
      <c r="MX40" s="85"/>
      <c r="MY40" s="85"/>
      <c r="MZ40" s="85"/>
      <c r="NA40" s="85"/>
      <c r="NB40" s="86"/>
    </row>
    <row r="41" spans="1:366" s="87" customFormat="1" ht="36" customHeight="1">
      <c r="A41" s="84"/>
      <c r="B41" s="167"/>
      <c r="C41" s="26"/>
      <c r="D41" s="26"/>
      <c r="E41" s="26"/>
      <c r="F41" s="26"/>
      <c r="G41" s="26"/>
      <c r="H41" s="27"/>
      <c r="I41" s="27"/>
      <c r="J41" s="27"/>
      <c r="K41" s="27"/>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c r="FE41" s="85"/>
      <c r="FF41" s="85"/>
      <c r="FG41" s="85"/>
      <c r="FH41" s="85"/>
      <c r="FI41" s="85"/>
      <c r="FJ41" s="85"/>
      <c r="FK41" s="85"/>
      <c r="FL41" s="85"/>
      <c r="FM41" s="85"/>
      <c r="FN41" s="85"/>
      <c r="FO41" s="85"/>
      <c r="FP41" s="85"/>
      <c r="FQ41" s="85"/>
      <c r="FR41" s="85"/>
      <c r="FS41" s="85"/>
      <c r="FT41" s="85"/>
      <c r="FU41" s="85"/>
      <c r="FV41" s="85"/>
      <c r="FW41" s="85"/>
      <c r="FX41" s="85"/>
      <c r="FY41" s="85"/>
      <c r="FZ41" s="85"/>
      <c r="GA41" s="85"/>
      <c r="GB41" s="85"/>
      <c r="GC41" s="85"/>
      <c r="GD41" s="85"/>
      <c r="GE41" s="85"/>
      <c r="GF41" s="85"/>
      <c r="GG41" s="85"/>
      <c r="GH41" s="85"/>
      <c r="GI41" s="85"/>
      <c r="GJ41" s="85"/>
      <c r="GK41" s="85"/>
      <c r="GL41" s="85"/>
      <c r="GM41" s="85"/>
      <c r="GN41" s="85"/>
      <c r="GO41" s="85"/>
      <c r="GP41" s="85"/>
      <c r="GQ41" s="85"/>
      <c r="GR41" s="85"/>
      <c r="GS41" s="85"/>
      <c r="GT41" s="85"/>
      <c r="GU41" s="85"/>
      <c r="GV41" s="85"/>
      <c r="GW41" s="85"/>
      <c r="GX41" s="85"/>
      <c r="GY41" s="85"/>
      <c r="GZ41" s="85"/>
      <c r="HA41" s="85"/>
      <c r="HB41" s="85"/>
      <c r="HC41" s="85"/>
      <c r="HD41" s="85"/>
      <c r="HE41" s="85"/>
      <c r="HF41" s="85"/>
      <c r="HG41" s="85"/>
      <c r="HH41" s="85"/>
      <c r="HI41" s="85"/>
      <c r="HJ41" s="85"/>
      <c r="HK41" s="85"/>
      <c r="HL41" s="85"/>
      <c r="HM41" s="85"/>
      <c r="HN41" s="85"/>
      <c r="HO41" s="85"/>
      <c r="HP41" s="85"/>
      <c r="HQ41" s="85"/>
      <c r="HR41" s="85"/>
      <c r="HS41" s="85"/>
      <c r="HT41" s="85"/>
      <c r="HU41" s="85"/>
      <c r="HV41" s="85"/>
      <c r="HW41" s="85"/>
      <c r="HX41" s="85"/>
      <c r="HY41" s="85"/>
      <c r="HZ41" s="85"/>
      <c r="IA41" s="85"/>
      <c r="IB41" s="85"/>
      <c r="IC41" s="85"/>
      <c r="ID41" s="85"/>
      <c r="IE41" s="85"/>
      <c r="IF41" s="85"/>
      <c r="IG41" s="85"/>
      <c r="IH41" s="85"/>
      <c r="II41" s="85"/>
      <c r="IJ41" s="85"/>
      <c r="IK41" s="85"/>
      <c r="IL41" s="85"/>
      <c r="IM41" s="85"/>
      <c r="IN41" s="85"/>
      <c r="IO41" s="85"/>
      <c r="IP41" s="85"/>
      <c r="IQ41" s="85"/>
      <c r="IR41" s="85"/>
      <c r="IS41" s="85"/>
      <c r="IT41" s="85"/>
      <c r="IU41" s="85"/>
      <c r="IV41" s="85"/>
      <c r="IW41" s="85"/>
      <c r="IX41" s="85"/>
      <c r="IY41" s="85"/>
      <c r="IZ41" s="85"/>
      <c r="JA41" s="85"/>
      <c r="JB41" s="85"/>
      <c r="JC41" s="85"/>
      <c r="JD41" s="85"/>
      <c r="JE41" s="85"/>
      <c r="JF41" s="85"/>
      <c r="JG41" s="85"/>
      <c r="JH41" s="85"/>
      <c r="JI41" s="85"/>
      <c r="JJ41" s="85"/>
      <c r="JK41" s="85"/>
      <c r="JL41" s="85"/>
      <c r="JM41" s="85"/>
      <c r="JN41" s="85"/>
      <c r="JO41" s="85"/>
      <c r="JP41" s="85"/>
      <c r="JQ41" s="85"/>
      <c r="JR41" s="85"/>
      <c r="JS41" s="85"/>
      <c r="JT41" s="85"/>
      <c r="JU41" s="85"/>
      <c r="JV41" s="85"/>
      <c r="JW41" s="85"/>
      <c r="JX41" s="85"/>
      <c r="JY41" s="85"/>
      <c r="JZ41" s="85"/>
      <c r="KA41" s="85"/>
      <c r="KB41" s="85"/>
      <c r="KC41" s="85"/>
      <c r="KD41" s="85"/>
      <c r="KE41" s="85"/>
      <c r="KF41" s="85"/>
      <c r="KG41" s="85"/>
      <c r="KH41" s="85"/>
      <c r="KI41" s="85"/>
      <c r="KJ41" s="85"/>
      <c r="KK41" s="85"/>
      <c r="KL41" s="85"/>
      <c r="KM41" s="85"/>
      <c r="KN41" s="85"/>
      <c r="KO41" s="85"/>
      <c r="KP41" s="85"/>
      <c r="KQ41" s="85"/>
      <c r="KR41" s="85"/>
      <c r="KS41" s="85"/>
      <c r="KT41" s="85"/>
      <c r="KU41" s="85"/>
      <c r="KV41" s="85"/>
      <c r="KW41" s="85"/>
      <c r="KX41" s="85"/>
      <c r="KY41" s="85"/>
      <c r="KZ41" s="85"/>
      <c r="LA41" s="85"/>
      <c r="LB41" s="85"/>
      <c r="LC41" s="85"/>
      <c r="LD41" s="85"/>
      <c r="LE41" s="85"/>
      <c r="LF41" s="85"/>
      <c r="LG41" s="85"/>
      <c r="LH41" s="85"/>
      <c r="LI41" s="85"/>
      <c r="LJ41" s="85"/>
      <c r="LK41" s="85"/>
      <c r="LL41" s="85"/>
      <c r="LM41" s="85"/>
      <c r="LN41" s="85"/>
      <c r="LO41" s="85"/>
      <c r="LP41" s="85"/>
      <c r="LQ41" s="85"/>
      <c r="LR41" s="85"/>
      <c r="LS41" s="85"/>
      <c r="LT41" s="85"/>
      <c r="LU41" s="85"/>
      <c r="LV41" s="85"/>
      <c r="LW41" s="85"/>
      <c r="LX41" s="85"/>
      <c r="LY41" s="85"/>
      <c r="LZ41" s="85"/>
      <c r="MA41" s="85"/>
      <c r="MB41" s="85"/>
      <c r="MC41" s="85"/>
      <c r="MD41" s="85"/>
      <c r="ME41" s="85"/>
      <c r="MF41" s="85"/>
      <c r="MG41" s="85"/>
      <c r="MH41" s="85"/>
      <c r="MI41" s="85"/>
      <c r="MJ41" s="85"/>
      <c r="MK41" s="85"/>
      <c r="ML41" s="85"/>
      <c r="MM41" s="85"/>
      <c r="MN41" s="85"/>
      <c r="MO41" s="85"/>
      <c r="MP41" s="85"/>
      <c r="MQ41" s="85"/>
      <c r="MR41" s="85"/>
      <c r="MS41" s="85"/>
      <c r="MT41" s="85"/>
      <c r="MU41" s="85"/>
      <c r="MV41" s="85"/>
      <c r="MW41" s="85"/>
      <c r="MX41" s="85"/>
      <c r="MY41" s="85"/>
      <c r="MZ41" s="85"/>
      <c r="NA41" s="85"/>
      <c r="NB41" s="86"/>
    </row>
    <row r="42" spans="1:366" s="87" customFormat="1" ht="36" customHeight="1">
      <c r="A42" s="84"/>
      <c r="B42" s="188" t="s">
        <v>12</v>
      </c>
      <c r="C42" s="189"/>
      <c r="D42" s="189"/>
      <c r="E42" s="189"/>
      <c r="F42" s="189"/>
      <c r="G42" s="190"/>
      <c r="H42" s="70">
        <f t="shared" ref="H42:K42" si="9">H40+H41</f>
        <v>10675.8</v>
      </c>
      <c r="I42" s="70">
        <f t="shared" si="9"/>
        <v>11124.1836</v>
      </c>
      <c r="J42" s="70">
        <f t="shared" si="9"/>
        <v>11591.399311200001</v>
      </c>
      <c r="K42" s="70">
        <f t="shared" si="9"/>
        <v>12170.969276760001</v>
      </c>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85"/>
      <c r="EN42" s="85"/>
      <c r="EO42" s="85"/>
      <c r="EP42" s="85"/>
      <c r="EQ42" s="85"/>
      <c r="ER42" s="85"/>
      <c r="ES42" s="85"/>
      <c r="ET42" s="85"/>
      <c r="EU42" s="85"/>
      <c r="EV42" s="85"/>
      <c r="EW42" s="85"/>
      <c r="EX42" s="85"/>
      <c r="EY42" s="85"/>
      <c r="EZ42" s="85"/>
      <c r="FA42" s="85"/>
      <c r="FB42" s="85"/>
      <c r="FC42" s="85"/>
      <c r="FD42" s="85"/>
      <c r="FE42" s="85"/>
      <c r="FF42" s="85"/>
      <c r="FG42" s="85"/>
      <c r="FH42" s="85"/>
      <c r="FI42" s="85"/>
      <c r="FJ42" s="85"/>
      <c r="FK42" s="85"/>
      <c r="FL42" s="85"/>
      <c r="FM42" s="85"/>
      <c r="FN42" s="85"/>
      <c r="FO42" s="85"/>
      <c r="FP42" s="85"/>
      <c r="FQ42" s="85"/>
      <c r="FR42" s="85"/>
      <c r="FS42" s="85"/>
      <c r="FT42" s="85"/>
      <c r="FU42" s="85"/>
      <c r="FV42" s="85"/>
      <c r="FW42" s="85"/>
      <c r="FX42" s="85"/>
      <c r="FY42" s="85"/>
      <c r="FZ42" s="85"/>
      <c r="GA42" s="85"/>
      <c r="GB42" s="85"/>
      <c r="GC42" s="85"/>
      <c r="GD42" s="85"/>
      <c r="GE42" s="85"/>
      <c r="GF42" s="85"/>
      <c r="GG42" s="85"/>
      <c r="GH42" s="85"/>
      <c r="GI42" s="85"/>
      <c r="GJ42" s="85"/>
      <c r="GK42" s="85"/>
      <c r="GL42" s="85"/>
      <c r="GM42" s="85"/>
      <c r="GN42" s="85"/>
      <c r="GO42" s="85"/>
      <c r="GP42" s="85"/>
      <c r="GQ42" s="85"/>
      <c r="GR42" s="85"/>
      <c r="GS42" s="85"/>
      <c r="GT42" s="85"/>
      <c r="GU42" s="85"/>
      <c r="GV42" s="85"/>
      <c r="GW42" s="85"/>
      <c r="GX42" s="85"/>
      <c r="GY42" s="85"/>
      <c r="GZ42" s="85"/>
      <c r="HA42" s="85"/>
      <c r="HB42" s="85"/>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5"/>
      <c r="II42" s="85"/>
      <c r="IJ42" s="85"/>
      <c r="IK42" s="85"/>
      <c r="IL42" s="85"/>
      <c r="IM42" s="85"/>
      <c r="IN42" s="85"/>
      <c r="IO42" s="85"/>
      <c r="IP42" s="85"/>
      <c r="IQ42" s="85"/>
      <c r="IR42" s="85"/>
      <c r="IS42" s="85"/>
      <c r="IT42" s="85"/>
      <c r="IU42" s="85"/>
      <c r="IV42" s="85"/>
      <c r="IW42" s="85"/>
      <c r="IX42" s="85"/>
      <c r="IY42" s="85"/>
      <c r="IZ42" s="85"/>
      <c r="JA42" s="85"/>
      <c r="JB42" s="85"/>
      <c r="JC42" s="85"/>
      <c r="JD42" s="85"/>
      <c r="JE42" s="85"/>
      <c r="JF42" s="85"/>
      <c r="JG42" s="85"/>
      <c r="JH42" s="85"/>
      <c r="JI42" s="85"/>
      <c r="JJ42" s="85"/>
      <c r="JK42" s="85"/>
      <c r="JL42" s="85"/>
      <c r="JM42" s="85"/>
      <c r="JN42" s="85"/>
      <c r="JO42" s="85"/>
      <c r="JP42" s="85"/>
      <c r="JQ42" s="85"/>
      <c r="JR42" s="85"/>
      <c r="JS42" s="85"/>
      <c r="JT42" s="85"/>
      <c r="JU42" s="85"/>
      <c r="JV42" s="85"/>
      <c r="JW42" s="85"/>
      <c r="JX42" s="85"/>
      <c r="JY42" s="85"/>
      <c r="JZ42" s="85"/>
      <c r="KA42" s="85"/>
      <c r="KB42" s="85"/>
      <c r="KC42" s="85"/>
      <c r="KD42" s="85"/>
      <c r="KE42" s="85"/>
      <c r="KF42" s="85"/>
      <c r="KG42" s="85"/>
      <c r="KH42" s="85"/>
      <c r="KI42" s="85"/>
      <c r="KJ42" s="85"/>
      <c r="KK42" s="85"/>
      <c r="KL42" s="85"/>
      <c r="KM42" s="85"/>
      <c r="KN42" s="85"/>
      <c r="KO42" s="85"/>
      <c r="KP42" s="85"/>
      <c r="KQ42" s="85"/>
      <c r="KR42" s="85"/>
      <c r="KS42" s="85"/>
      <c r="KT42" s="85"/>
      <c r="KU42" s="85"/>
      <c r="KV42" s="85"/>
      <c r="KW42" s="85"/>
      <c r="KX42" s="85"/>
      <c r="KY42" s="85"/>
      <c r="KZ42" s="85"/>
      <c r="LA42" s="85"/>
      <c r="LB42" s="85"/>
      <c r="LC42" s="85"/>
      <c r="LD42" s="85"/>
      <c r="LE42" s="85"/>
      <c r="LF42" s="85"/>
      <c r="LG42" s="85"/>
      <c r="LH42" s="85"/>
      <c r="LI42" s="85"/>
      <c r="LJ42" s="85"/>
      <c r="LK42" s="85"/>
      <c r="LL42" s="85"/>
      <c r="LM42" s="85"/>
      <c r="LN42" s="85"/>
      <c r="LO42" s="85"/>
      <c r="LP42" s="85"/>
      <c r="LQ42" s="85"/>
      <c r="LR42" s="85"/>
      <c r="LS42" s="85"/>
      <c r="LT42" s="85"/>
      <c r="LU42" s="85"/>
      <c r="LV42" s="85"/>
      <c r="LW42" s="85"/>
      <c r="LX42" s="85"/>
      <c r="LY42" s="85"/>
      <c r="LZ42" s="85"/>
      <c r="MA42" s="85"/>
      <c r="MB42" s="85"/>
      <c r="MC42" s="85"/>
      <c r="MD42" s="85"/>
      <c r="ME42" s="85"/>
      <c r="MF42" s="85"/>
      <c r="MG42" s="85"/>
      <c r="MH42" s="85"/>
      <c r="MI42" s="85"/>
      <c r="MJ42" s="85"/>
      <c r="MK42" s="85"/>
      <c r="ML42" s="85"/>
      <c r="MM42" s="85"/>
      <c r="MN42" s="85"/>
      <c r="MO42" s="85"/>
      <c r="MP42" s="85"/>
      <c r="MQ42" s="85"/>
      <c r="MR42" s="85"/>
      <c r="MS42" s="85"/>
      <c r="MT42" s="85"/>
      <c r="MU42" s="85"/>
      <c r="MV42" s="85"/>
      <c r="MW42" s="85"/>
      <c r="MX42" s="85"/>
      <c r="MY42" s="85"/>
      <c r="MZ42" s="85"/>
      <c r="NA42" s="85"/>
      <c r="NB42" s="86"/>
    </row>
    <row r="43" spans="1:366" s="87" customFormat="1" ht="36" customHeight="1">
      <c r="A43" s="84"/>
      <c r="B43" s="167" t="s">
        <v>94</v>
      </c>
      <c r="C43" s="71" t="s">
        <v>48</v>
      </c>
      <c r="D43" s="71" t="s">
        <v>49</v>
      </c>
      <c r="E43" s="71" t="s">
        <v>92</v>
      </c>
      <c r="F43" s="71" t="s">
        <v>93</v>
      </c>
      <c r="G43" s="71" t="s">
        <v>52</v>
      </c>
      <c r="H43" s="55">
        <f>5018+253255.3+14385.9</f>
        <v>272659.20000000001</v>
      </c>
      <c r="I43" s="72">
        <f>(H43+H44)*1.042</f>
        <v>294374.38842000003</v>
      </c>
      <c r="J43" s="27">
        <f>I43*1.042</f>
        <v>306738.11273364007</v>
      </c>
      <c r="K43" s="27">
        <f>J43*1.05</f>
        <v>322075.01837032207</v>
      </c>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c r="EU43" s="85"/>
      <c r="EV43" s="85"/>
      <c r="EW43" s="85"/>
      <c r="EX43" s="85"/>
      <c r="EY43" s="85"/>
      <c r="EZ43" s="85"/>
      <c r="FA43" s="85"/>
      <c r="FB43" s="85"/>
      <c r="FC43" s="85"/>
      <c r="FD43" s="85"/>
      <c r="FE43" s="85"/>
      <c r="FF43" s="85"/>
      <c r="FG43" s="85"/>
      <c r="FH43" s="85"/>
      <c r="FI43" s="85"/>
      <c r="FJ43" s="85"/>
      <c r="FK43" s="85"/>
      <c r="FL43" s="85"/>
      <c r="FM43" s="85"/>
      <c r="FN43" s="85"/>
      <c r="FO43" s="85"/>
      <c r="FP43" s="85"/>
      <c r="FQ43" s="85"/>
      <c r="FR43" s="85"/>
      <c r="FS43" s="85"/>
      <c r="FT43" s="85"/>
      <c r="FU43" s="85"/>
      <c r="FV43" s="85"/>
      <c r="FW43" s="85"/>
      <c r="FX43" s="85"/>
      <c r="FY43" s="85"/>
      <c r="FZ43" s="85"/>
      <c r="GA43" s="85"/>
      <c r="GB43" s="85"/>
      <c r="GC43" s="85"/>
      <c r="GD43" s="85"/>
      <c r="GE43" s="85"/>
      <c r="GF43" s="85"/>
      <c r="GG43" s="85"/>
      <c r="GH43" s="85"/>
      <c r="GI43" s="85"/>
      <c r="GJ43" s="85"/>
      <c r="GK43" s="85"/>
      <c r="GL43" s="85"/>
      <c r="GM43" s="85"/>
      <c r="GN43" s="85"/>
      <c r="GO43" s="85"/>
      <c r="GP43" s="85"/>
      <c r="GQ43" s="85"/>
      <c r="GR43" s="85"/>
      <c r="GS43" s="85"/>
      <c r="GT43" s="85"/>
      <c r="GU43" s="85"/>
      <c r="GV43" s="85"/>
      <c r="GW43" s="85"/>
      <c r="GX43" s="85"/>
      <c r="GY43" s="85"/>
      <c r="GZ43" s="85"/>
      <c r="HA43" s="85"/>
      <c r="HB43" s="85"/>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5"/>
      <c r="II43" s="85"/>
      <c r="IJ43" s="85"/>
      <c r="IK43" s="85"/>
      <c r="IL43" s="85"/>
      <c r="IM43" s="85"/>
      <c r="IN43" s="85"/>
      <c r="IO43" s="85"/>
      <c r="IP43" s="85"/>
      <c r="IQ43" s="85"/>
      <c r="IR43" s="85"/>
      <c r="IS43" s="85"/>
      <c r="IT43" s="85"/>
      <c r="IU43" s="85"/>
      <c r="IV43" s="85"/>
      <c r="IW43" s="85"/>
      <c r="IX43" s="85"/>
      <c r="IY43" s="85"/>
      <c r="IZ43" s="85"/>
      <c r="JA43" s="85"/>
      <c r="JB43" s="85"/>
      <c r="JC43" s="85"/>
      <c r="JD43" s="85"/>
      <c r="JE43" s="85"/>
      <c r="JF43" s="85"/>
      <c r="JG43" s="85"/>
      <c r="JH43" s="85"/>
      <c r="JI43" s="85"/>
      <c r="JJ43" s="85"/>
      <c r="JK43" s="85"/>
      <c r="JL43" s="85"/>
      <c r="JM43" s="85"/>
      <c r="JN43" s="85"/>
      <c r="JO43" s="85"/>
      <c r="JP43" s="85"/>
      <c r="JQ43" s="85"/>
      <c r="JR43" s="85"/>
      <c r="JS43" s="85"/>
      <c r="JT43" s="85"/>
      <c r="JU43" s="85"/>
      <c r="JV43" s="85"/>
      <c r="JW43" s="85"/>
      <c r="JX43" s="85"/>
      <c r="JY43" s="85"/>
      <c r="JZ43" s="85"/>
      <c r="KA43" s="85"/>
      <c r="KB43" s="85"/>
      <c r="KC43" s="85"/>
      <c r="KD43" s="85"/>
      <c r="KE43" s="85"/>
      <c r="KF43" s="85"/>
      <c r="KG43" s="85"/>
      <c r="KH43" s="85"/>
      <c r="KI43" s="85"/>
      <c r="KJ43" s="85"/>
      <c r="KK43" s="85"/>
      <c r="KL43" s="85"/>
      <c r="KM43" s="85"/>
      <c r="KN43" s="85"/>
      <c r="KO43" s="85"/>
      <c r="KP43" s="85"/>
      <c r="KQ43" s="85"/>
      <c r="KR43" s="85"/>
      <c r="KS43" s="85"/>
      <c r="KT43" s="85"/>
      <c r="KU43" s="85"/>
      <c r="KV43" s="85"/>
      <c r="KW43" s="85"/>
      <c r="KX43" s="85"/>
      <c r="KY43" s="85"/>
      <c r="KZ43" s="85"/>
      <c r="LA43" s="85"/>
      <c r="LB43" s="85"/>
      <c r="LC43" s="85"/>
      <c r="LD43" s="85"/>
      <c r="LE43" s="85"/>
      <c r="LF43" s="85"/>
      <c r="LG43" s="85"/>
      <c r="LH43" s="85"/>
      <c r="LI43" s="85"/>
      <c r="LJ43" s="85"/>
      <c r="LK43" s="85"/>
      <c r="LL43" s="85"/>
      <c r="LM43" s="85"/>
      <c r="LN43" s="85"/>
      <c r="LO43" s="85"/>
      <c r="LP43" s="85"/>
      <c r="LQ43" s="85"/>
      <c r="LR43" s="85"/>
      <c r="LS43" s="85"/>
      <c r="LT43" s="85"/>
      <c r="LU43" s="85"/>
      <c r="LV43" s="85"/>
      <c r="LW43" s="85"/>
      <c r="LX43" s="85"/>
      <c r="LY43" s="85"/>
      <c r="LZ43" s="85"/>
      <c r="MA43" s="85"/>
      <c r="MB43" s="85"/>
      <c r="MC43" s="85"/>
      <c r="MD43" s="85"/>
      <c r="ME43" s="85"/>
      <c r="MF43" s="85"/>
      <c r="MG43" s="85"/>
      <c r="MH43" s="85"/>
      <c r="MI43" s="85"/>
      <c r="MJ43" s="85"/>
      <c r="MK43" s="85"/>
      <c r="ML43" s="85"/>
      <c r="MM43" s="85"/>
      <c r="MN43" s="85"/>
      <c r="MO43" s="85"/>
      <c r="MP43" s="85"/>
      <c r="MQ43" s="85"/>
      <c r="MR43" s="85"/>
      <c r="MS43" s="85"/>
      <c r="MT43" s="85"/>
      <c r="MU43" s="85"/>
      <c r="MV43" s="85"/>
      <c r="MW43" s="85"/>
      <c r="MX43" s="85"/>
      <c r="MY43" s="85"/>
      <c r="MZ43" s="85"/>
      <c r="NA43" s="85"/>
      <c r="NB43" s="86"/>
    </row>
    <row r="44" spans="1:366" s="87" customFormat="1" ht="81.75" customHeight="1">
      <c r="A44" s="84"/>
      <c r="B44" s="167"/>
      <c r="C44" s="71" t="s">
        <v>48</v>
      </c>
      <c r="D44" s="71" t="s">
        <v>49</v>
      </c>
      <c r="E44" s="71" t="s">
        <v>92</v>
      </c>
      <c r="F44" s="71" t="s">
        <v>72</v>
      </c>
      <c r="G44" s="71" t="s">
        <v>52</v>
      </c>
      <c r="H44" s="55">
        <v>9849.81</v>
      </c>
      <c r="I44" s="72"/>
      <c r="J44" s="27"/>
      <c r="K44" s="27"/>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85"/>
      <c r="FM44" s="85"/>
      <c r="FN44" s="85"/>
      <c r="FO44" s="85"/>
      <c r="FP44" s="85"/>
      <c r="FQ44" s="85"/>
      <c r="FR44" s="85"/>
      <c r="FS44" s="85"/>
      <c r="FT44" s="85"/>
      <c r="FU44" s="85"/>
      <c r="FV44" s="85"/>
      <c r="FW44" s="85"/>
      <c r="FX44" s="85"/>
      <c r="FY44" s="85"/>
      <c r="FZ44" s="85"/>
      <c r="GA44" s="85"/>
      <c r="GB44" s="85"/>
      <c r="GC44" s="85"/>
      <c r="GD44" s="85"/>
      <c r="GE44" s="85"/>
      <c r="GF44" s="85"/>
      <c r="GG44" s="85"/>
      <c r="GH44" s="85"/>
      <c r="GI44" s="85"/>
      <c r="GJ44" s="85"/>
      <c r="GK44" s="85"/>
      <c r="GL44" s="85"/>
      <c r="GM44" s="85"/>
      <c r="GN44" s="85"/>
      <c r="GO44" s="85"/>
      <c r="GP44" s="85"/>
      <c r="GQ44" s="85"/>
      <c r="GR44" s="85"/>
      <c r="GS44" s="85"/>
      <c r="GT44" s="85"/>
      <c r="GU44" s="85"/>
      <c r="GV44" s="85"/>
      <c r="GW44" s="85"/>
      <c r="GX44" s="85"/>
      <c r="GY44" s="85"/>
      <c r="GZ44" s="85"/>
      <c r="HA44" s="85"/>
      <c r="HB44" s="85"/>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85"/>
      <c r="IG44" s="85"/>
      <c r="IH44" s="85"/>
      <c r="II44" s="85"/>
      <c r="IJ44" s="85"/>
      <c r="IK44" s="85"/>
      <c r="IL44" s="85"/>
      <c r="IM44" s="85"/>
      <c r="IN44" s="85"/>
      <c r="IO44" s="85"/>
      <c r="IP44" s="85"/>
      <c r="IQ44" s="85"/>
      <c r="IR44" s="85"/>
      <c r="IS44" s="85"/>
      <c r="IT44" s="85"/>
      <c r="IU44" s="85"/>
      <c r="IV44" s="85"/>
      <c r="IW44" s="85"/>
      <c r="IX44" s="85"/>
      <c r="IY44" s="85"/>
      <c r="IZ44" s="85"/>
      <c r="JA44" s="85"/>
      <c r="JB44" s="85"/>
      <c r="JC44" s="85"/>
      <c r="JD44" s="85"/>
      <c r="JE44" s="85"/>
      <c r="JF44" s="85"/>
      <c r="JG44" s="85"/>
      <c r="JH44" s="85"/>
      <c r="JI44" s="85"/>
      <c r="JJ44" s="85"/>
      <c r="JK44" s="85"/>
      <c r="JL44" s="85"/>
      <c r="JM44" s="85"/>
      <c r="JN44" s="85"/>
      <c r="JO44" s="85"/>
      <c r="JP44" s="85"/>
      <c r="JQ44" s="85"/>
      <c r="JR44" s="85"/>
      <c r="JS44" s="85"/>
      <c r="JT44" s="85"/>
      <c r="JU44" s="85"/>
      <c r="JV44" s="85"/>
      <c r="JW44" s="85"/>
      <c r="JX44" s="85"/>
      <c r="JY44" s="85"/>
      <c r="JZ44" s="85"/>
      <c r="KA44" s="85"/>
      <c r="KB44" s="85"/>
      <c r="KC44" s="85"/>
      <c r="KD44" s="85"/>
      <c r="KE44" s="85"/>
      <c r="KF44" s="85"/>
      <c r="KG44" s="85"/>
      <c r="KH44" s="85"/>
      <c r="KI44" s="85"/>
      <c r="KJ44" s="85"/>
      <c r="KK44" s="85"/>
      <c r="KL44" s="85"/>
      <c r="KM44" s="85"/>
      <c r="KN44" s="85"/>
      <c r="KO44" s="85"/>
      <c r="KP44" s="85"/>
      <c r="KQ44" s="85"/>
      <c r="KR44" s="85"/>
      <c r="KS44" s="85"/>
      <c r="KT44" s="85"/>
      <c r="KU44" s="85"/>
      <c r="KV44" s="85"/>
      <c r="KW44" s="85"/>
      <c r="KX44" s="85"/>
      <c r="KY44" s="85"/>
      <c r="KZ44" s="85"/>
      <c r="LA44" s="85"/>
      <c r="LB44" s="85"/>
      <c r="LC44" s="85"/>
      <c r="LD44" s="85"/>
      <c r="LE44" s="85"/>
      <c r="LF44" s="85"/>
      <c r="LG44" s="85"/>
      <c r="LH44" s="85"/>
      <c r="LI44" s="85"/>
      <c r="LJ44" s="85"/>
      <c r="LK44" s="85"/>
      <c r="LL44" s="85"/>
      <c r="LM44" s="85"/>
      <c r="LN44" s="85"/>
      <c r="LO44" s="85"/>
      <c r="LP44" s="85"/>
      <c r="LQ44" s="85"/>
      <c r="LR44" s="85"/>
      <c r="LS44" s="85"/>
      <c r="LT44" s="85"/>
      <c r="LU44" s="85"/>
      <c r="LV44" s="85"/>
      <c r="LW44" s="85"/>
      <c r="LX44" s="85"/>
      <c r="LY44" s="85"/>
      <c r="LZ44" s="85"/>
      <c r="MA44" s="85"/>
      <c r="MB44" s="85"/>
      <c r="MC44" s="85"/>
      <c r="MD44" s="85"/>
      <c r="ME44" s="85"/>
      <c r="MF44" s="85"/>
      <c r="MG44" s="85"/>
      <c r="MH44" s="85"/>
      <c r="MI44" s="85"/>
      <c r="MJ44" s="85"/>
      <c r="MK44" s="85"/>
      <c r="ML44" s="85"/>
      <c r="MM44" s="85"/>
      <c r="MN44" s="85"/>
      <c r="MO44" s="85"/>
      <c r="MP44" s="85"/>
      <c r="MQ44" s="85"/>
      <c r="MR44" s="85"/>
      <c r="MS44" s="85"/>
      <c r="MT44" s="85"/>
      <c r="MU44" s="85"/>
      <c r="MV44" s="85"/>
      <c r="MW44" s="85"/>
      <c r="MX44" s="85"/>
      <c r="MY44" s="85"/>
      <c r="MZ44" s="85"/>
      <c r="NA44" s="85"/>
      <c r="NB44" s="86"/>
    </row>
    <row r="45" spans="1:366" s="87" customFormat="1" ht="36" customHeight="1">
      <c r="A45" s="84"/>
      <c r="B45" s="188" t="s">
        <v>12</v>
      </c>
      <c r="C45" s="189"/>
      <c r="D45" s="189"/>
      <c r="E45" s="189"/>
      <c r="F45" s="189"/>
      <c r="G45" s="190"/>
      <c r="H45" s="70">
        <f t="shared" ref="H45" si="10">H43+H44</f>
        <v>282509.01</v>
      </c>
      <c r="I45" s="70">
        <f t="shared" ref="I45" si="11">I43+I44</f>
        <v>294374.38842000003</v>
      </c>
      <c r="J45" s="70">
        <f t="shared" ref="J45" si="12">J43+J44</f>
        <v>306738.11273364007</v>
      </c>
      <c r="K45" s="70">
        <f t="shared" ref="K45" si="13">K43+K44</f>
        <v>322075.01837032207</v>
      </c>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85"/>
      <c r="FM45" s="85"/>
      <c r="FN45" s="85"/>
      <c r="FO45" s="85"/>
      <c r="FP45" s="85"/>
      <c r="FQ45" s="85"/>
      <c r="FR45" s="85"/>
      <c r="FS45" s="85"/>
      <c r="FT45" s="85"/>
      <c r="FU45" s="85"/>
      <c r="FV45" s="85"/>
      <c r="FW45" s="85"/>
      <c r="FX45" s="85"/>
      <c r="FY45" s="85"/>
      <c r="FZ45" s="85"/>
      <c r="GA45" s="85"/>
      <c r="GB45" s="85"/>
      <c r="GC45" s="85"/>
      <c r="GD45" s="85"/>
      <c r="GE45" s="85"/>
      <c r="GF45" s="85"/>
      <c r="GG45" s="85"/>
      <c r="GH45" s="85"/>
      <c r="GI45" s="85"/>
      <c r="GJ45" s="85"/>
      <c r="GK45" s="85"/>
      <c r="GL45" s="85"/>
      <c r="GM45" s="85"/>
      <c r="GN45" s="85"/>
      <c r="GO45" s="85"/>
      <c r="GP45" s="85"/>
      <c r="GQ45" s="85"/>
      <c r="GR45" s="85"/>
      <c r="GS45" s="85"/>
      <c r="GT45" s="85"/>
      <c r="GU45" s="85"/>
      <c r="GV45" s="85"/>
      <c r="GW45" s="85"/>
      <c r="GX45" s="85"/>
      <c r="GY45" s="85"/>
      <c r="GZ45" s="85"/>
      <c r="HA45" s="85"/>
      <c r="HB45" s="85"/>
      <c r="HC45" s="85"/>
      <c r="HD45" s="85"/>
      <c r="HE45" s="85"/>
      <c r="HF45" s="85"/>
      <c r="HG45" s="85"/>
      <c r="HH45" s="85"/>
      <c r="HI45" s="85"/>
      <c r="HJ45" s="85"/>
      <c r="HK45" s="85"/>
      <c r="HL45" s="85"/>
      <c r="HM45" s="85"/>
      <c r="HN45" s="85"/>
      <c r="HO45" s="85"/>
      <c r="HP45" s="85"/>
      <c r="HQ45" s="85"/>
      <c r="HR45" s="85"/>
      <c r="HS45" s="85"/>
      <c r="HT45" s="85"/>
      <c r="HU45" s="85"/>
      <c r="HV45" s="85"/>
      <c r="HW45" s="85"/>
      <c r="HX45" s="85"/>
      <c r="HY45" s="85"/>
      <c r="HZ45" s="85"/>
      <c r="IA45" s="85"/>
      <c r="IB45" s="85"/>
      <c r="IC45" s="85"/>
      <c r="ID45" s="85"/>
      <c r="IE45" s="85"/>
      <c r="IF45" s="85"/>
      <c r="IG45" s="85"/>
      <c r="IH45" s="85"/>
      <c r="II45" s="85"/>
      <c r="IJ45" s="85"/>
      <c r="IK45" s="85"/>
      <c r="IL45" s="85"/>
      <c r="IM45" s="85"/>
      <c r="IN45" s="85"/>
      <c r="IO45" s="85"/>
      <c r="IP45" s="85"/>
      <c r="IQ45" s="85"/>
      <c r="IR45" s="85"/>
      <c r="IS45" s="85"/>
      <c r="IT45" s="85"/>
      <c r="IU45" s="85"/>
      <c r="IV45" s="85"/>
      <c r="IW45" s="85"/>
      <c r="IX45" s="85"/>
      <c r="IY45" s="85"/>
      <c r="IZ45" s="85"/>
      <c r="JA45" s="85"/>
      <c r="JB45" s="85"/>
      <c r="JC45" s="85"/>
      <c r="JD45" s="85"/>
      <c r="JE45" s="85"/>
      <c r="JF45" s="85"/>
      <c r="JG45" s="85"/>
      <c r="JH45" s="85"/>
      <c r="JI45" s="85"/>
      <c r="JJ45" s="85"/>
      <c r="JK45" s="85"/>
      <c r="JL45" s="85"/>
      <c r="JM45" s="85"/>
      <c r="JN45" s="85"/>
      <c r="JO45" s="85"/>
      <c r="JP45" s="85"/>
      <c r="JQ45" s="85"/>
      <c r="JR45" s="85"/>
      <c r="JS45" s="85"/>
      <c r="JT45" s="85"/>
      <c r="JU45" s="85"/>
      <c r="JV45" s="85"/>
      <c r="JW45" s="85"/>
      <c r="JX45" s="85"/>
      <c r="JY45" s="85"/>
      <c r="JZ45" s="85"/>
      <c r="KA45" s="85"/>
      <c r="KB45" s="85"/>
      <c r="KC45" s="85"/>
      <c r="KD45" s="85"/>
      <c r="KE45" s="85"/>
      <c r="KF45" s="85"/>
      <c r="KG45" s="85"/>
      <c r="KH45" s="85"/>
      <c r="KI45" s="85"/>
      <c r="KJ45" s="85"/>
      <c r="KK45" s="85"/>
      <c r="KL45" s="85"/>
      <c r="KM45" s="85"/>
      <c r="KN45" s="85"/>
      <c r="KO45" s="85"/>
      <c r="KP45" s="85"/>
      <c r="KQ45" s="85"/>
      <c r="KR45" s="85"/>
      <c r="KS45" s="85"/>
      <c r="KT45" s="85"/>
      <c r="KU45" s="85"/>
      <c r="KV45" s="85"/>
      <c r="KW45" s="85"/>
      <c r="KX45" s="85"/>
      <c r="KY45" s="85"/>
      <c r="KZ45" s="85"/>
      <c r="LA45" s="85"/>
      <c r="LB45" s="85"/>
      <c r="LC45" s="85"/>
      <c r="LD45" s="85"/>
      <c r="LE45" s="85"/>
      <c r="LF45" s="85"/>
      <c r="LG45" s="85"/>
      <c r="LH45" s="85"/>
      <c r="LI45" s="85"/>
      <c r="LJ45" s="85"/>
      <c r="LK45" s="85"/>
      <c r="LL45" s="85"/>
      <c r="LM45" s="85"/>
      <c r="LN45" s="85"/>
      <c r="LO45" s="85"/>
      <c r="LP45" s="85"/>
      <c r="LQ45" s="85"/>
      <c r="LR45" s="85"/>
      <c r="LS45" s="85"/>
      <c r="LT45" s="85"/>
      <c r="LU45" s="85"/>
      <c r="LV45" s="85"/>
      <c r="LW45" s="85"/>
      <c r="LX45" s="85"/>
      <c r="LY45" s="85"/>
      <c r="LZ45" s="85"/>
      <c r="MA45" s="85"/>
      <c r="MB45" s="85"/>
      <c r="MC45" s="85"/>
      <c r="MD45" s="85"/>
      <c r="ME45" s="85"/>
      <c r="MF45" s="85"/>
      <c r="MG45" s="85"/>
      <c r="MH45" s="85"/>
      <c r="MI45" s="85"/>
      <c r="MJ45" s="85"/>
      <c r="MK45" s="85"/>
      <c r="ML45" s="85"/>
      <c r="MM45" s="85"/>
      <c r="MN45" s="85"/>
      <c r="MO45" s="85"/>
      <c r="MP45" s="85"/>
      <c r="MQ45" s="85"/>
      <c r="MR45" s="85"/>
      <c r="MS45" s="85"/>
      <c r="MT45" s="85"/>
      <c r="MU45" s="85"/>
      <c r="MV45" s="85"/>
      <c r="MW45" s="85"/>
      <c r="MX45" s="85"/>
      <c r="MY45" s="85"/>
      <c r="MZ45" s="85"/>
      <c r="NA45" s="85"/>
      <c r="NB45" s="86"/>
    </row>
    <row r="46" spans="1:366" s="87" customFormat="1" ht="36" customHeight="1">
      <c r="A46" s="84"/>
      <c r="B46" s="167" t="s">
        <v>84</v>
      </c>
      <c r="C46" s="71" t="s">
        <v>48</v>
      </c>
      <c r="D46" s="71" t="s">
        <v>49</v>
      </c>
      <c r="E46" s="71" t="s">
        <v>92</v>
      </c>
      <c r="F46" s="71" t="s">
        <v>93</v>
      </c>
      <c r="G46" s="71" t="s">
        <v>52</v>
      </c>
      <c r="H46" s="55">
        <v>40887</v>
      </c>
      <c r="I46" s="72">
        <f>H46*1.042</f>
        <v>42604.254000000001</v>
      </c>
      <c r="J46" s="27">
        <f>I46*1.042</f>
        <v>44393.632668000006</v>
      </c>
      <c r="K46" s="27">
        <f>J46*1.05</f>
        <v>46613.314301400009</v>
      </c>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c r="FE46" s="85"/>
      <c r="FF46" s="85"/>
      <c r="FG46" s="85"/>
      <c r="FH46" s="85"/>
      <c r="FI46" s="85"/>
      <c r="FJ46" s="85"/>
      <c r="FK46" s="85"/>
      <c r="FL46" s="85"/>
      <c r="FM46" s="85"/>
      <c r="FN46" s="85"/>
      <c r="FO46" s="85"/>
      <c r="FP46" s="85"/>
      <c r="FQ46" s="85"/>
      <c r="FR46" s="85"/>
      <c r="FS46" s="85"/>
      <c r="FT46" s="85"/>
      <c r="FU46" s="85"/>
      <c r="FV46" s="85"/>
      <c r="FW46" s="85"/>
      <c r="FX46" s="85"/>
      <c r="FY46" s="85"/>
      <c r="FZ46" s="85"/>
      <c r="GA46" s="85"/>
      <c r="GB46" s="85"/>
      <c r="GC46" s="85"/>
      <c r="GD46" s="85"/>
      <c r="GE46" s="85"/>
      <c r="GF46" s="85"/>
      <c r="GG46" s="85"/>
      <c r="GH46" s="85"/>
      <c r="GI46" s="85"/>
      <c r="GJ46" s="85"/>
      <c r="GK46" s="85"/>
      <c r="GL46" s="85"/>
      <c r="GM46" s="85"/>
      <c r="GN46" s="85"/>
      <c r="GO46" s="85"/>
      <c r="GP46" s="85"/>
      <c r="GQ46" s="85"/>
      <c r="GR46" s="85"/>
      <c r="GS46" s="85"/>
      <c r="GT46" s="85"/>
      <c r="GU46" s="85"/>
      <c r="GV46" s="85"/>
      <c r="GW46" s="85"/>
      <c r="GX46" s="85"/>
      <c r="GY46" s="85"/>
      <c r="GZ46" s="85"/>
      <c r="HA46" s="85"/>
      <c r="HB46" s="85"/>
      <c r="HC46" s="85"/>
      <c r="HD46" s="85"/>
      <c r="HE46" s="85"/>
      <c r="HF46" s="85"/>
      <c r="HG46" s="85"/>
      <c r="HH46" s="85"/>
      <c r="HI46" s="85"/>
      <c r="HJ46" s="85"/>
      <c r="HK46" s="85"/>
      <c r="HL46" s="85"/>
      <c r="HM46" s="85"/>
      <c r="HN46" s="85"/>
      <c r="HO46" s="85"/>
      <c r="HP46" s="85"/>
      <c r="HQ46" s="85"/>
      <c r="HR46" s="85"/>
      <c r="HS46" s="85"/>
      <c r="HT46" s="85"/>
      <c r="HU46" s="85"/>
      <c r="HV46" s="85"/>
      <c r="HW46" s="85"/>
      <c r="HX46" s="85"/>
      <c r="HY46" s="85"/>
      <c r="HZ46" s="85"/>
      <c r="IA46" s="85"/>
      <c r="IB46" s="85"/>
      <c r="IC46" s="85"/>
      <c r="ID46" s="85"/>
      <c r="IE46" s="85"/>
      <c r="IF46" s="85"/>
      <c r="IG46" s="85"/>
      <c r="IH46" s="85"/>
      <c r="II46" s="85"/>
      <c r="IJ46" s="85"/>
      <c r="IK46" s="85"/>
      <c r="IL46" s="85"/>
      <c r="IM46" s="85"/>
      <c r="IN46" s="85"/>
      <c r="IO46" s="85"/>
      <c r="IP46" s="85"/>
      <c r="IQ46" s="85"/>
      <c r="IR46" s="85"/>
      <c r="IS46" s="85"/>
      <c r="IT46" s="85"/>
      <c r="IU46" s="85"/>
      <c r="IV46" s="85"/>
      <c r="IW46" s="85"/>
      <c r="IX46" s="85"/>
      <c r="IY46" s="85"/>
      <c r="IZ46" s="85"/>
      <c r="JA46" s="85"/>
      <c r="JB46" s="85"/>
      <c r="JC46" s="85"/>
      <c r="JD46" s="85"/>
      <c r="JE46" s="85"/>
      <c r="JF46" s="85"/>
      <c r="JG46" s="85"/>
      <c r="JH46" s="85"/>
      <c r="JI46" s="85"/>
      <c r="JJ46" s="85"/>
      <c r="JK46" s="85"/>
      <c r="JL46" s="85"/>
      <c r="JM46" s="85"/>
      <c r="JN46" s="85"/>
      <c r="JO46" s="85"/>
      <c r="JP46" s="85"/>
      <c r="JQ46" s="85"/>
      <c r="JR46" s="85"/>
      <c r="JS46" s="85"/>
      <c r="JT46" s="85"/>
      <c r="JU46" s="85"/>
      <c r="JV46" s="85"/>
      <c r="JW46" s="85"/>
      <c r="JX46" s="85"/>
      <c r="JY46" s="85"/>
      <c r="JZ46" s="85"/>
      <c r="KA46" s="85"/>
      <c r="KB46" s="85"/>
      <c r="KC46" s="85"/>
      <c r="KD46" s="85"/>
      <c r="KE46" s="85"/>
      <c r="KF46" s="85"/>
      <c r="KG46" s="85"/>
      <c r="KH46" s="85"/>
      <c r="KI46" s="85"/>
      <c r="KJ46" s="85"/>
      <c r="KK46" s="85"/>
      <c r="KL46" s="85"/>
      <c r="KM46" s="85"/>
      <c r="KN46" s="85"/>
      <c r="KO46" s="85"/>
      <c r="KP46" s="85"/>
      <c r="KQ46" s="85"/>
      <c r="KR46" s="85"/>
      <c r="KS46" s="85"/>
      <c r="KT46" s="85"/>
      <c r="KU46" s="85"/>
      <c r="KV46" s="85"/>
      <c r="KW46" s="85"/>
      <c r="KX46" s="85"/>
      <c r="KY46" s="85"/>
      <c r="KZ46" s="85"/>
      <c r="LA46" s="85"/>
      <c r="LB46" s="85"/>
      <c r="LC46" s="85"/>
      <c r="LD46" s="85"/>
      <c r="LE46" s="85"/>
      <c r="LF46" s="85"/>
      <c r="LG46" s="85"/>
      <c r="LH46" s="85"/>
      <c r="LI46" s="85"/>
      <c r="LJ46" s="85"/>
      <c r="LK46" s="85"/>
      <c r="LL46" s="85"/>
      <c r="LM46" s="85"/>
      <c r="LN46" s="85"/>
      <c r="LO46" s="85"/>
      <c r="LP46" s="85"/>
      <c r="LQ46" s="85"/>
      <c r="LR46" s="85"/>
      <c r="LS46" s="85"/>
      <c r="LT46" s="85"/>
      <c r="LU46" s="85"/>
      <c r="LV46" s="85"/>
      <c r="LW46" s="85"/>
      <c r="LX46" s="85"/>
      <c r="LY46" s="85"/>
      <c r="LZ46" s="85"/>
      <c r="MA46" s="85"/>
      <c r="MB46" s="85"/>
      <c r="MC46" s="85"/>
      <c r="MD46" s="85"/>
      <c r="ME46" s="85"/>
      <c r="MF46" s="85"/>
      <c r="MG46" s="85"/>
      <c r="MH46" s="85"/>
      <c r="MI46" s="85"/>
      <c r="MJ46" s="85"/>
      <c r="MK46" s="85"/>
      <c r="ML46" s="85"/>
      <c r="MM46" s="85"/>
      <c r="MN46" s="85"/>
      <c r="MO46" s="85"/>
      <c r="MP46" s="85"/>
      <c r="MQ46" s="85"/>
      <c r="MR46" s="85"/>
      <c r="MS46" s="85"/>
      <c r="MT46" s="85"/>
      <c r="MU46" s="85"/>
      <c r="MV46" s="85"/>
      <c r="MW46" s="85"/>
      <c r="MX46" s="85"/>
      <c r="MY46" s="85"/>
      <c r="MZ46" s="85"/>
      <c r="NA46" s="85"/>
      <c r="NB46" s="86"/>
    </row>
    <row r="47" spans="1:366" s="87" customFormat="1" ht="87.75" customHeight="1">
      <c r="A47" s="84"/>
      <c r="B47" s="167"/>
      <c r="C47" s="71"/>
      <c r="D47" s="71"/>
      <c r="E47" s="71"/>
      <c r="F47" s="71"/>
      <c r="G47" s="71"/>
      <c r="H47" s="55"/>
      <c r="I47" s="72"/>
      <c r="J47" s="27"/>
      <c r="K47" s="27"/>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5"/>
      <c r="FG47" s="85"/>
      <c r="FH47" s="85"/>
      <c r="FI47" s="85"/>
      <c r="FJ47" s="85"/>
      <c r="FK47" s="85"/>
      <c r="FL47" s="85"/>
      <c r="FM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c r="HH47" s="85"/>
      <c r="HI47" s="85"/>
      <c r="HJ47" s="85"/>
      <c r="HK47" s="85"/>
      <c r="HL47" s="85"/>
      <c r="HM47" s="85"/>
      <c r="HN47" s="85"/>
      <c r="HO47" s="85"/>
      <c r="HP47" s="85"/>
      <c r="HQ47" s="85"/>
      <c r="HR47" s="85"/>
      <c r="HS47" s="85"/>
      <c r="HT47" s="85"/>
      <c r="HU47" s="85"/>
      <c r="HV47" s="85"/>
      <c r="HW47" s="85"/>
      <c r="HX47" s="85"/>
      <c r="HY47" s="85"/>
      <c r="HZ47" s="85"/>
      <c r="IA47" s="85"/>
      <c r="IB47" s="85"/>
      <c r="IC47" s="85"/>
      <c r="ID47" s="85"/>
      <c r="IE47" s="85"/>
      <c r="IF47" s="85"/>
      <c r="IG47" s="85"/>
      <c r="IH47" s="85"/>
      <c r="II47" s="85"/>
      <c r="IJ47" s="85"/>
      <c r="IK47" s="85"/>
      <c r="IL47" s="85"/>
      <c r="IM47" s="85"/>
      <c r="IN47" s="85"/>
      <c r="IO47" s="85"/>
      <c r="IP47" s="85"/>
      <c r="IQ47" s="85"/>
      <c r="IR47" s="85"/>
      <c r="IS47" s="85"/>
      <c r="IT47" s="85"/>
      <c r="IU47" s="85"/>
      <c r="IV47" s="85"/>
      <c r="IW47" s="85"/>
      <c r="IX47" s="85"/>
      <c r="IY47" s="85"/>
      <c r="IZ47" s="85"/>
      <c r="JA47" s="85"/>
      <c r="JB47" s="85"/>
      <c r="JC47" s="85"/>
      <c r="JD47" s="85"/>
      <c r="JE47" s="85"/>
      <c r="JF47" s="85"/>
      <c r="JG47" s="85"/>
      <c r="JH47" s="85"/>
      <c r="JI47" s="85"/>
      <c r="JJ47" s="85"/>
      <c r="JK47" s="85"/>
      <c r="JL47" s="85"/>
      <c r="JM47" s="85"/>
      <c r="JN47" s="85"/>
      <c r="JO47" s="85"/>
      <c r="JP47" s="85"/>
      <c r="JQ47" s="85"/>
      <c r="JR47" s="85"/>
      <c r="JS47" s="85"/>
      <c r="JT47" s="85"/>
      <c r="JU47" s="85"/>
      <c r="JV47" s="85"/>
      <c r="JW47" s="85"/>
      <c r="JX47" s="85"/>
      <c r="JY47" s="85"/>
      <c r="JZ47" s="85"/>
      <c r="KA47" s="85"/>
      <c r="KB47" s="85"/>
      <c r="KC47" s="85"/>
      <c r="KD47" s="85"/>
      <c r="KE47" s="85"/>
      <c r="KF47" s="85"/>
      <c r="KG47" s="85"/>
      <c r="KH47" s="85"/>
      <c r="KI47" s="85"/>
      <c r="KJ47" s="85"/>
      <c r="KK47" s="85"/>
      <c r="KL47" s="85"/>
      <c r="KM47" s="85"/>
      <c r="KN47" s="85"/>
      <c r="KO47" s="85"/>
      <c r="KP47" s="85"/>
      <c r="KQ47" s="85"/>
      <c r="KR47" s="85"/>
      <c r="KS47" s="85"/>
      <c r="KT47" s="85"/>
      <c r="KU47" s="85"/>
      <c r="KV47" s="85"/>
      <c r="KW47" s="85"/>
      <c r="KX47" s="85"/>
      <c r="KY47" s="85"/>
      <c r="KZ47" s="85"/>
      <c r="LA47" s="85"/>
      <c r="LB47" s="85"/>
      <c r="LC47" s="85"/>
      <c r="LD47" s="85"/>
      <c r="LE47" s="85"/>
      <c r="LF47" s="85"/>
      <c r="LG47" s="85"/>
      <c r="LH47" s="85"/>
      <c r="LI47" s="85"/>
      <c r="LJ47" s="85"/>
      <c r="LK47" s="85"/>
      <c r="LL47" s="85"/>
      <c r="LM47" s="85"/>
      <c r="LN47" s="85"/>
      <c r="LO47" s="85"/>
      <c r="LP47" s="85"/>
      <c r="LQ47" s="85"/>
      <c r="LR47" s="85"/>
      <c r="LS47" s="85"/>
      <c r="LT47" s="85"/>
      <c r="LU47" s="85"/>
      <c r="LV47" s="85"/>
      <c r="LW47" s="85"/>
      <c r="LX47" s="85"/>
      <c r="LY47" s="85"/>
      <c r="LZ47" s="85"/>
      <c r="MA47" s="85"/>
      <c r="MB47" s="85"/>
      <c r="MC47" s="85"/>
      <c r="MD47" s="85"/>
      <c r="ME47" s="85"/>
      <c r="MF47" s="85"/>
      <c r="MG47" s="85"/>
      <c r="MH47" s="85"/>
      <c r="MI47" s="85"/>
      <c r="MJ47" s="85"/>
      <c r="MK47" s="85"/>
      <c r="ML47" s="85"/>
      <c r="MM47" s="85"/>
      <c r="MN47" s="85"/>
      <c r="MO47" s="85"/>
      <c r="MP47" s="85"/>
      <c r="MQ47" s="85"/>
      <c r="MR47" s="85"/>
      <c r="MS47" s="85"/>
      <c r="MT47" s="85"/>
      <c r="MU47" s="85"/>
      <c r="MV47" s="85"/>
      <c r="MW47" s="85"/>
      <c r="MX47" s="85"/>
      <c r="MY47" s="85"/>
      <c r="MZ47" s="85"/>
      <c r="NA47" s="85"/>
      <c r="NB47" s="86"/>
    </row>
    <row r="48" spans="1:366" s="87" customFormat="1" ht="36" customHeight="1">
      <c r="A48" s="84"/>
      <c r="B48" s="188" t="s">
        <v>12</v>
      </c>
      <c r="C48" s="189"/>
      <c r="D48" s="189"/>
      <c r="E48" s="189"/>
      <c r="F48" s="189"/>
      <c r="G48" s="190"/>
      <c r="H48" s="70">
        <f t="shared" ref="H48" si="14">H46+H47</f>
        <v>40887</v>
      </c>
      <c r="I48" s="70">
        <f t="shared" ref="I48" si="15">I46+I47</f>
        <v>42604.254000000001</v>
      </c>
      <c r="J48" s="70">
        <f t="shared" ref="J48" si="16">J46+J47</f>
        <v>44393.632668000006</v>
      </c>
      <c r="K48" s="70">
        <f t="shared" ref="K48" si="17">K46+K47</f>
        <v>46613.314301400009</v>
      </c>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c r="EU48" s="85"/>
      <c r="EV48" s="85"/>
      <c r="EW48" s="85"/>
      <c r="EX48" s="85"/>
      <c r="EY48" s="85"/>
      <c r="EZ48" s="85"/>
      <c r="FA48" s="85"/>
      <c r="FB48" s="85"/>
      <c r="FC48" s="85"/>
      <c r="FD48" s="85"/>
      <c r="FE48" s="85"/>
      <c r="FF48" s="85"/>
      <c r="FG48" s="85"/>
      <c r="FH48" s="85"/>
      <c r="FI48" s="85"/>
      <c r="FJ48" s="85"/>
      <c r="FK48" s="85"/>
      <c r="FL48" s="85"/>
      <c r="FM48" s="85"/>
      <c r="FN48" s="85"/>
      <c r="FO48" s="85"/>
      <c r="FP48" s="85"/>
      <c r="FQ48" s="85"/>
      <c r="FR48" s="85"/>
      <c r="FS48" s="85"/>
      <c r="FT48" s="85"/>
      <c r="FU48" s="85"/>
      <c r="FV48" s="85"/>
      <c r="FW48" s="85"/>
      <c r="FX48" s="85"/>
      <c r="FY48" s="85"/>
      <c r="FZ48" s="85"/>
      <c r="GA48" s="85"/>
      <c r="GB48" s="85"/>
      <c r="GC48" s="85"/>
      <c r="GD48" s="85"/>
      <c r="GE48" s="85"/>
      <c r="GF48" s="85"/>
      <c r="GG48" s="85"/>
      <c r="GH48" s="85"/>
      <c r="GI48" s="85"/>
      <c r="GJ48" s="85"/>
      <c r="GK48" s="85"/>
      <c r="GL48" s="85"/>
      <c r="GM48" s="85"/>
      <c r="GN48" s="85"/>
      <c r="GO48" s="85"/>
      <c r="GP48" s="85"/>
      <c r="GQ48" s="85"/>
      <c r="GR48" s="85"/>
      <c r="GS48" s="85"/>
      <c r="GT48" s="85"/>
      <c r="GU48" s="85"/>
      <c r="GV48" s="85"/>
      <c r="GW48" s="85"/>
      <c r="GX48" s="85"/>
      <c r="GY48" s="85"/>
      <c r="GZ48" s="85"/>
      <c r="HA48" s="85"/>
      <c r="HB48" s="85"/>
      <c r="HC48" s="85"/>
      <c r="HD48" s="85"/>
      <c r="HE48" s="85"/>
      <c r="HF48" s="85"/>
      <c r="HG48" s="85"/>
      <c r="HH48" s="85"/>
      <c r="HI48" s="85"/>
      <c r="HJ48" s="85"/>
      <c r="HK48" s="85"/>
      <c r="HL48" s="85"/>
      <c r="HM48" s="85"/>
      <c r="HN48" s="85"/>
      <c r="HO48" s="85"/>
      <c r="HP48" s="85"/>
      <c r="HQ48" s="85"/>
      <c r="HR48" s="85"/>
      <c r="HS48" s="85"/>
      <c r="HT48" s="85"/>
      <c r="HU48" s="85"/>
      <c r="HV48" s="85"/>
      <c r="HW48" s="85"/>
      <c r="HX48" s="85"/>
      <c r="HY48" s="85"/>
      <c r="HZ48" s="85"/>
      <c r="IA48" s="85"/>
      <c r="IB48" s="85"/>
      <c r="IC48" s="85"/>
      <c r="ID48" s="85"/>
      <c r="IE48" s="85"/>
      <c r="IF48" s="85"/>
      <c r="IG48" s="85"/>
      <c r="IH48" s="85"/>
      <c r="II48" s="85"/>
      <c r="IJ48" s="85"/>
      <c r="IK48" s="85"/>
      <c r="IL48" s="85"/>
      <c r="IM48" s="85"/>
      <c r="IN48" s="85"/>
      <c r="IO48" s="85"/>
      <c r="IP48" s="85"/>
      <c r="IQ48" s="85"/>
      <c r="IR48" s="85"/>
      <c r="IS48" s="85"/>
      <c r="IT48" s="85"/>
      <c r="IU48" s="85"/>
      <c r="IV48" s="85"/>
      <c r="IW48" s="85"/>
      <c r="IX48" s="85"/>
      <c r="IY48" s="85"/>
      <c r="IZ48" s="85"/>
      <c r="JA48" s="85"/>
      <c r="JB48" s="85"/>
      <c r="JC48" s="85"/>
      <c r="JD48" s="85"/>
      <c r="JE48" s="85"/>
      <c r="JF48" s="85"/>
      <c r="JG48" s="85"/>
      <c r="JH48" s="85"/>
      <c r="JI48" s="85"/>
      <c r="JJ48" s="85"/>
      <c r="JK48" s="85"/>
      <c r="JL48" s="85"/>
      <c r="JM48" s="85"/>
      <c r="JN48" s="85"/>
      <c r="JO48" s="85"/>
      <c r="JP48" s="85"/>
      <c r="JQ48" s="85"/>
      <c r="JR48" s="85"/>
      <c r="JS48" s="85"/>
      <c r="JT48" s="85"/>
      <c r="JU48" s="85"/>
      <c r="JV48" s="85"/>
      <c r="JW48" s="85"/>
      <c r="JX48" s="85"/>
      <c r="JY48" s="85"/>
      <c r="JZ48" s="85"/>
      <c r="KA48" s="85"/>
      <c r="KB48" s="85"/>
      <c r="KC48" s="85"/>
      <c r="KD48" s="85"/>
      <c r="KE48" s="85"/>
      <c r="KF48" s="85"/>
      <c r="KG48" s="85"/>
      <c r="KH48" s="85"/>
      <c r="KI48" s="85"/>
      <c r="KJ48" s="85"/>
      <c r="KK48" s="85"/>
      <c r="KL48" s="85"/>
      <c r="KM48" s="85"/>
      <c r="KN48" s="85"/>
      <c r="KO48" s="85"/>
      <c r="KP48" s="85"/>
      <c r="KQ48" s="85"/>
      <c r="KR48" s="85"/>
      <c r="KS48" s="85"/>
      <c r="KT48" s="85"/>
      <c r="KU48" s="85"/>
      <c r="KV48" s="85"/>
      <c r="KW48" s="85"/>
      <c r="KX48" s="85"/>
      <c r="KY48" s="85"/>
      <c r="KZ48" s="85"/>
      <c r="LA48" s="85"/>
      <c r="LB48" s="85"/>
      <c r="LC48" s="85"/>
      <c r="LD48" s="85"/>
      <c r="LE48" s="85"/>
      <c r="LF48" s="85"/>
      <c r="LG48" s="85"/>
      <c r="LH48" s="85"/>
      <c r="LI48" s="85"/>
      <c r="LJ48" s="85"/>
      <c r="LK48" s="85"/>
      <c r="LL48" s="85"/>
      <c r="LM48" s="85"/>
      <c r="LN48" s="85"/>
      <c r="LO48" s="85"/>
      <c r="LP48" s="85"/>
      <c r="LQ48" s="85"/>
      <c r="LR48" s="85"/>
      <c r="LS48" s="85"/>
      <c r="LT48" s="85"/>
      <c r="LU48" s="85"/>
      <c r="LV48" s="85"/>
      <c r="LW48" s="85"/>
      <c r="LX48" s="85"/>
      <c r="LY48" s="85"/>
      <c r="LZ48" s="85"/>
      <c r="MA48" s="85"/>
      <c r="MB48" s="85"/>
      <c r="MC48" s="85"/>
      <c r="MD48" s="85"/>
      <c r="ME48" s="85"/>
      <c r="MF48" s="85"/>
      <c r="MG48" s="85"/>
      <c r="MH48" s="85"/>
      <c r="MI48" s="85"/>
      <c r="MJ48" s="85"/>
      <c r="MK48" s="85"/>
      <c r="ML48" s="85"/>
      <c r="MM48" s="85"/>
      <c r="MN48" s="85"/>
      <c r="MO48" s="85"/>
      <c r="MP48" s="85"/>
      <c r="MQ48" s="85"/>
      <c r="MR48" s="85"/>
      <c r="MS48" s="85"/>
      <c r="MT48" s="85"/>
      <c r="MU48" s="85"/>
      <c r="MV48" s="85"/>
      <c r="MW48" s="85"/>
      <c r="MX48" s="85"/>
      <c r="MY48" s="85"/>
      <c r="MZ48" s="85"/>
      <c r="NA48" s="85"/>
      <c r="NB48" s="86"/>
    </row>
    <row r="49" spans="1:366" s="87" customFormat="1" ht="36" customHeight="1">
      <c r="A49" s="84"/>
      <c r="B49" s="167" t="s">
        <v>85</v>
      </c>
      <c r="C49" s="71" t="s">
        <v>48</v>
      </c>
      <c r="D49" s="71" t="s">
        <v>49</v>
      </c>
      <c r="E49" s="71" t="s">
        <v>92</v>
      </c>
      <c r="F49" s="71" t="s">
        <v>93</v>
      </c>
      <c r="G49" s="71" t="s">
        <v>52</v>
      </c>
      <c r="H49" s="55">
        <f>25026.7</f>
        <v>25026.7</v>
      </c>
      <c r="I49" s="72">
        <f>H49*1.042</f>
        <v>26077.821400000001</v>
      </c>
      <c r="J49" s="27">
        <f>I49*1.042</f>
        <v>27173.089898800001</v>
      </c>
      <c r="K49" s="27">
        <f>J49*1.05</f>
        <v>28531.744393740002</v>
      </c>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5"/>
      <c r="DO49" s="85"/>
      <c r="DP49" s="85"/>
      <c r="DQ49" s="85"/>
      <c r="DR49" s="85"/>
      <c r="DS49" s="85"/>
      <c r="DT49" s="85"/>
      <c r="DU49" s="85"/>
      <c r="DV49" s="85"/>
      <c r="DW49" s="85"/>
      <c r="DX49" s="85"/>
      <c r="DY49" s="85"/>
      <c r="DZ49" s="85"/>
      <c r="EA49" s="85"/>
      <c r="EB49" s="85"/>
      <c r="EC49" s="85"/>
      <c r="ED49" s="85"/>
      <c r="EE49" s="85"/>
      <c r="EF49" s="85"/>
      <c r="EG49" s="85"/>
      <c r="EH49" s="85"/>
      <c r="EI49" s="85"/>
      <c r="EJ49" s="85"/>
      <c r="EK49" s="85"/>
      <c r="EL49" s="85"/>
      <c r="EM49" s="85"/>
      <c r="EN49" s="85"/>
      <c r="EO49" s="85"/>
      <c r="EP49" s="85"/>
      <c r="EQ49" s="85"/>
      <c r="ER49" s="85"/>
      <c r="ES49" s="85"/>
      <c r="ET49" s="85"/>
      <c r="EU49" s="85"/>
      <c r="EV49" s="85"/>
      <c r="EW49" s="85"/>
      <c r="EX49" s="85"/>
      <c r="EY49" s="85"/>
      <c r="EZ49" s="85"/>
      <c r="FA49" s="85"/>
      <c r="FB49" s="85"/>
      <c r="FC49" s="85"/>
      <c r="FD49" s="85"/>
      <c r="FE49" s="85"/>
      <c r="FF49" s="85"/>
      <c r="FG49" s="85"/>
      <c r="FH49" s="85"/>
      <c r="FI49" s="85"/>
      <c r="FJ49" s="85"/>
      <c r="FK49" s="85"/>
      <c r="FL49" s="85"/>
      <c r="FM49" s="85"/>
      <c r="FN49" s="85"/>
      <c r="FO49" s="85"/>
      <c r="FP49" s="85"/>
      <c r="FQ49" s="85"/>
      <c r="FR49" s="85"/>
      <c r="FS49" s="85"/>
      <c r="FT49" s="85"/>
      <c r="FU49" s="85"/>
      <c r="FV49" s="85"/>
      <c r="FW49" s="85"/>
      <c r="FX49" s="85"/>
      <c r="FY49" s="85"/>
      <c r="FZ49" s="85"/>
      <c r="GA49" s="85"/>
      <c r="GB49" s="85"/>
      <c r="GC49" s="85"/>
      <c r="GD49" s="85"/>
      <c r="GE49" s="85"/>
      <c r="GF49" s="85"/>
      <c r="GG49" s="85"/>
      <c r="GH49" s="85"/>
      <c r="GI49" s="85"/>
      <c r="GJ49" s="85"/>
      <c r="GK49" s="85"/>
      <c r="GL49" s="85"/>
      <c r="GM49" s="85"/>
      <c r="GN49" s="85"/>
      <c r="GO49" s="85"/>
      <c r="GP49" s="85"/>
      <c r="GQ49" s="85"/>
      <c r="GR49" s="85"/>
      <c r="GS49" s="85"/>
      <c r="GT49" s="85"/>
      <c r="GU49" s="85"/>
      <c r="GV49" s="85"/>
      <c r="GW49" s="85"/>
      <c r="GX49" s="85"/>
      <c r="GY49" s="85"/>
      <c r="GZ49" s="85"/>
      <c r="HA49" s="85"/>
      <c r="HB49" s="85"/>
      <c r="HC49" s="85"/>
      <c r="HD49" s="85"/>
      <c r="HE49" s="85"/>
      <c r="HF49" s="85"/>
      <c r="HG49" s="85"/>
      <c r="HH49" s="85"/>
      <c r="HI49" s="85"/>
      <c r="HJ49" s="85"/>
      <c r="HK49" s="85"/>
      <c r="HL49" s="85"/>
      <c r="HM49" s="85"/>
      <c r="HN49" s="85"/>
      <c r="HO49" s="85"/>
      <c r="HP49" s="85"/>
      <c r="HQ49" s="85"/>
      <c r="HR49" s="85"/>
      <c r="HS49" s="85"/>
      <c r="HT49" s="85"/>
      <c r="HU49" s="85"/>
      <c r="HV49" s="85"/>
      <c r="HW49" s="85"/>
      <c r="HX49" s="85"/>
      <c r="HY49" s="85"/>
      <c r="HZ49" s="85"/>
      <c r="IA49" s="85"/>
      <c r="IB49" s="85"/>
      <c r="IC49" s="85"/>
      <c r="ID49" s="85"/>
      <c r="IE49" s="85"/>
      <c r="IF49" s="85"/>
      <c r="IG49" s="85"/>
      <c r="IH49" s="85"/>
      <c r="II49" s="85"/>
      <c r="IJ49" s="85"/>
      <c r="IK49" s="85"/>
      <c r="IL49" s="85"/>
      <c r="IM49" s="85"/>
      <c r="IN49" s="85"/>
      <c r="IO49" s="85"/>
      <c r="IP49" s="85"/>
      <c r="IQ49" s="85"/>
      <c r="IR49" s="85"/>
      <c r="IS49" s="85"/>
      <c r="IT49" s="85"/>
      <c r="IU49" s="85"/>
      <c r="IV49" s="85"/>
      <c r="IW49" s="85"/>
      <c r="IX49" s="85"/>
      <c r="IY49" s="85"/>
      <c r="IZ49" s="85"/>
      <c r="JA49" s="85"/>
      <c r="JB49" s="85"/>
      <c r="JC49" s="85"/>
      <c r="JD49" s="85"/>
      <c r="JE49" s="85"/>
      <c r="JF49" s="85"/>
      <c r="JG49" s="85"/>
      <c r="JH49" s="85"/>
      <c r="JI49" s="85"/>
      <c r="JJ49" s="85"/>
      <c r="JK49" s="85"/>
      <c r="JL49" s="85"/>
      <c r="JM49" s="85"/>
      <c r="JN49" s="85"/>
      <c r="JO49" s="85"/>
      <c r="JP49" s="85"/>
      <c r="JQ49" s="85"/>
      <c r="JR49" s="85"/>
      <c r="JS49" s="85"/>
      <c r="JT49" s="85"/>
      <c r="JU49" s="85"/>
      <c r="JV49" s="85"/>
      <c r="JW49" s="85"/>
      <c r="JX49" s="85"/>
      <c r="JY49" s="85"/>
      <c r="JZ49" s="85"/>
      <c r="KA49" s="85"/>
      <c r="KB49" s="85"/>
      <c r="KC49" s="85"/>
      <c r="KD49" s="85"/>
      <c r="KE49" s="85"/>
      <c r="KF49" s="85"/>
      <c r="KG49" s="85"/>
      <c r="KH49" s="85"/>
      <c r="KI49" s="85"/>
      <c r="KJ49" s="85"/>
      <c r="KK49" s="85"/>
      <c r="KL49" s="85"/>
      <c r="KM49" s="85"/>
      <c r="KN49" s="85"/>
      <c r="KO49" s="85"/>
      <c r="KP49" s="85"/>
      <c r="KQ49" s="85"/>
      <c r="KR49" s="85"/>
      <c r="KS49" s="85"/>
      <c r="KT49" s="85"/>
      <c r="KU49" s="85"/>
      <c r="KV49" s="85"/>
      <c r="KW49" s="85"/>
      <c r="KX49" s="85"/>
      <c r="KY49" s="85"/>
      <c r="KZ49" s="85"/>
      <c r="LA49" s="85"/>
      <c r="LB49" s="85"/>
      <c r="LC49" s="85"/>
      <c r="LD49" s="85"/>
      <c r="LE49" s="85"/>
      <c r="LF49" s="85"/>
      <c r="LG49" s="85"/>
      <c r="LH49" s="85"/>
      <c r="LI49" s="85"/>
      <c r="LJ49" s="85"/>
      <c r="LK49" s="85"/>
      <c r="LL49" s="85"/>
      <c r="LM49" s="85"/>
      <c r="LN49" s="85"/>
      <c r="LO49" s="85"/>
      <c r="LP49" s="85"/>
      <c r="LQ49" s="85"/>
      <c r="LR49" s="85"/>
      <c r="LS49" s="85"/>
      <c r="LT49" s="85"/>
      <c r="LU49" s="85"/>
      <c r="LV49" s="85"/>
      <c r="LW49" s="85"/>
      <c r="LX49" s="85"/>
      <c r="LY49" s="85"/>
      <c r="LZ49" s="85"/>
      <c r="MA49" s="85"/>
      <c r="MB49" s="85"/>
      <c r="MC49" s="85"/>
      <c r="MD49" s="85"/>
      <c r="ME49" s="85"/>
      <c r="MF49" s="85"/>
      <c r="MG49" s="85"/>
      <c r="MH49" s="85"/>
      <c r="MI49" s="85"/>
      <c r="MJ49" s="85"/>
      <c r="MK49" s="85"/>
      <c r="ML49" s="85"/>
      <c r="MM49" s="85"/>
      <c r="MN49" s="85"/>
      <c r="MO49" s="85"/>
      <c r="MP49" s="85"/>
      <c r="MQ49" s="85"/>
      <c r="MR49" s="85"/>
      <c r="MS49" s="85"/>
      <c r="MT49" s="85"/>
      <c r="MU49" s="85"/>
      <c r="MV49" s="85"/>
      <c r="MW49" s="85"/>
      <c r="MX49" s="85"/>
      <c r="MY49" s="85"/>
      <c r="MZ49" s="85"/>
      <c r="NA49" s="85"/>
      <c r="NB49" s="86"/>
    </row>
    <row r="50" spans="1:366" s="87" customFormat="1" ht="36" customHeight="1">
      <c r="A50" s="84"/>
      <c r="B50" s="167"/>
      <c r="C50" s="71"/>
      <c r="D50" s="71"/>
      <c r="E50" s="71"/>
      <c r="F50" s="71"/>
      <c r="G50" s="71"/>
      <c r="H50" s="55"/>
      <c r="I50" s="72"/>
      <c r="J50" s="27"/>
      <c r="K50" s="27"/>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c r="CW50" s="85"/>
      <c r="CX50" s="85"/>
      <c r="CY50" s="85"/>
      <c r="CZ50" s="85"/>
      <c r="DA50" s="85"/>
      <c r="DB50" s="85"/>
      <c r="DC50" s="85"/>
      <c r="DD50" s="85"/>
      <c r="DE50" s="85"/>
      <c r="DF50" s="85"/>
      <c r="DG50" s="85"/>
      <c r="DH50" s="85"/>
      <c r="DI50" s="85"/>
      <c r="DJ50" s="85"/>
      <c r="DK50" s="85"/>
      <c r="DL50" s="85"/>
      <c r="DM50" s="85"/>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c r="GH50" s="85"/>
      <c r="GI50" s="85"/>
      <c r="GJ50" s="85"/>
      <c r="GK50" s="85"/>
      <c r="GL50" s="85"/>
      <c r="GM50" s="85"/>
      <c r="GN50" s="85"/>
      <c r="GO50" s="85"/>
      <c r="GP50" s="85"/>
      <c r="GQ50" s="85"/>
      <c r="GR50" s="85"/>
      <c r="GS50" s="85"/>
      <c r="GT50" s="85"/>
      <c r="GU50" s="85"/>
      <c r="GV50" s="85"/>
      <c r="GW50" s="85"/>
      <c r="GX50" s="85"/>
      <c r="GY50" s="85"/>
      <c r="GZ50" s="85"/>
      <c r="HA50" s="85"/>
      <c r="HB50" s="85"/>
      <c r="HC50" s="85"/>
      <c r="HD50" s="85"/>
      <c r="HE50" s="85"/>
      <c r="HF50" s="85"/>
      <c r="HG50" s="85"/>
      <c r="HH50" s="85"/>
      <c r="HI50" s="85"/>
      <c r="HJ50" s="85"/>
      <c r="HK50" s="85"/>
      <c r="HL50" s="85"/>
      <c r="HM50" s="85"/>
      <c r="HN50" s="85"/>
      <c r="HO50" s="85"/>
      <c r="HP50" s="85"/>
      <c r="HQ50" s="85"/>
      <c r="HR50" s="85"/>
      <c r="HS50" s="85"/>
      <c r="HT50" s="85"/>
      <c r="HU50" s="85"/>
      <c r="HV50" s="85"/>
      <c r="HW50" s="85"/>
      <c r="HX50" s="85"/>
      <c r="HY50" s="85"/>
      <c r="HZ50" s="85"/>
      <c r="IA50" s="85"/>
      <c r="IB50" s="85"/>
      <c r="IC50" s="85"/>
      <c r="ID50" s="85"/>
      <c r="IE50" s="85"/>
      <c r="IF50" s="85"/>
      <c r="IG50" s="85"/>
      <c r="IH50" s="85"/>
      <c r="II50" s="85"/>
      <c r="IJ50" s="85"/>
      <c r="IK50" s="85"/>
      <c r="IL50" s="85"/>
      <c r="IM50" s="85"/>
      <c r="IN50" s="85"/>
      <c r="IO50" s="85"/>
      <c r="IP50" s="85"/>
      <c r="IQ50" s="85"/>
      <c r="IR50" s="85"/>
      <c r="IS50" s="85"/>
      <c r="IT50" s="85"/>
      <c r="IU50" s="85"/>
      <c r="IV50" s="85"/>
      <c r="IW50" s="85"/>
      <c r="IX50" s="85"/>
      <c r="IY50" s="85"/>
      <c r="IZ50" s="85"/>
      <c r="JA50" s="85"/>
      <c r="JB50" s="85"/>
      <c r="JC50" s="85"/>
      <c r="JD50" s="85"/>
      <c r="JE50" s="85"/>
      <c r="JF50" s="85"/>
      <c r="JG50" s="85"/>
      <c r="JH50" s="85"/>
      <c r="JI50" s="85"/>
      <c r="JJ50" s="85"/>
      <c r="JK50" s="85"/>
      <c r="JL50" s="85"/>
      <c r="JM50" s="85"/>
      <c r="JN50" s="85"/>
      <c r="JO50" s="85"/>
      <c r="JP50" s="85"/>
      <c r="JQ50" s="85"/>
      <c r="JR50" s="85"/>
      <c r="JS50" s="85"/>
      <c r="JT50" s="85"/>
      <c r="JU50" s="85"/>
      <c r="JV50" s="85"/>
      <c r="JW50" s="85"/>
      <c r="JX50" s="85"/>
      <c r="JY50" s="85"/>
      <c r="JZ50" s="85"/>
      <c r="KA50" s="85"/>
      <c r="KB50" s="85"/>
      <c r="KC50" s="85"/>
      <c r="KD50" s="85"/>
      <c r="KE50" s="85"/>
      <c r="KF50" s="85"/>
      <c r="KG50" s="85"/>
      <c r="KH50" s="85"/>
      <c r="KI50" s="85"/>
      <c r="KJ50" s="85"/>
      <c r="KK50" s="85"/>
      <c r="KL50" s="85"/>
      <c r="KM50" s="85"/>
      <c r="KN50" s="85"/>
      <c r="KO50" s="85"/>
      <c r="KP50" s="85"/>
      <c r="KQ50" s="85"/>
      <c r="KR50" s="85"/>
      <c r="KS50" s="85"/>
      <c r="KT50" s="85"/>
      <c r="KU50" s="85"/>
      <c r="KV50" s="85"/>
      <c r="KW50" s="85"/>
      <c r="KX50" s="85"/>
      <c r="KY50" s="85"/>
      <c r="KZ50" s="85"/>
      <c r="LA50" s="85"/>
      <c r="LB50" s="85"/>
      <c r="LC50" s="85"/>
      <c r="LD50" s="85"/>
      <c r="LE50" s="85"/>
      <c r="LF50" s="85"/>
      <c r="LG50" s="85"/>
      <c r="LH50" s="85"/>
      <c r="LI50" s="85"/>
      <c r="LJ50" s="85"/>
      <c r="LK50" s="85"/>
      <c r="LL50" s="85"/>
      <c r="LM50" s="85"/>
      <c r="LN50" s="85"/>
      <c r="LO50" s="85"/>
      <c r="LP50" s="85"/>
      <c r="LQ50" s="85"/>
      <c r="LR50" s="85"/>
      <c r="LS50" s="85"/>
      <c r="LT50" s="85"/>
      <c r="LU50" s="85"/>
      <c r="LV50" s="85"/>
      <c r="LW50" s="85"/>
      <c r="LX50" s="85"/>
      <c r="LY50" s="85"/>
      <c r="LZ50" s="85"/>
      <c r="MA50" s="85"/>
      <c r="MB50" s="85"/>
      <c r="MC50" s="85"/>
      <c r="MD50" s="85"/>
      <c r="ME50" s="85"/>
      <c r="MF50" s="85"/>
      <c r="MG50" s="85"/>
      <c r="MH50" s="85"/>
      <c r="MI50" s="85"/>
      <c r="MJ50" s="85"/>
      <c r="MK50" s="85"/>
      <c r="ML50" s="85"/>
      <c r="MM50" s="85"/>
      <c r="MN50" s="85"/>
      <c r="MO50" s="85"/>
      <c r="MP50" s="85"/>
      <c r="MQ50" s="85"/>
      <c r="MR50" s="85"/>
      <c r="MS50" s="85"/>
      <c r="MT50" s="85"/>
      <c r="MU50" s="85"/>
      <c r="MV50" s="85"/>
      <c r="MW50" s="85"/>
      <c r="MX50" s="85"/>
      <c r="MY50" s="85"/>
      <c r="MZ50" s="85"/>
      <c r="NA50" s="85"/>
      <c r="NB50" s="86"/>
    </row>
    <row r="51" spans="1:366" s="87" customFormat="1" ht="36" customHeight="1">
      <c r="A51" s="84"/>
      <c r="B51" s="188" t="s">
        <v>12</v>
      </c>
      <c r="C51" s="189"/>
      <c r="D51" s="189"/>
      <c r="E51" s="189"/>
      <c r="F51" s="189"/>
      <c r="G51" s="190"/>
      <c r="H51" s="70">
        <f t="shared" ref="H51" si="18">H49+H50</f>
        <v>25026.7</v>
      </c>
      <c r="I51" s="70">
        <f t="shared" ref="I51" si="19">I49+I50</f>
        <v>26077.821400000001</v>
      </c>
      <c r="J51" s="70">
        <f t="shared" ref="J51" si="20">J49+J50</f>
        <v>27173.089898800001</v>
      </c>
      <c r="K51" s="70">
        <f t="shared" ref="K51" si="21">K49+K50</f>
        <v>28531.744393740002</v>
      </c>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85"/>
      <c r="DA51" s="85"/>
      <c r="DB51" s="85"/>
      <c r="DC51" s="85"/>
      <c r="DD51" s="85"/>
      <c r="DE51" s="85"/>
      <c r="DF51" s="85"/>
      <c r="DG51" s="85"/>
      <c r="DH51" s="85"/>
      <c r="DI51" s="85"/>
      <c r="DJ51" s="85"/>
      <c r="DK51" s="85"/>
      <c r="DL51" s="85"/>
      <c r="DM51" s="85"/>
      <c r="DN51" s="85"/>
      <c r="DO51" s="85"/>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c r="GH51" s="85"/>
      <c r="GI51" s="85"/>
      <c r="GJ51" s="85"/>
      <c r="GK51" s="85"/>
      <c r="GL51" s="85"/>
      <c r="GM51" s="85"/>
      <c r="GN51" s="85"/>
      <c r="GO51" s="85"/>
      <c r="GP51" s="85"/>
      <c r="GQ51" s="85"/>
      <c r="GR51" s="85"/>
      <c r="GS51" s="85"/>
      <c r="GT51" s="85"/>
      <c r="GU51" s="85"/>
      <c r="GV51" s="85"/>
      <c r="GW51" s="85"/>
      <c r="GX51" s="85"/>
      <c r="GY51" s="85"/>
      <c r="GZ51" s="85"/>
      <c r="HA51" s="85"/>
      <c r="HB51" s="85"/>
      <c r="HC51" s="85"/>
      <c r="HD51" s="85"/>
      <c r="HE51" s="85"/>
      <c r="HF51" s="85"/>
      <c r="HG51" s="85"/>
      <c r="HH51" s="85"/>
      <c r="HI51" s="85"/>
      <c r="HJ51" s="85"/>
      <c r="HK51" s="85"/>
      <c r="HL51" s="85"/>
      <c r="HM51" s="85"/>
      <c r="HN51" s="85"/>
      <c r="HO51" s="85"/>
      <c r="HP51" s="85"/>
      <c r="HQ51" s="85"/>
      <c r="HR51" s="85"/>
      <c r="HS51" s="85"/>
      <c r="HT51" s="85"/>
      <c r="HU51" s="85"/>
      <c r="HV51" s="85"/>
      <c r="HW51" s="85"/>
      <c r="HX51" s="85"/>
      <c r="HY51" s="85"/>
      <c r="HZ51" s="85"/>
      <c r="IA51" s="85"/>
      <c r="IB51" s="85"/>
      <c r="IC51" s="85"/>
      <c r="ID51" s="85"/>
      <c r="IE51" s="85"/>
      <c r="IF51" s="85"/>
      <c r="IG51" s="85"/>
      <c r="IH51" s="85"/>
      <c r="II51" s="85"/>
      <c r="IJ51" s="85"/>
      <c r="IK51" s="85"/>
      <c r="IL51" s="85"/>
      <c r="IM51" s="85"/>
      <c r="IN51" s="85"/>
      <c r="IO51" s="85"/>
      <c r="IP51" s="85"/>
      <c r="IQ51" s="85"/>
      <c r="IR51" s="85"/>
      <c r="IS51" s="85"/>
      <c r="IT51" s="85"/>
      <c r="IU51" s="85"/>
      <c r="IV51" s="85"/>
      <c r="IW51" s="85"/>
      <c r="IX51" s="85"/>
      <c r="IY51" s="85"/>
      <c r="IZ51" s="85"/>
      <c r="JA51" s="85"/>
      <c r="JB51" s="85"/>
      <c r="JC51" s="85"/>
      <c r="JD51" s="85"/>
      <c r="JE51" s="85"/>
      <c r="JF51" s="85"/>
      <c r="JG51" s="85"/>
      <c r="JH51" s="85"/>
      <c r="JI51" s="85"/>
      <c r="JJ51" s="85"/>
      <c r="JK51" s="85"/>
      <c r="JL51" s="85"/>
      <c r="JM51" s="85"/>
      <c r="JN51" s="85"/>
      <c r="JO51" s="85"/>
      <c r="JP51" s="85"/>
      <c r="JQ51" s="85"/>
      <c r="JR51" s="85"/>
      <c r="JS51" s="85"/>
      <c r="JT51" s="85"/>
      <c r="JU51" s="85"/>
      <c r="JV51" s="85"/>
      <c r="JW51" s="85"/>
      <c r="JX51" s="85"/>
      <c r="JY51" s="85"/>
      <c r="JZ51" s="85"/>
      <c r="KA51" s="85"/>
      <c r="KB51" s="85"/>
      <c r="KC51" s="85"/>
      <c r="KD51" s="85"/>
      <c r="KE51" s="85"/>
      <c r="KF51" s="85"/>
      <c r="KG51" s="85"/>
      <c r="KH51" s="85"/>
      <c r="KI51" s="85"/>
      <c r="KJ51" s="85"/>
      <c r="KK51" s="85"/>
      <c r="KL51" s="85"/>
      <c r="KM51" s="85"/>
      <c r="KN51" s="85"/>
      <c r="KO51" s="85"/>
      <c r="KP51" s="85"/>
      <c r="KQ51" s="85"/>
      <c r="KR51" s="85"/>
      <c r="KS51" s="85"/>
      <c r="KT51" s="85"/>
      <c r="KU51" s="85"/>
      <c r="KV51" s="85"/>
      <c r="KW51" s="85"/>
      <c r="KX51" s="85"/>
      <c r="KY51" s="85"/>
      <c r="KZ51" s="85"/>
      <c r="LA51" s="85"/>
      <c r="LB51" s="85"/>
      <c r="LC51" s="85"/>
      <c r="LD51" s="85"/>
      <c r="LE51" s="85"/>
      <c r="LF51" s="85"/>
      <c r="LG51" s="85"/>
      <c r="LH51" s="85"/>
      <c r="LI51" s="85"/>
      <c r="LJ51" s="85"/>
      <c r="LK51" s="85"/>
      <c r="LL51" s="85"/>
      <c r="LM51" s="85"/>
      <c r="LN51" s="85"/>
      <c r="LO51" s="85"/>
      <c r="LP51" s="85"/>
      <c r="LQ51" s="85"/>
      <c r="LR51" s="85"/>
      <c r="LS51" s="85"/>
      <c r="LT51" s="85"/>
      <c r="LU51" s="85"/>
      <c r="LV51" s="85"/>
      <c r="LW51" s="85"/>
      <c r="LX51" s="85"/>
      <c r="LY51" s="85"/>
      <c r="LZ51" s="85"/>
      <c r="MA51" s="85"/>
      <c r="MB51" s="85"/>
      <c r="MC51" s="85"/>
      <c r="MD51" s="85"/>
      <c r="ME51" s="85"/>
      <c r="MF51" s="85"/>
      <c r="MG51" s="85"/>
      <c r="MH51" s="85"/>
      <c r="MI51" s="85"/>
      <c r="MJ51" s="85"/>
      <c r="MK51" s="85"/>
      <c r="ML51" s="85"/>
      <c r="MM51" s="85"/>
      <c r="MN51" s="85"/>
      <c r="MO51" s="85"/>
      <c r="MP51" s="85"/>
      <c r="MQ51" s="85"/>
      <c r="MR51" s="85"/>
      <c r="MS51" s="85"/>
      <c r="MT51" s="85"/>
      <c r="MU51" s="85"/>
      <c r="MV51" s="85"/>
      <c r="MW51" s="85"/>
      <c r="MX51" s="85"/>
      <c r="MY51" s="85"/>
      <c r="MZ51" s="85"/>
      <c r="NA51" s="85"/>
      <c r="NB51" s="86"/>
    </row>
    <row r="52" spans="1:366" s="87" customFormat="1" ht="36" customHeight="1">
      <c r="A52" s="84"/>
      <c r="B52" s="167" t="s">
        <v>86</v>
      </c>
      <c r="C52" s="71" t="s">
        <v>48</v>
      </c>
      <c r="D52" s="71" t="s">
        <v>49</v>
      </c>
      <c r="E52" s="71" t="s">
        <v>92</v>
      </c>
      <c r="F52" s="71" t="s">
        <v>93</v>
      </c>
      <c r="G52" s="71" t="s">
        <v>52</v>
      </c>
      <c r="H52" s="55">
        <f>20072.7+31852.3</f>
        <v>51925</v>
      </c>
      <c r="I52" s="72">
        <f>H52*1.042</f>
        <v>54105.85</v>
      </c>
      <c r="J52" s="27">
        <f>I52*1.042</f>
        <v>56378.295700000002</v>
      </c>
      <c r="K52" s="27">
        <f>J52*1.05</f>
        <v>59197.210485000003</v>
      </c>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c r="GH52" s="85"/>
      <c r="GI52" s="85"/>
      <c r="GJ52" s="85"/>
      <c r="GK52" s="85"/>
      <c r="GL52" s="85"/>
      <c r="GM52" s="85"/>
      <c r="GN52" s="85"/>
      <c r="GO52" s="85"/>
      <c r="GP52" s="85"/>
      <c r="GQ52" s="85"/>
      <c r="GR52" s="85"/>
      <c r="GS52" s="85"/>
      <c r="GT52" s="85"/>
      <c r="GU52" s="85"/>
      <c r="GV52" s="85"/>
      <c r="GW52" s="85"/>
      <c r="GX52" s="85"/>
      <c r="GY52" s="85"/>
      <c r="GZ52" s="85"/>
      <c r="HA52" s="85"/>
      <c r="HB52" s="85"/>
      <c r="HC52" s="85"/>
      <c r="HD52" s="85"/>
      <c r="HE52" s="85"/>
      <c r="HF52" s="85"/>
      <c r="HG52" s="85"/>
      <c r="HH52" s="85"/>
      <c r="HI52" s="85"/>
      <c r="HJ52" s="85"/>
      <c r="HK52" s="85"/>
      <c r="HL52" s="85"/>
      <c r="HM52" s="85"/>
      <c r="HN52" s="85"/>
      <c r="HO52" s="85"/>
      <c r="HP52" s="85"/>
      <c r="HQ52" s="85"/>
      <c r="HR52" s="85"/>
      <c r="HS52" s="85"/>
      <c r="HT52" s="85"/>
      <c r="HU52" s="85"/>
      <c r="HV52" s="85"/>
      <c r="HW52" s="85"/>
      <c r="HX52" s="85"/>
      <c r="HY52" s="85"/>
      <c r="HZ52" s="85"/>
      <c r="IA52" s="85"/>
      <c r="IB52" s="85"/>
      <c r="IC52" s="85"/>
      <c r="ID52" s="85"/>
      <c r="IE52" s="85"/>
      <c r="IF52" s="85"/>
      <c r="IG52" s="85"/>
      <c r="IH52" s="85"/>
      <c r="II52" s="85"/>
      <c r="IJ52" s="85"/>
      <c r="IK52" s="85"/>
      <c r="IL52" s="85"/>
      <c r="IM52" s="85"/>
      <c r="IN52" s="85"/>
      <c r="IO52" s="85"/>
      <c r="IP52" s="85"/>
      <c r="IQ52" s="85"/>
      <c r="IR52" s="85"/>
      <c r="IS52" s="85"/>
      <c r="IT52" s="85"/>
      <c r="IU52" s="85"/>
      <c r="IV52" s="85"/>
      <c r="IW52" s="85"/>
      <c r="IX52" s="85"/>
      <c r="IY52" s="85"/>
      <c r="IZ52" s="85"/>
      <c r="JA52" s="85"/>
      <c r="JB52" s="85"/>
      <c r="JC52" s="85"/>
      <c r="JD52" s="85"/>
      <c r="JE52" s="85"/>
      <c r="JF52" s="85"/>
      <c r="JG52" s="85"/>
      <c r="JH52" s="85"/>
      <c r="JI52" s="85"/>
      <c r="JJ52" s="85"/>
      <c r="JK52" s="85"/>
      <c r="JL52" s="85"/>
      <c r="JM52" s="85"/>
      <c r="JN52" s="85"/>
      <c r="JO52" s="85"/>
      <c r="JP52" s="85"/>
      <c r="JQ52" s="85"/>
      <c r="JR52" s="85"/>
      <c r="JS52" s="85"/>
      <c r="JT52" s="85"/>
      <c r="JU52" s="85"/>
      <c r="JV52" s="85"/>
      <c r="JW52" s="85"/>
      <c r="JX52" s="85"/>
      <c r="JY52" s="85"/>
      <c r="JZ52" s="85"/>
      <c r="KA52" s="85"/>
      <c r="KB52" s="85"/>
      <c r="KC52" s="85"/>
      <c r="KD52" s="85"/>
      <c r="KE52" s="85"/>
      <c r="KF52" s="85"/>
      <c r="KG52" s="85"/>
      <c r="KH52" s="85"/>
      <c r="KI52" s="85"/>
      <c r="KJ52" s="85"/>
      <c r="KK52" s="85"/>
      <c r="KL52" s="85"/>
      <c r="KM52" s="85"/>
      <c r="KN52" s="85"/>
      <c r="KO52" s="85"/>
      <c r="KP52" s="85"/>
      <c r="KQ52" s="85"/>
      <c r="KR52" s="85"/>
      <c r="KS52" s="85"/>
      <c r="KT52" s="85"/>
      <c r="KU52" s="85"/>
      <c r="KV52" s="85"/>
      <c r="KW52" s="85"/>
      <c r="KX52" s="85"/>
      <c r="KY52" s="85"/>
      <c r="KZ52" s="85"/>
      <c r="LA52" s="85"/>
      <c r="LB52" s="85"/>
      <c r="LC52" s="85"/>
      <c r="LD52" s="85"/>
      <c r="LE52" s="85"/>
      <c r="LF52" s="85"/>
      <c r="LG52" s="85"/>
      <c r="LH52" s="85"/>
      <c r="LI52" s="85"/>
      <c r="LJ52" s="85"/>
      <c r="LK52" s="85"/>
      <c r="LL52" s="85"/>
      <c r="LM52" s="85"/>
      <c r="LN52" s="85"/>
      <c r="LO52" s="85"/>
      <c r="LP52" s="85"/>
      <c r="LQ52" s="85"/>
      <c r="LR52" s="85"/>
      <c r="LS52" s="85"/>
      <c r="LT52" s="85"/>
      <c r="LU52" s="85"/>
      <c r="LV52" s="85"/>
      <c r="LW52" s="85"/>
      <c r="LX52" s="85"/>
      <c r="LY52" s="85"/>
      <c r="LZ52" s="85"/>
      <c r="MA52" s="85"/>
      <c r="MB52" s="85"/>
      <c r="MC52" s="85"/>
      <c r="MD52" s="85"/>
      <c r="ME52" s="85"/>
      <c r="MF52" s="85"/>
      <c r="MG52" s="85"/>
      <c r="MH52" s="85"/>
      <c r="MI52" s="85"/>
      <c r="MJ52" s="85"/>
      <c r="MK52" s="85"/>
      <c r="ML52" s="85"/>
      <c r="MM52" s="85"/>
      <c r="MN52" s="85"/>
      <c r="MO52" s="85"/>
      <c r="MP52" s="85"/>
      <c r="MQ52" s="85"/>
      <c r="MR52" s="85"/>
      <c r="MS52" s="85"/>
      <c r="MT52" s="85"/>
      <c r="MU52" s="85"/>
      <c r="MV52" s="85"/>
      <c r="MW52" s="85"/>
      <c r="MX52" s="85"/>
      <c r="MY52" s="85"/>
      <c r="MZ52" s="85"/>
      <c r="NA52" s="85"/>
      <c r="NB52" s="86"/>
    </row>
    <row r="53" spans="1:366" s="87" customFormat="1" ht="36" customHeight="1">
      <c r="A53" s="84"/>
      <c r="B53" s="167"/>
      <c r="C53" s="26"/>
      <c r="D53" s="26"/>
      <c r="E53" s="26"/>
      <c r="F53" s="26"/>
      <c r="G53" s="26"/>
      <c r="H53" s="55"/>
      <c r="I53" s="72"/>
      <c r="J53" s="27"/>
      <c r="K53" s="27"/>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c r="GH53" s="85"/>
      <c r="GI53" s="85"/>
      <c r="GJ53" s="85"/>
      <c r="GK53" s="85"/>
      <c r="GL53" s="85"/>
      <c r="GM53" s="85"/>
      <c r="GN53" s="85"/>
      <c r="GO53" s="85"/>
      <c r="GP53" s="85"/>
      <c r="GQ53" s="85"/>
      <c r="GR53" s="85"/>
      <c r="GS53" s="85"/>
      <c r="GT53" s="85"/>
      <c r="GU53" s="85"/>
      <c r="GV53" s="85"/>
      <c r="GW53" s="85"/>
      <c r="GX53" s="85"/>
      <c r="GY53" s="85"/>
      <c r="GZ53" s="85"/>
      <c r="HA53" s="85"/>
      <c r="HB53" s="85"/>
      <c r="HC53" s="85"/>
      <c r="HD53" s="85"/>
      <c r="HE53" s="85"/>
      <c r="HF53" s="85"/>
      <c r="HG53" s="85"/>
      <c r="HH53" s="85"/>
      <c r="HI53" s="85"/>
      <c r="HJ53" s="85"/>
      <c r="HK53" s="85"/>
      <c r="HL53" s="85"/>
      <c r="HM53" s="85"/>
      <c r="HN53" s="85"/>
      <c r="HO53" s="85"/>
      <c r="HP53" s="85"/>
      <c r="HQ53" s="85"/>
      <c r="HR53" s="85"/>
      <c r="HS53" s="85"/>
      <c r="HT53" s="85"/>
      <c r="HU53" s="85"/>
      <c r="HV53" s="85"/>
      <c r="HW53" s="85"/>
      <c r="HX53" s="85"/>
      <c r="HY53" s="85"/>
      <c r="HZ53" s="85"/>
      <c r="IA53" s="85"/>
      <c r="IB53" s="85"/>
      <c r="IC53" s="85"/>
      <c r="ID53" s="85"/>
      <c r="IE53" s="85"/>
      <c r="IF53" s="85"/>
      <c r="IG53" s="85"/>
      <c r="IH53" s="85"/>
      <c r="II53" s="85"/>
      <c r="IJ53" s="85"/>
      <c r="IK53" s="85"/>
      <c r="IL53" s="85"/>
      <c r="IM53" s="85"/>
      <c r="IN53" s="85"/>
      <c r="IO53" s="85"/>
      <c r="IP53" s="85"/>
      <c r="IQ53" s="85"/>
      <c r="IR53" s="85"/>
      <c r="IS53" s="85"/>
      <c r="IT53" s="85"/>
      <c r="IU53" s="85"/>
      <c r="IV53" s="85"/>
      <c r="IW53" s="85"/>
      <c r="IX53" s="85"/>
      <c r="IY53" s="85"/>
      <c r="IZ53" s="85"/>
      <c r="JA53" s="85"/>
      <c r="JB53" s="85"/>
      <c r="JC53" s="85"/>
      <c r="JD53" s="85"/>
      <c r="JE53" s="85"/>
      <c r="JF53" s="85"/>
      <c r="JG53" s="85"/>
      <c r="JH53" s="85"/>
      <c r="JI53" s="85"/>
      <c r="JJ53" s="85"/>
      <c r="JK53" s="85"/>
      <c r="JL53" s="85"/>
      <c r="JM53" s="85"/>
      <c r="JN53" s="85"/>
      <c r="JO53" s="85"/>
      <c r="JP53" s="85"/>
      <c r="JQ53" s="85"/>
      <c r="JR53" s="85"/>
      <c r="JS53" s="85"/>
      <c r="JT53" s="85"/>
      <c r="JU53" s="85"/>
      <c r="JV53" s="85"/>
      <c r="JW53" s="85"/>
      <c r="JX53" s="85"/>
      <c r="JY53" s="85"/>
      <c r="JZ53" s="85"/>
      <c r="KA53" s="85"/>
      <c r="KB53" s="85"/>
      <c r="KC53" s="85"/>
      <c r="KD53" s="85"/>
      <c r="KE53" s="85"/>
      <c r="KF53" s="85"/>
      <c r="KG53" s="85"/>
      <c r="KH53" s="85"/>
      <c r="KI53" s="85"/>
      <c r="KJ53" s="85"/>
      <c r="KK53" s="85"/>
      <c r="KL53" s="85"/>
      <c r="KM53" s="85"/>
      <c r="KN53" s="85"/>
      <c r="KO53" s="85"/>
      <c r="KP53" s="85"/>
      <c r="KQ53" s="85"/>
      <c r="KR53" s="85"/>
      <c r="KS53" s="85"/>
      <c r="KT53" s="85"/>
      <c r="KU53" s="85"/>
      <c r="KV53" s="85"/>
      <c r="KW53" s="85"/>
      <c r="KX53" s="85"/>
      <c r="KY53" s="85"/>
      <c r="KZ53" s="85"/>
      <c r="LA53" s="85"/>
      <c r="LB53" s="85"/>
      <c r="LC53" s="85"/>
      <c r="LD53" s="85"/>
      <c r="LE53" s="85"/>
      <c r="LF53" s="85"/>
      <c r="LG53" s="85"/>
      <c r="LH53" s="85"/>
      <c r="LI53" s="85"/>
      <c r="LJ53" s="85"/>
      <c r="LK53" s="85"/>
      <c r="LL53" s="85"/>
      <c r="LM53" s="85"/>
      <c r="LN53" s="85"/>
      <c r="LO53" s="85"/>
      <c r="LP53" s="85"/>
      <c r="LQ53" s="85"/>
      <c r="LR53" s="85"/>
      <c r="LS53" s="85"/>
      <c r="LT53" s="85"/>
      <c r="LU53" s="85"/>
      <c r="LV53" s="85"/>
      <c r="LW53" s="85"/>
      <c r="LX53" s="85"/>
      <c r="LY53" s="85"/>
      <c r="LZ53" s="85"/>
      <c r="MA53" s="85"/>
      <c r="MB53" s="85"/>
      <c r="MC53" s="85"/>
      <c r="MD53" s="85"/>
      <c r="ME53" s="85"/>
      <c r="MF53" s="85"/>
      <c r="MG53" s="85"/>
      <c r="MH53" s="85"/>
      <c r="MI53" s="85"/>
      <c r="MJ53" s="85"/>
      <c r="MK53" s="85"/>
      <c r="ML53" s="85"/>
      <c r="MM53" s="85"/>
      <c r="MN53" s="85"/>
      <c r="MO53" s="85"/>
      <c r="MP53" s="85"/>
      <c r="MQ53" s="85"/>
      <c r="MR53" s="85"/>
      <c r="MS53" s="85"/>
      <c r="MT53" s="85"/>
      <c r="MU53" s="85"/>
      <c r="MV53" s="85"/>
      <c r="MW53" s="85"/>
      <c r="MX53" s="85"/>
      <c r="MY53" s="85"/>
      <c r="MZ53" s="85"/>
      <c r="NA53" s="85"/>
      <c r="NB53" s="86"/>
    </row>
    <row r="54" spans="1:366" s="87" customFormat="1" ht="36" customHeight="1">
      <c r="A54" s="84"/>
      <c r="B54" s="188" t="s">
        <v>12</v>
      </c>
      <c r="C54" s="189"/>
      <c r="D54" s="189"/>
      <c r="E54" s="189"/>
      <c r="F54" s="189"/>
      <c r="G54" s="190"/>
      <c r="H54" s="70">
        <f t="shared" ref="H54" si="22">H52+H53</f>
        <v>51925</v>
      </c>
      <c r="I54" s="70">
        <f t="shared" ref="I54" si="23">I52+I53</f>
        <v>54105.85</v>
      </c>
      <c r="J54" s="70">
        <f t="shared" ref="J54" si="24">J52+J53</f>
        <v>56378.295700000002</v>
      </c>
      <c r="K54" s="70">
        <f t="shared" ref="K54" si="25">K52+K53</f>
        <v>59197.210485000003</v>
      </c>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5"/>
      <c r="CO54" s="85"/>
      <c r="CP54" s="85"/>
      <c r="CQ54" s="85"/>
      <c r="CR54" s="85"/>
      <c r="CS54" s="85"/>
      <c r="CT54" s="85"/>
      <c r="CU54" s="85"/>
      <c r="CV54" s="85"/>
      <c r="CW54" s="85"/>
      <c r="CX54" s="85"/>
      <c r="CY54" s="85"/>
      <c r="CZ54" s="85"/>
      <c r="DA54" s="85"/>
      <c r="DB54" s="85"/>
      <c r="DC54" s="85"/>
      <c r="DD54" s="85"/>
      <c r="DE54" s="85"/>
      <c r="DF54" s="85"/>
      <c r="DG54" s="85"/>
      <c r="DH54" s="85"/>
      <c r="DI54" s="85"/>
      <c r="DJ54" s="85"/>
      <c r="DK54" s="85"/>
      <c r="DL54" s="85"/>
      <c r="DM54" s="85"/>
      <c r="DN54" s="85"/>
      <c r="DO54" s="85"/>
      <c r="DP54" s="85"/>
      <c r="DQ54" s="85"/>
      <c r="DR54" s="85"/>
      <c r="DS54" s="85"/>
      <c r="DT54" s="85"/>
      <c r="DU54" s="85"/>
      <c r="DV54" s="85"/>
      <c r="DW54" s="85"/>
      <c r="DX54" s="85"/>
      <c r="DY54" s="85"/>
      <c r="DZ54" s="85"/>
      <c r="EA54" s="85"/>
      <c r="EB54" s="85"/>
      <c r="EC54" s="85"/>
      <c r="ED54" s="85"/>
      <c r="EE54" s="85"/>
      <c r="EF54" s="85"/>
      <c r="EG54" s="85"/>
      <c r="EH54" s="85"/>
      <c r="EI54" s="85"/>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c r="GH54" s="85"/>
      <c r="GI54" s="85"/>
      <c r="GJ54" s="85"/>
      <c r="GK54" s="85"/>
      <c r="GL54" s="85"/>
      <c r="GM54" s="85"/>
      <c r="GN54" s="85"/>
      <c r="GO54" s="85"/>
      <c r="GP54" s="85"/>
      <c r="GQ54" s="85"/>
      <c r="GR54" s="85"/>
      <c r="GS54" s="85"/>
      <c r="GT54" s="85"/>
      <c r="GU54" s="85"/>
      <c r="GV54" s="85"/>
      <c r="GW54" s="85"/>
      <c r="GX54" s="85"/>
      <c r="GY54" s="85"/>
      <c r="GZ54" s="85"/>
      <c r="HA54" s="85"/>
      <c r="HB54" s="85"/>
      <c r="HC54" s="85"/>
      <c r="HD54" s="85"/>
      <c r="HE54" s="85"/>
      <c r="HF54" s="85"/>
      <c r="HG54" s="85"/>
      <c r="HH54" s="85"/>
      <c r="HI54" s="85"/>
      <c r="HJ54" s="85"/>
      <c r="HK54" s="85"/>
      <c r="HL54" s="85"/>
      <c r="HM54" s="85"/>
      <c r="HN54" s="85"/>
      <c r="HO54" s="85"/>
      <c r="HP54" s="85"/>
      <c r="HQ54" s="85"/>
      <c r="HR54" s="85"/>
      <c r="HS54" s="85"/>
      <c r="HT54" s="85"/>
      <c r="HU54" s="85"/>
      <c r="HV54" s="85"/>
      <c r="HW54" s="85"/>
      <c r="HX54" s="85"/>
      <c r="HY54" s="85"/>
      <c r="HZ54" s="85"/>
      <c r="IA54" s="85"/>
      <c r="IB54" s="85"/>
      <c r="IC54" s="85"/>
      <c r="ID54" s="85"/>
      <c r="IE54" s="85"/>
      <c r="IF54" s="85"/>
      <c r="IG54" s="85"/>
      <c r="IH54" s="85"/>
      <c r="II54" s="85"/>
      <c r="IJ54" s="85"/>
      <c r="IK54" s="85"/>
      <c r="IL54" s="85"/>
      <c r="IM54" s="85"/>
      <c r="IN54" s="85"/>
      <c r="IO54" s="85"/>
      <c r="IP54" s="85"/>
      <c r="IQ54" s="85"/>
      <c r="IR54" s="85"/>
      <c r="IS54" s="85"/>
      <c r="IT54" s="85"/>
      <c r="IU54" s="85"/>
      <c r="IV54" s="85"/>
      <c r="IW54" s="85"/>
      <c r="IX54" s="85"/>
      <c r="IY54" s="85"/>
      <c r="IZ54" s="85"/>
      <c r="JA54" s="85"/>
      <c r="JB54" s="85"/>
      <c r="JC54" s="85"/>
      <c r="JD54" s="85"/>
      <c r="JE54" s="85"/>
      <c r="JF54" s="85"/>
      <c r="JG54" s="85"/>
      <c r="JH54" s="85"/>
      <c r="JI54" s="85"/>
      <c r="JJ54" s="85"/>
      <c r="JK54" s="85"/>
      <c r="JL54" s="85"/>
      <c r="JM54" s="85"/>
      <c r="JN54" s="85"/>
      <c r="JO54" s="85"/>
      <c r="JP54" s="85"/>
      <c r="JQ54" s="85"/>
      <c r="JR54" s="85"/>
      <c r="JS54" s="85"/>
      <c r="JT54" s="85"/>
      <c r="JU54" s="85"/>
      <c r="JV54" s="85"/>
      <c r="JW54" s="85"/>
      <c r="JX54" s="85"/>
      <c r="JY54" s="85"/>
      <c r="JZ54" s="85"/>
      <c r="KA54" s="85"/>
      <c r="KB54" s="85"/>
      <c r="KC54" s="85"/>
      <c r="KD54" s="85"/>
      <c r="KE54" s="85"/>
      <c r="KF54" s="85"/>
      <c r="KG54" s="85"/>
      <c r="KH54" s="85"/>
      <c r="KI54" s="85"/>
      <c r="KJ54" s="85"/>
      <c r="KK54" s="85"/>
      <c r="KL54" s="85"/>
      <c r="KM54" s="85"/>
      <c r="KN54" s="85"/>
      <c r="KO54" s="85"/>
      <c r="KP54" s="85"/>
      <c r="KQ54" s="85"/>
      <c r="KR54" s="85"/>
      <c r="KS54" s="85"/>
      <c r="KT54" s="85"/>
      <c r="KU54" s="85"/>
      <c r="KV54" s="85"/>
      <c r="KW54" s="85"/>
      <c r="KX54" s="85"/>
      <c r="KY54" s="85"/>
      <c r="KZ54" s="85"/>
      <c r="LA54" s="85"/>
      <c r="LB54" s="85"/>
      <c r="LC54" s="85"/>
      <c r="LD54" s="85"/>
      <c r="LE54" s="85"/>
      <c r="LF54" s="85"/>
      <c r="LG54" s="85"/>
      <c r="LH54" s="85"/>
      <c r="LI54" s="85"/>
      <c r="LJ54" s="85"/>
      <c r="LK54" s="85"/>
      <c r="LL54" s="85"/>
      <c r="LM54" s="85"/>
      <c r="LN54" s="85"/>
      <c r="LO54" s="85"/>
      <c r="LP54" s="85"/>
      <c r="LQ54" s="85"/>
      <c r="LR54" s="85"/>
      <c r="LS54" s="85"/>
      <c r="LT54" s="85"/>
      <c r="LU54" s="85"/>
      <c r="LV54" s="85"/>
      <c r="LW54" s="85"/>
      <c r="LX54" s="85"/>
      <c r="LY54" s="85"/>
      <c r="LZ54" s="85"/>
      <c r="MA54" s="85"/>
      <c r="MB54" s="85"/>
      <c r="MC54" s="85"/>
      <c r="MD54" s="85"/>
      <c r="ME54" s="85"/>
      <c r="MF54" s="85"/>
      <c r="MG54" s="85"/>
      <c r="MH54" s="85"/>
      <c r="MI54" s="85"/>
      <c r="MJ54" s="85"/>
      <c r="MK54" s="85"/>
      <c r="ML54" s="85"/>
      <c r="MM54" s="85"/>
      <c r="MN54" s="85"/>
      <c r="MO54" s="85"/>
      <c r="MP54" s="85"/>
      <c r="MQ54" s="85"/>
      <c r="MR54" s="85"/>
      <c r="MS54" s="85"/>
      <c r="MT54" s="85"/>
      <c r="MU54" s="85"/>
      <c r="MV54" s="85"/>
      <c r="MW54" s="85"/>
      <c r="MX54" s="85"/>
      <c r="MY54" s="85"/>
      <c r="MZ54" s="85"/>
      <c r="NA54" s="85"/>
      <c r="NB54" s="86"/>
    </row>
    <row r="55" spans="1:366" s="87" customFormat="1" ht="36" customHeight="1">
      <c r="A55" s="84"/>
      <c r="B55" s="167" t="s">
        <v>65</v>
      </c>
      <c r="C55" s="71" t="s">
        <v>48</v>
      </c>
      <c r="D55" s="71" t="s">
        <v>49</v>
      </c>
      <c r="E55" s="71" t="s">
        <v>92</v>
      </c>
      <c r="F55" s="71" t="s">
        <v>93</v>
      </c>
      <c r="G55" s="71" t="s">
        <v>52</v>
      </c>
      <c r="H55" s="55">
        <f>3652+12034.6+39502.6</f>
        <v>55189.2</v>
      </c>
      <c r="I55" s="72">
        <f>H55*1.042</f>
        <v>57507.146399999998</v>
      </c>
      <c r="J55" s="27">
        <f>I55*1.042</f>
        <v>59922.446548799999</v>
      </c>
      <c r="K55" s="27">
        <f>J55*1.05</f>
        <v>62918.568876240002</v>
      </c>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5"/>
      <c r="IN55" s="85"/>
      <c r="IO55" s="85"/>
      <c r="IP55" s="85"/>
      <c r="IQ55" s="85"/>
      <c r="IR55" s="85"/>
      <c r="IS55" s="85"/>
      <c r="IT55" s="85"/>
      <c r="IU55" s="85"/>
      <c r="IV55" s="85"/>
      <c r="IW55" s="85"/>
      <c r="IX55" s="85"/>
      <c r="IY55" s="85"/>
      <c r="IZ55" s="85"/>
      <c r="JA55" s="85"/>
      <c r="JB55" s="85"/>
      <c r="JC55" s="85"/>
      <c r="JD55" s="85"/>
      <c r="JE55" s="85"/>
      <c r="JF55" s="85"/>
      <c r="JG55" s="85"/>
      <c r="JH55" s="85"/>
      <c r="JI55" s="85"/>
      <c r="JJ55" s="85"/>
      <c r="JK55" s="85"/>
      <c r="JL55" s="85"/>
      <c r="JM55" s="85"/>
      <c r="JN55" s="85"/>
      <c r="JO55" s="85"/>
      <c r="JP55" s="85"/>
      <c r="JQ55" s="85"/>
      <c r="JR55" s="85"/>
      <c r="JS55" s="85"/>
      <c r="JT55" s="85"/>
      <c r="JU55" s="85"/>
      <c r="JV55" s="85"/>
      <c r="JW55" s="85"/>
      <c r="JX55" s="85"/>
      <c r="JY55" s="85"/>
      <c r="JZ55" s="85"/>
      <c r="KA55" s="85"/>
      <c r="KB55" s="85"/>
      <c r="KC55" s="85"/>
      <c r="KD55" s="85"/>
      <c r="KE55" s="85"/>
      <c r="KF55" s="85"/>
      <c r="KG55" s="85"/>
      <c r="KH55" s="85"/>
      <c r="KI55" s="85"/>
      <c r="KJ55" s="85"/>
      <c r="KK55" s="85"/>
      <c r="KL55" s="85"/>
      <c r="KM55" s="85"/>
      <c r="KN55" s="85"/>
      <c r="KO55" s="85"/>
      <c r="KP55" s="85"/>
      <c r="KQ55" s="85"/>
      <c r="KR55" s="85"/>
      <c r="KS55" s="85"/>
      <c r="KT55" s="85"/>
      <c r="KU55" s="85"/>
      <c r="KV55" s="85"/>
      <c r="KW55" s="85"/>
      <c r="KX55" s="85"/>
      <c r="KY55" s="85"/>
      <c r="KZ55" s="85"/>
      <c r="LA55" s="85"/>
      <c r="LB55" s="85"/>
      <c r="LC55" s="85"/>
      <c r="LD55" s="85"/>
      <c r="LE55" s="85"/>
      <c r="LF55" s="85"/>
      <c r="LG55" s="85"/>
      <c r="LH55" s="85"/>
      <c r="LI55" s="85"/>
      <c r="LJ55" s="85"/>
      <c r="LK55" s="85"/>
      <c r="LL55" s="85"/>
      <c r="LM55" s="85"/>
      <c r="LN55" s="85"/>
      <c r="LO55" s="85"/>
      <c r="LP55" s="85"/>
      <c r="LQ55" s="85"/>
      <c r="LR55" s="85"/>
      <c r="LS55" s="85"/>
      <c r="LT55" s="85"/>
      <c r="LU55" s="85"/>
      <c r="LV55" s="85"/>
      <c r="LW55" s="85"/>
      <c r="LX55" s="85"/>
      <c r="LY55" s="85"/>
      <c r="LZ55" s="85"/>
      <c r="MA55" s="85"/>
      <c r="MB55" s="85"/>
      <c r="MC55" s="85"/>
      <c r="MD55" s="85"/>
      <c r="ME55" s="85"/>
      <c r="MF55" s="85"/>
      <c r="MG55" s="85"/>
      <c r="MH55" s="85"/>
      <c r="MI55" s="85"/>
      <c r="MJ55" s="85"/>
      <c r="MK55" s="85"/>
      <c r="ML55" s="85"/>
      <c r="MM55" s="85"/>
      <c r="MN55" s="85"/>
      <c r="MO55" s="85"/>
      <c r="MP55" s="85"/>
      <c r="MQ55" s="85"/>
      <c r="MR55" s="85"/>
      <c r="MS55" s="85"/>
      <c r="MT55" s="85"/>
      <c r="MU55" s="85"/>
      <c r="MV55" s="85"/>
      <c r="MW55" s="85"/>
      <c r="MX55" s="85"/>
      <c r="MY55" s="85"/>
      <c r="MZ55" s="85"/>
      <c r="NA55" s="85"/>
      <c r="NB55" s="86"/>
    </row>
    <row r="56" spans="1:366" s="87" customFormat="1" ht="36" customHeight="1">
      <c r="A56" s="84"/>
      <c r="B56" s="167"/>
      <c r="C56" s="26"/>
      <c r="D56" s="26"/>
      <c r="E56" s="26"/>
      <c r="F56" s="26"/>
      <c r="G56" s="26"/>
      <c r="H56" s="27"/>
      <c r="I56" s="27"/>
      <c r="J56" s="27"/>
      <c r="K56" s="27"/>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c r="GH56" s="85"/>
      <c r="GI56" s="85"/>
      <c r="GJ56" s="85"/>
      <c r="GK56" s="85"/>
      <c r="GL56" s="85"/>
      <c r="GM56" s="85"/>
      <c r="GN56" s="85"/>
      <c r="GO56" s="85"/>
      <c r="GP56" s="85"/>
      <c r="GQ56" s="85"/>
      <c r="GR56" s="85"/>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5"/>
      <c r="II56" s="85"/>
      <c r="IJ56" s="85"/>
      <c r="IK56" s="85"/>
      <c r="IL56" s="85"/>
      <c r="IM56" s="85"/>
      <c r="IN56" s="85"/>
      <c r="IO56" s="85"/>
      <c r="IP56" s="85"/>
      <c r="IQ56" s="85"/>
      <c r="IR56" s="85"/>
      <c r="IS56" s="85"/>
      <c r="IT56" s="85"/>
      <c r="IU56" s="85"/>
      <c r="IV56" s="85"/>
      <c r="IW56" s="85"/>
      <c r="IX56" s="85"/>
      <c r="IY56" s="85"/>
      <c r="IZ56" s="85"/>
      <c r="JA56" s="85"/>
      <c r="JB56" s="85"/>
      <c r="JC56" s="85"/>
      <c r="JD56" s="85"/>
      <c r="JE56" s="85"/>
      <c r="JF56" s="85"/>
      <c r="JG56" s="85"/>
      <c r="JH56" s="85"/>
      <c r="JI56" s="85"/>
      <c r="JJ56" s="85"/>
      <c r="JK56" s="85"/>
      <c r="JL56" s="85"/>
      <c r="JM56" s="85"/>
      <c r="JN56" s="85"/>
      <c r="JO56" s="85"/>
      <c r="JP56" s="85"/>
      <c r="JQ56" s="85"/>
      <c r="JR56" s="85"/>
      <c r="JS56" s="85"/>
      <c r="JT56" s="85"/>
      <c r="JU56" s="85"/>
      <c r="JV56" s="85"/>
      <c r="JW56" s="85"/>
      <c r="JX56" s="85"/>
      <c r="JY56" s="85"/>
      <c r="JZ56" s="85"/>
      <c r="KA56" s="85"/>
      <c r="KB56" s="85"/>
      <c r="KC56" s="85"/>
      <c r="KD56" s="85"/>
      <c r="KE56" s="85"/>
      <c r="KF56" s="85"/>
      <c r="KG56" s="85"/>
      <c r="KH56" s="85"/>
      <c r="KI56" s="85"/>
      <c r="KJ56" s="85"/>
      <c r="KK56" s="85"/>
      <c r="KL56" s="85"/>
      <c r="KM56" s="85"/>
      <c r="KN56" s="85"/>
      <c r="KO56" s="85"/>
      <c r="KP56" s="85"/>
      <c r="KQ56" s="85"/>
      <c r="KR56" s="85"/>
      <c r="KS56" s="85"/>
      <c r="KT56" s="85"/>
      <c r="KU56" s="85"/>
      <c r="KV56" s="85"/>
      <c r="KW56" s="85"/>
      <c r="KX56" s="85"/>
      <c r="KY56" s="85"/>
      <c r="KZ56" s="85"/>
      <c r="LA56" s="85"/>
      <c r="LB56" s="85"/>
      <c r="LC56" s="85"/>
      <c r="LD56" s="85"/>
      <c r="LE56" s="85"/>
      <c r="LF56" s="85"/>
      <c r="LG56" s="85"/>
      <c r="LH56" s="85"/>
      <c r="LI56" s="85"/>
      <c r="LJ56" s="85"/>
      <c r="LK56" s="85"/>
      <c r="LL56" s="85"/>
      <c r="LM56" s="85"/>
      <c r="LN56" s="85"/>
      <c r="LO56" s="85"/>
      <c r="LP56" s="85"/>
      <c r="LQ56" s="85"/>
      <c r="LR56" s="85"/>
      <c r="LS56" s="85"/>
      <c r="LT56" s="85"/>
      <c r="LU56" s="85"/>
      <c r="LV56" s="85"/>
      <c r="LW56" s="85"/>
      <c r="LX56" s="85"/>
      <c r="LY56" s="85"/>
      <c r="LZ56" s="85"/>
      <c r="MA56" s="85"/>
      <c r="MB56" s="85"/>
      <c r="MC56" s="85"/>
      <c r="MD56" s="85"/>
      <c r="ME56" s="85"/>
      <c r="MF56" s="85"/>
      <c r="MG56" s="85"/>
      <c r="MH56" s="85"/>
      <c r="MI56" s="85"/>
      <c r="MJ56" s="85"/>
      <c r="MK56" s="85"/>
      <c r="ML56" s="85"/>
      <c r="MM56" s="85"/>
      <c r="MN56" s="85"/>
      <c r="MO56" s="85"/>
      <c r="MP56" s="85"/>
      <c r="MQ56" s="85"/>
      <c r="MR56" s="85"/>
      <c r="MS56" s="85"/>
      <c r="MT56" s="85"/>
      <c r="MU56" s="85"/>
      <c r="MV56" s="85"/>
      <c r="MW56" s="85"/>
      <c r="MX56" s="85"/>
      <c r="MY56" s="85"/>
      <c r="MZ56" s="85"/>
      <c r="NA56" s="85"/>
      <c r="NB56" s="86"/>
    </row>
    <row r="57" spans="1:366" s="87" customFormat="1" ht="36" customHeight="1">
      <c r="A57" s="84"/>
      <c r="B57" s="188" t="s">
        <v>12</v>
      </c>
      <c r="C57" s="189"/>
      <c r="D57" s="189"/>
      <c r="E57" s="189"/>
      <c r="F57" s="189"/>
      <c r="G57" s="190"/>
      <c r="H57" s="70">
        <f t="shared" ref="H57" si="26">H55+H56</f>
        <v>55189.2</v>
      </c>
      <c r="I57" s="70">
        <f t="shared" ref="I57" si="27">I55+I56</f>
        <v>57507.146399999998</v>
      </c>
      <c r="J57" s="70">
        <f t="shared" ref="J57" si="28">J55+J56</f>
        <v>59922.446548799999</v>
      </c>
      <c r="K57" s="70">
        <f t="shared" ref="K57" si="29">K55+K56</f>
        <v>62918.568876240002</v>
      </c>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c r="ET57" s="85"/>
      <c r="EU57" s="85"/>
      <c r="EV57" s="85"/>
      <c r="EW57" s="85"/>
      <c r="EX57" s="85"/>
      <c r="EY57" s="85"/>
      <c r="EZ57" s="85"/>
      <c r="FA57" s="85"/>
      <c r="FB57" s="85"/>
      <c r="FC57" s="85"/>
      <c r="FD57" s="85"/>
      <c r="FE57" s="85"/>
      <c r="FF57" s="85"/>
      <c r="FG57" s="85"/>
      <c r="FH57" s="85"/>
      <c r="FI57" s="85"/>
      <c r="FJ57" s="85"/>
      <c r="FK57" s="85"/>
      <c r="FL57" s="85"/>
      <c r="FM57" s="85"/>
      <c r="FN57" s="85"/>
      <c r="FO57" s="85"/>
      <c r="FP57" s="85"/>
      <c r="FQ57" s="85"/>
      <c r="FR57" s="85"/>
      <c r="FS57" s="85"/>
      <c r="FT57" s="85"/>
      <c r="FU57" s="85"/>
      <c r="FV57" s="85"/>
      <c r="FW57" s="85"/>
      <c r="FX57" s="85"/>
      <c r="FY57" s="85"/>
      <c r="FZ57" s="85"/>
      <c r="GA57" s="85"/>
      <c r="GB57" s="85"/>
      <c r="GC57" s="85"/>
      <c r="GD57" s="85"/>
      <c r="GE57" s="85"/>
      <c r="GF57" s="85"/>
      <c r="GG57" s="85"/>
      <c r="GH57" s="85"/>
      <c r="GI57" s="85"/>
      <c r="GJ57" s="85"/>
      <c r="GK57" s="85"/>
      <c r="GL57" s="85"/>
      <c r="GM57" s="85"/>
      <c r="GN57" s="85"/>
      <c r="GO57" s="85"/>
      <c r="GP57" s="85"/>
      <c r="GQ57" s="85"/>
      <c r="GR57" s="85"/>
      <c r="GS57" s="85"/>
      <c r="GT57" s="85"/>
      <c r="GU57" s="85"/>
      <c r="GV57" s="85"/>
      <c r="GW57" s="85"/>
      <c r="GX57" s="85"/>
      <c r="GY57" s="85"/>
      <c r="GZ57" s="85"/>
      <c r="HA57" s="85"/>
      <c r="HB57" s="85"/>
      <c r="HC57" s="85"/>
      <c r="HD57" s="85"/>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5"/>
      <c r="IN57" s="85"/>
      <c r="IO57" s="85"/>
      <c r="IP57" s="85"/>
      <c r="IQ57" s="85"/>
      <c r="IR57" s="85"/>
      <c r="IS57" s="85"/>
      <c r="IT57" s="85"/>
      <c r="IU57" s="85"/>
      <c r="IV57" s="85"/>
      <c r="IW57" s="85"/>
      <c r="IX57" s="85"/>
      <c r="IY57" s="85"/>
      <c r="IZ57" s="85"/>
      <c r="JA57" s="85"/>
      <c r="JB57" s="85"/>
      <c r="JC57" s="85"/>
      <c r="JD57" s="85"/>
      <c r="JE57" s="85"/>
      <c r="JF57" s="85"/>
      <c r="JG57" s="85"/>
      <c r="JH57" s="85"/>
      <c r="JI57" s="85"/>
      <c r="JJ57" s="85"/>
      <c r="JK57" s="85"/>
      <c r="JL57" s="85"/>
      <c r="JM57" s="85"/>
      <c r="JN57" s="85"/>
      <c r="JO57" s="85"/>
      <c r="JP57" s="85"/>
      <c r="JQ57" s="85"/>
      <c r="JR57" s="85"/>
      <c r="JS57" s="85"/>
      <c r="JT57" s="85"/>
      <c r="JU57" s="85"/>
      <c r="JV57" s="85"/>
      <c r="JW57" s="85"/>
      <c r="JX57" s="85"/>
      <c r="JY57" s="85"/>
      <c r="JZ57" s="85"/>
      <c r="KA57" s="85"/>
      <c r="KB57" s="85"/>
      <c r="KC57" s="85"/>
      <c r="KD57" s="85"/>
      <c r="KE57" s="85"/>
      <c r="KF57" s="85"/>
      <c r="KG57" s="85"/>
      <c r="KH57" s="85"/>
      <c r="KI57" s="85"/>
      <c r="KJ57" s="85"/>
      <c r="KK57" s="85"/>
      <c r="KL57" s="85"/>
      <c r="KM57" s="85"/>
      <c r="KN57" s="85"/>
      <c r="KO57" s="85"/>
      <c r="KP57" s="85"/>
      <c r="KQ57" s="85"/>
      <c r="KR57" s="85"/>
      <c r="KS57" s="85"/>
      <c r="KT57" s="85"/>
      <c r="KU57" s="85"/>
      <c r="KV57" s="85"/>
      <c r="KW57" s="85"/>
      <c r="KX57" s="85"/>
      <c r="KY57" s="85"/>
      <c r="KZ57" s="85"/>
      <c r="LA57" s="85"/>
      <c r="LB57" s="85"/>
      <c r="LC57" s="85"/>
      <c r="LD57" s="85"/>
      <c r="LE57" s="85"/>
      <c r="LF57" s="85"/>
      <c r="LG57" s="85"/>
      <c r="LH57" s="85"/>
      <c r="LI57" s="85"/>
      <c r="LJ57" s="85"/>
      <c r="LK57" s="85"/>
      <c r="LL57" s="85"/>
      <c r="LM57" s="85"/>
      <c r="LN57" s="85"/>
      <c r="LO57" s="85"/>
      <c r="LP57" s="85"/>
      <c r="LQ57" s="85"/>
      <c r="LR57" s="85"/>
      <c r="LS57" s="85"/>
      <c r="LT57" s="85"/>
      <c r="LU57" s="85"/>
      <c r="LV57" s="85"/>
      <c r="LW57" s="85"/>
      <c r="LX57" s="85"/>
      <c r="LY57" s="85"/>
      <c r="LZ57" s="85"/>
      <c r="MA57" s="85"/>
      <c r="MB57" s="85"/>
      <c r="MC57" s="85"/>
      <c r="MD57" s="85"/>
      <c r="ME57" s="85"/>
      <c r="MF57" s="85"/>
      <c r="MG57" s="85"/>
      <c r="MH57" s="85"/>
      <c r="MI57" s="85"/>
      <c r="MJ57" s="85"/>
      <c r="MK57" s="85"/>
      <c r="ML57" s="85"/>
      <c r="MM57" s="85"/>
      <c r="MN57" s="85"/>
      <c r="MO57" s="85"/>
      <c r="MP57" s="85"/>
      <c r="MQ57" s="85"/>
      <c r="MR57" s="85"/>
      <c r="MS57" s="85"/>
      <c r="MT57" s="85"/>
      <c r="MU57" s="85"/>
      <c r="MV57" s="85"/>
      <c r="MW57" s="85"/>
      <c r="MX57" s="85"/>
      <c r="MY57" s="85"/>
      <c r="MZ57" s="85"/>
      <c r="NA57" s="85"/>
      <c r="NB57" s="86"/>
    </row>
    <row r="58" spans="1:366" s="87" customFormat="1" ht="36" customHeight="1">
      <c r="A58" s="84"/>
      <c r="B58" s="167" t="s">
        <v>87</v>
      </c>
      <c r="C58" s="71" t="s">
        <v>48</v>
      </c>
      <c r="D58" s="71" t="s">
        <v>49</v>
      </c>
      <c r="E58" s="71" t="s">
        <v>92</v>
      </c>
      <c r="F58" s="71" t="s">
        <v>93</v>
      </c>
      <c r="G58" s="71" t="s">
        <v>52</v>
      </c>
      <c r="H58" s="55">
        <v>11609.4</v>
      </c>
      <c r="I58" s="72">
        <f>H58*1.042</f>
        <v>12096.9948</v>
      </c>
      <c r="J58" s="27">
        <f>I58*1.042</f>
        <v>12605.0685816</v>
      </c>
      <c r="K58" s="27">
        <f>J58*1.05</f>
        <v>13235.322010680002</v>
      </c>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85"/>
      <c r="CQ58" s="85"/>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85"/>
      <c r="GE58" s="85"/>
      <c r="GF58" s="85"/>
      <c r="GG58" s="85"/>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85"/>
      <c r="JS58" s="85"/>
      <c r="JT58" s="85"/>
      <c r="JU58" s="85"/>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6"/>
    </row>
    <row r="59" spans="1:366" s="87" customFormat="1" ht="36" customHeight="1">
      <c r="A59" s="84"/>
      <c r="B59" s="167"/>
      <c r="C59" s="26"/>
      <c r="D59" s="26"/>
      <c r="E59" s="26"/>
      <c r="F59" s="26"/>
      <c r="G59" s="26"/>
      <c r="H59" s="27"/>
      <c r="I59" s="27"/>
      <c r="J59" s="27"/>
      <c r="K59" s="27"/>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85"/>
      <c r="JS59" s="85"/>
      <c r="JT59" s="85"/>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6"/>
    </row>
    <row r="60" spans="1:366" s="87" customFormat="1" ht="36" customHeight="1">
      <c r="A60" s="84"/>
      <c r="B60" s="188" t="s">
        <v>12</v>
      </c>
      <c r="C60" s="189"/>
      <c r="D60" s="189"/>
      <c r="E60" s="189"/>
      <c r="F60" s="189"/>
      <c r="G60" s="190"/>
      <c r="H60" s="70">
        <f t="shared" ref="H60" si="30">H58+H59</f>
        <v>11609.4</v>
      </c>
      <c r="I60" s="70">
        <f t="shared" ref="I60" si="31">I58+I59</f>
        <v>12096.9948</v>
      </c>
      <c r="J60" s="70">
        <f t="shared" ref="J60" si="32">J58+J59</f>
        <v>12605.0685816</v>
      </c>
      <c r="K60" s="70">
        <f t="shared" ref="K60" si="33">K58+K59</f>
        <v>13235.322010680002</v>
      </c>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6"/>
    </row>
    <row r="61" spans="1:366" s="87" customFormat="1" ht="36" customHeight="1">
      <c r="A61" s="84"/>
      <c r="B61" s="167" t="s">
        <v>88</v>
      </c>
      <c r="C61" s="71" t="s">
        <v>48</v>
      </c>
      <c r="D61" s="71" t="s">
        <v>49</v>
      </c>
      <c r="E61" s="71" t="s">
        <v>92</v>
      </c>
      <c r="F61" s="71" t="s">
        <v>93</v>
      </c>
      <c r="G61" s="71" t="s">
        <v>52</v>
      </c>
      <c r="H61" s="55">
        <v>29351.1</v>
      </c>
      <c r="I61" s="72">
        <f>H61*1.042</f>
        <v>30583.8462</v>
      </c>
      <c r="J61" s="27">
        <f>I61*1.042</f>
        <v>31868.367740400001</v>
      </c>
      <c r="K61" s="27">
        <f>J61*1.05</f>
        <v>33461.786127420004</v>
      </c>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c r="JF61" s="85"/>
      <c r="JG61" s="85"/>
      <c r="JH61" s="85"/>
      <c r="JI61" s="85"/>
      <c r="JJ61" s="85"/>
      <c r="JK61" s="85"/>
      <c r="JL61" s="85"/>
      <c r="JM61" s="85"/>
      <c r="JN61" s="85"/>
      <c r="JO61" s="85"/>
      <c r="JP61" s="85"/>
      <c r="JQ61" s="85"/>
      <c r="JR61" s="85"/>
      <c r="JS61" s="85"/>
      <c r="JT61" s="85"/>
      <c r="JU61" s="85"/>
      <c r="JV61" s="85"/>
      <c r="JW61" s="85"/>
      <c r="JX61" s="85"/>
      <c r="JY61" s="85"/>
      <c r="JZ61" s="85"/>
      <c r="KA61" s="85"/>
      <c r="KB61" s="85"/>
      <c r="KC61" s="85"/>
      <c r="KD61" s="85"/>
      <c r="KE61" s="85"/>
      <c r="KF61" s="85"/>
      <c r="KG61" s="85"/>
      <c r="KH61" s="85"/>
      <c r="KI61" s="85"/>
      <c r="KJ61" s="85"/>
      <c r="KK61" s="85"/>
      <c r="KL61" s="85"/>
      <c r="KM61" s="85"/>
      <c r="KN61" s="85"/>
      <c r="KO61" s="85"/>
      <c r="KP61" s="85"/>
      <c r="KQ61" s="85"/>
      <c r="KR61" s="85"/>
      <c r="KS61" s="85"/>
      <c r="KT61" s="85"/>
      <c r="KU61" s="85"/>
      <c r="KV61" s="85"/>
      <c r="KW61" s="85"/>
      <c r="KX61" s="85"/>
      <c r="KY61" s="85"/>
      <c r="KZ61" s="85"/>
      <c r="LA61" s="85"/>
      <c r="LB61" s="85"/>
      <c r="LC61" s="85"/>
      <c r="LD61" s="85"/>
      <c r="LE61" s="85"/>
      <c r="LF61" s="85"/>
      <c r="LG61" s="85"/>
      <c r="LH61" s="85"/>
      <c r="LI61" s="85"/>
      <c r="LJ61" s="85"/>
      <c r="LK61" s="85"/>
      <c r="LL61" s="85"/>
      <c r="LM61" s="85"/>
      <c r="LN61" s="85"/>
      <c r="LO61" s="85"/>
      <c r="LP61" s="85"/>
      <c r="LQ61" s="85"/>
      <c r="LR61" s="85"/>
      <c r="LS61" s="85"/>
      <c r="LT61" s="85"/>
      <c r="LU61" s="85"/>
      <c r="LV61" s="85"/>
      <c r="LW61" s="85"/>
      <c r="LX61" s="85"/>
      <c r="LY61" s="85"/>
      <c r="LZ61" s="85"/>
      <c r="MA61" s="85"/>
      <c r="MB61" s="85"/>
      <c r="MC61" s="85"/>
      <c r="MD61" s="85"/>
      <c r="ME61" s="85"/>
      <c r="MF61" s="85"/>
      <c r="MG61" s="85"/>
      <c r="MH61" s="85"/>
      <c r="MI61" s="85"/>
      <c r="MJ61" s="85"/>
      <c r="MK61" s="85"/>
      <c r="ML61" s="85"/>
      <c r="MM61" s="85"/>
      <c r="MN61" s="85"/>
      <c r="MO61" s="85"/>
      <c r="MP61" s="85"/>
      <c r="MQ61" s="85"/>
      <c r="MR61" s="85"/>
      <c r="MS61" s="85"/>
      <c r="MT61" s="85"/>
      <c r="MU61" s="85"/>
      <c r="MV61" s="85"/>
      <c r="MW61" s="85"/>
      <c r="MX61" s="85"/>
      <c r="MY61" s="85"/>
      <c r="MZ61" s="85"/>
      <c r="NA61" s="85"/>
      <c r="NB61" s="86"/>
    </row>
    <row r="62" spans="1:366" s="87" customFormat="1" ht="36" customHeight="1">
      <c r="A62" s="84"/>
      <c r="B62" s="167"/>
      <c r="C62" s="26"/>
      <c r="D62" s="26"/>
      <c r="E62" s="26"/>
      <c r="F62" s="26"/>
      <c r="G62" s="26"/>
      <c r="H62" s="27"/>
      <c r="I62" s="27"/>
      <c r="J62" s="27"/>
      <c r="K62" s="27"/>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c r="GH62" s="85"/>
      <c r="GI62" s="85"/>
      <c r="GJ62" s="85"/>
      <c r="GK62" s="85"/>
      <c r="GL62" s="85"/>
      <c r="GM62" s="85"/>
      <c r="GN62" s="85"/>
      <c r="GO62" s="85"/>
      <c r="GP62" s="85"/>
      <c r="GQ62" s="85"/>
      <c r="GR62" s="85"/>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5"/>
      <c r="II62" s="85"/>
      <c r="IJ62" s="85"/>
      <c r="IK62" s="85"/>
      <c r="IL62" s="85"/>
      <c r="IM62" s="85"/>
      <c r="IN62" s="85"/>
      <c r="IO62" s="85"/>
      <c r="IP62" s="85"/>
      <c r="IQ62" s="85"/>
      <c r="IR62" s="85"/>
      <c r="IS62" s="85"/>
      <c r="IT62" s="85"/>
      <c r="IU62" s="85"/>
      <c r="IV62" s="85"/>
      <c r="IW62" s="85"/>
      <c r="IX62" s="85"/>
      <c r="IY62" s="85"/>
      <c r="IZ62" s="85"/>
      <c r="JA62" s="85"/>
      <c r="JB62" s="85"/>
      <c r="JC62" s="85"/>
      <c r="JD62" s="85"/>
      <c r="JE62" s="85"/>
      <c r="JF62" s="85"/>
      <c r="JG62" s="85"/>
      <c r="JH62" s="85"/>
      <c r="JI62" s="85"/>
      <c r="JJ62" s="85"/>
      <c r="JK62" s="85"/>
      <c r="JL62" s="85"/>
      <c r="JM62" s="85"/>
      <c r="JN62" s="85"/>
      <c r="JO62" s="85"/>
      <c r="JP62" s="85"/>
      <c r="JQ62" s="85"/>
      <c r="JR62" s="85"/>
      <c r="JS62" s="85"/>
      <c r="JT62" s="85"/>
      <c r="JU62" s="85"/>
      <c r="JV62" s="85"/>
      <c r="JW62" s="85"/>
      <c r="JX62" s="85"/>
      <c r="JY62" s="85"/>
      <c r="JZ62" s="85"/>
      <c r="KA62" s="85"/>
      <c r="KB62" s="85"/>
      <c r="KC62" s="85"/>
      <c r="KD62" s="85"/>
      <c r="KE62" s="85"/>
      <c r="KF62" s="85"/>
      <c r="KG62" s="85"/>
      <c r="KH62" s="85"/>
      <c r="KI62" s="85"/>
      <c r="KJ62" s="85"/>
      <c r="KK62" s="85"/>
      <c r="KL62" s="85"/>
      <c r="KM62" s="85"/>
      <c r="KN62" s="85"/>
      <c r="KO62" s="85"/>
      <c r="KP62" s="85"/>
      <c r="KQ62" s="85"/>
      <c r="KR62" s="85"/>
      <c r="KS62" s="85"/>
      <c r="KT62" s="85"/>
      <c r="KU62" s="85"/>
      <c r="KV62" s="85"/>
      <c r="KW62" s="85"/>
      <c r="KX62" s="85"/>
      <c r="KY62" s="85"/>
      <c r="KZ62" s="85"/>
      <c r="LA62" s="85"/>
      <c r="LB62" s="85"/>
      <c r="LC62" s="85"/>
      <c r="LD62" s="85"/>
      <c r="LE62" s="85"/>
      <c r="LF62" s="85"/>
      <c r="LG62" s="85"/>
      <c r="LH62" s="85"/>
      <c r="LI62" s="85"/>
      <c r="LJ62" s="85"/>
      <c r="LK62" s="85"/>
      <c r="LL62" s="85"/>
      <c r="LM62" s="85"/>
      <c r="LN62" s="85"/>
      <c r="LO62" s="85"/>
      <c r="LP62" s="85"/>
      <c r="LQ62" s="85"/>
      <c r="LR62" s="85"/>
      <c r="LS62" s="85"/>
      <c r="LT62" s="85"/>
      <c r="LU62" s="85"/>
      <c r="LV62" s="85"/>
      <c r="LW62" s="85"/>
      <c r="LX62" s="85"/>
      <c r="LY62" s="85"/>
      <c r="LZ62" s="85"/>
      <c r="MA62" s="85"/>
      <c r="MB62" s="85"/>
      <c r="MC62" s="85"/>
      <c r="MD62" s="85"/>
      <c r="ME62" s="85"/>
      <c r="MF62" s="85"/>
      <c r="MG62" s="85"/>
      <c r="MH62" s="85"/>
      <c r="MI62" s="85"/>
      <c r="MJ62" s="85"/>
      <c r="MK62" s="85"/>
      <c r="ML62" s="85"/>
      <c r="MM62" s="85"/>
      <c r="MN62" s="85"/>
      <c r="MO62" s="85"/>
      <c r="MP62" s="85"/>
      <c r="MQ62" s="85"/>
      <c r="MR62" s="85"/>
      <c r="MS62" s="85"/>
      <c r="MT62" s="85"/>
      <c r="MU62" s="85"/>
      <c r="MV62" s="85"/>
      <c r="MW62" s="85"/>
      <c r="MX62" s="85"/>
      <c r="MY62" s="85"/>
      <c r="MZ62" s="85"/>
      <c r="NA62" s="85"/>
      <c r="NB62" s="86"/>
    </row>
    <row r="63" spans="1:366" s="87" customFormat="1" ht="36" customHeight="1">
      <c r="A63" s="84"/>
      <c r="B63" s="188" t="s">
        <v>12</v>
      </c>
      <c r="C63" s="189"/>
      <c r="D63" s="189"/>
      <c r="E63" s="189"/>
      <c r="F63" s="189"/>
      <c r="G63" s="190"/>
      <c r="H63" s="70">
        <f t="shared" ref="H63" si="34">H61+H62</f>
        <v>29351.1</v>
      </c>
      <c r="I63" s="70">
        <f t="shared" ref="I63" si="35">I61+I62</f>
        <v>30583.8462</v>
      </c>
      <c r="J63" s="70">
        <f t="shared" ref="J63" si="36">J61+J62</f>
        <v>31868.367740400001</v>
      </c>
      <c r="K63" s="70">
        <f t="shared" ref="K63" si="37">K61+K62</f>
        <v>33461.786127420004</v>
      </c>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5"/>
      <c r="FG63" s="85"/>
      <c r="FH63" s="85"/>
      <c r="FI63" s="85"/>
      <c r="FJ63" s="85"/>
      <c r="FK63" s="85"/>
      <c r="FL63" s="85"/>
      <c r="FM63" s="85"/>
      <c r="FN63" s="85"/>
      <c r="FO63" s="85"/>
      <c r="FP63" s="85"/>
      <c r="FQ63" s="85"/>
      <c r="FR63" s="85"/>
      <c r="FS63" s="85"/>
      <c r="FT63" s="85"/>
      <c r="FU63" s="85"/>
      <c r="FV63" s="85"/>
      <c r="FW63" s="85"/>
      <c r="FX63" s="85"/>
      <c r="FY63" s="85"/>
      <c r="FZ63" s="85"/>
      <c r="GA63" s="85"/>
      <c r="GB63" s="85"/>
      <c r="GC63" s="85"/>
      <c r="GD63" s="85"/>
      <c r="GE63" s="85"/>
      <c r="GF63" s="85"/>
      <c r="GG63" s="85"/>
      <c r="GH63" s="85"/>
      <c r="GI63" s="85"/>
      <c r="GJ63" s="85"/>
      <c r="GK63" s="85"/>
      <c r="GL63" s="85"/>
      <c r="GM63" s="85"/>
      <c r="GN63" s="85"/>
      <c r="GO63" s="85"/>
      <c r="GP63" s="85"/>
      <c r="GQ63" s="85"/>
      <c r="GR63" s="85"/>
      <c r="GS63" s="85"/>
      <c r="GT63" s="85"/>
      <c r="GU63" s="85"/>
      <c r="GV63" s="85"/>
      <c r="GW63" s="85"/>
      <c r="GX63" s="85"/>
      <c r="GY63" s="85"/>
      <c r="GZ63" s="85"/>
      <c r="HA63" s="85"/>
      <c r="HB63" s="85"/>
      <c r="HC63" s="85"/>
      <c r="HD63" s="85"/>
      <c r="HE63" s="85"/>
      <c r="HF63" s="85"/>
      <c r="HG63" s="85"/>
      <c r="HH63" s="85"/>
      <c r="HI63" s="85"/>
      <c r="HJ63" s="85"/>
      <c r="HK63" s="85"/>
      <c r="HL63" s="85"/>
      <c r="HM63" s="85"/>
      <c r="HN63" s="85"/>
      <c r="HO63" s="85"/>
      <c r="HP63" s="85"/>
      <c r="HQ63" s="85"/>
      <c r="HR63" s="85"/>
      <c r="HS63" s="85"/>
      <c r="HT63" s="85"/>
      <c r="HU63" s="85"/>
      <c r="HV63" s="85"/>
      <c r="HW63" s="85"/>
      <c r="HX63" s="85"/>
      <c r="HY63" s="85"/>
      <c r="HZ63" s="85"/>
      <c r="IA63" s="85"/>
      <c r="IB63" s="85"/>
      <c r="IC63" s="85"/>
      <c r="ID63" s="85"/>
      <c r="IE63" s="85"/>
      <c r="IF63" s="85"/>
      <c r="IG63" s="85"/>
      <c r="IH63" s="85"/>
      <c r="II63" s="85"/>
      <c r="IJ63" s="85"/>
      <c r="IK63" s="85"/>
      <c r="IL63" s="85"/>
      <c r="IM63" s="85"/>
      <c r="IN63" s="85"/>
      <c r="IO63" s="85"/>
      <c r="IP63" s="85"/>
      <c r="IQ63" s="85"/>
      <c r="IR63" s="85"/>
      <c r="IS63" s="85"/>
      <c r="IT63" s="85"/>
      <c r="IU63" s="85"/>
      <c r="IV63" s="85"/>
      <c r="IW63" s="85"/>
      <c r="IX63" s="85"/>
      <c r="IY63" s="85"/>
      <c r="IZ63" s="85"/>
      <c r="JA63" s="85"/>
      <c r="JB63" s="85"/>
      <c r="JC63" s="85"/>
      <c r="JD63" s="85"/>
      <c r="JE63" s="85"/>
      <c r="JF63" s="85"/>
      <c r="JG63" s="85"/>
      <c r="JH63" s="85"/>
      <c r="JI63" s="85"/>
      <c r="JJ63" s="85"/>
      <c r="JK63" s="85"/>
      <c r="JL63" s="85"/>
      <c r="JM63" s="85"/>
      <c r="JN63" s="85"/>
      <c r="JO63" s="85"/>
      <c r="JP63" s="85"/>
      <c r="JQ63" s="85"/>
      <c r="JR63" s="85"/>
      <c r="JS63" s="85"/>
      <c r="JT63" s="85"/>
      <c r="JU63" s="85"/>
      <c r="JV63" s="85"/>
      <c r="JW63" s="85"/>
      <c r="JX63" s="85"/>
      <c r="JY63" s="85"/>
      <c r="JZ63" s="85"/>
      <c r="KA63" s="85"/>
      <c r="KB63" s="85"/>
      <c r="KC63" s="85"/>
      <c r="KD63" s="85"/>
      <c r="KE63" s="85"/>
      <c r="KF63" s="85"/>
      <c r="KG63" s="85"/>
      <c r="KH63" s="85"/>
      <c r="KI63" s="85"/>
      <c r="KJ63" s="85"/>
      <c r="KK63" s="85"/>
      <c r="KL63" s="85"/>
      <c r="KM63" s="85"/>
      <c r="KN63" s="85"/>
      <c r="KO63" s="85"/>
      <c r="KP63" s="85"/>
      <c r="KQ63" s="85"/>
      <c r="KR63" s="85"/>
      <c r="KS63" s="85"/>
      <c r="KT63" s="85"/>
      <c r="KU63" s="85"/>
      <c r="KV63" s="85"/>
      <c r="KW63" s="85"/>
      <c r="KX63" s="85"/>
      <c r="KY63" s="85"/>
      <c r="KZ63" s="85"/>
      <c r="LA63" s="85"/>
      <c r="LB63" s="85"/>
      <c r="LC63" s="85"/>
      <c r="LD63" s="85"/>
      <c r="LE63" s="85"/>
      <c r="LF63" s="85"/>
      <c r="LG63" s="85"/>
      <c r="LH63" s="85"/>
      <c r="LI63" s="85"/>
      <c r="LJ63" s="85"/>
      <c r="LK63" s="85"/>
      <c r="LL63" s="85"/>
      <c r="LM63" s="85"/>
      <c r="LN63" s="85"/>
      <c r="LO63" s="85"/>
      <c r="LP63" s="85"/>
      <c r="LQ63" s="85"/>
      <c r="LR63" s="85"/>
      <c r="LS63" s="85"/>
      <c r="LT63" s="85"/>
      <c r="LU63" s="85"/>
      <c r="LV63" s="85"/>
      <c r="LW63" s="85"/>
      <c r="LX63" s="85"/>
      <c r="LY63" s="85"/>
      <c r="LZ63" s="85"/>
      <c r="MA63" s="85"/>
      <c r="MB63" s="85"/>
      <c r="MC63" s="85"/>
      <c r="MD63" s="85"/>
      <c r="ME63" s="85"/>
      <c r="MF63" s="85"/>
      <c r="MG63" s="85"/>
      <c r="MH63" s="85"/>
      <c r="MI63" s="85"/>
      <c r="MJ63" s="85"/>
      <c r="MK63" s="85"/>
      <c r="ML63" s="85"/>
      <c r="MM63" s="85"/>
      <c r="MN63" s="85"/>
      <c r="MO63" s="85"/>
      <c r="MP63" s="85"/>
      <c r="MQ63" s="85"/>
      <c r="MR63" s="85"/>
      <c r="MS63" s="85"/>
      <c r="MT63" s="85"/>
      <c r="MU63" s="85"/>
      <c r="MV63" s="85"/>
      <c r="MW63" s="85"/>
      <c r="MX63" s="85"/>
      <c r="MY63" s="85"/>
      <c r="MZ63" s="85"/>
      <c r="NA63" s="85"/>
      <c r="NB63" s="86"/>
    </row>
    <row r="64" spans="1:366" s="87" customFormat="1" ht="36" customHeight="1">
      <c r="A64" s="84"/>
      <c r="B64" s="167" t="s">
        <v>91</v>
      </c>
      <c r="C64" s="71" t="s">
        <v>48</v>
      </c>
      <c r="D64" s="71" t="s">
        <v>49</v>
      </c>
      <c r="E64" s="71" t="s">
        <v>92</v>
      </c>
      <c r="F64" s="71" t="s">
        <v>93</v>
      </c>
      <c r="G64" s="71" t="s">
        <v>52</v>
      </c>
      <c r="H64" s="55">
        <v>1362.4</v>
      </c>
      <c r="I64" s="72">
        <f>H64*1.042</f>
        <v>1419.6208000000001</v>
      </c>
      <c r="J64" s="27">
        <f>I64*1.042</f>
        <v>1479.2448736000001</v>
      </c>
      <c r="K64" s="27">
        <f>J64*1.05</f>
        <v>1553.2071172800001</v>
      </c>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c r="FD64" s="85"/>
      <c r="FE64" s="85"/>
      <c r="FF64" s="85"/>
      <c r="FG64" s="85"/>
      <c r="FH64" s="85"/>
      <c r="FI64" s="85"/>
      <c r="FJ64" s="85"/>
      <c r="FK64" s="85"/>
      <c r="FL64" s="85"/>
      <c r="FM64" s="85"/>
      <c r="FN64" s="85"/>
      <c r="FO64" s="85"/>
      <c r="FP64" s="85"/>
      <c r="FQ64" s="85"/>
      <c r="FR64" s="85"/>
      <c r="FS64" s="85"/>
      <c r="FT64" s="85"/>
      <c r="FU64" s="85"/>
      <c r="FV64" s="85"/>
      <c r="FW64" s="85"/>
      <c r="FX64" s="85"/>
      <c r="FY64" s="85"/>
      <c r="FZ64" s="85"/>
      <c r="GA64" s="85"/>
      <c r="GB64" s="85"/>
      <c r="GC64" s="85"/>
      <c r="GD64" s="85"/>
      <c r="GE64" s="85"/>
      <c r="GF64" s="85"/>
      <c r="GG64" s="85"/>
      <c r="GH64" s="85"/>
      <c r="GI64" s="85"/>
      <c r="GJ64" s="85"/>
      <c r="GK64" s="85"/>
      <c r="GL64" s="85"/>
      <c r="GM64" s="85"/>
      <c r="GN64" s="85"/>
      <c r="GO64" s="85"/>
      <c r="GP64" s="85"/>
      <c r="GQ64" s="85"/>
      <c r="GR64" s="85"/>
      <c r="GS64" s="85"/>
      <c r="GT64" s="85"/>
      <c r="GU64" s="85"/>
      <c r="GV64" s="85"/>
      <c r="GW64" s="85"/>
      <c r="GX64" s="85"/>
      <c r="GY64" s="85"/>
      <c r="GZ64" s="85"/>
      <c r="HA64" s="85"/>
      <c r="HB64" s="85"/>
      <c r="HC64" s="85"/>
      <c r="HD64" s="85"/>
      <c r="HE64" s="85"/>
      <c r="HF64" s="85"/>
      <c r="HG64" s="85"/>
      <c r="HH64" s="85"/>
      <c r="HI64" s="85"/>
      <c r="HJ64" s="85"/>
      <c r="HK64" s="85"/>
      <c r="HL64" s="85"/>
      <c r="HM64" s="85"/>
      <c r="HN64" s="85"/>
      <c r="HO64" s="85"/>
      <c r="HP64" s="85"/>
      <c r="HQ64" s="85"/>
      <c r="HR64" s="85"/>
      <c r="HS64" s="85"/>
      <c r="HT64" s="85"/>
      <c r="HU64" s="85"/>
      <c r="HV64" s="85"/>
      <c r="HW64" s="85"/>
      <c r="HX64" s="85"/>
      <c r="HY64" s="85"/>
      <c r="HZ64" s="85"/>
      <c r="IA64" s="85"/>
      <c r="IB64" s="85"/>
      <c r="IC64" s="85"/>
      <c r="ID64" s="85"/>
      <c r="IE64" s="85"/>
      <c r="IF64" s="85"/>
      <c r="IG64" s="85"/>
      <c r="IH64" s="85"/>
      <c r="II64" s="85"/>
      <c r="IJ64" s="85"/>
      <c r="IK64" s="85"/>
      <c r="IL64" s="85"/>
      <c r="IM64" s="85"/>
      <c r="IN64" s="85"/>
      <c r="IO64" s="85"/>
      <c r="IP64" s="85"/>
      <c r="IQ64" s="85"/>
      <c r="IR64" s="85"/>
      <c r="IS64" s="85"/>
      <c r="IT64" s="85"/>
      <c r="IU64" s="85"/>
      <c r="IV64" s="85"/>
      <c r="IW64" s="85"/>
      <c r="IX64" s="85"/>
      <c r="IY64" s="85"/>
      <c r="IZ64" s="85"/>
      <c r="JA64" s="85"/>
      <c r="JB64" s="85"/>
      <c r="JC64" s="85"/>
      <c r="JD64" s="85"/>
      <c r="JE64" s="85"/>
      <c r="JF64" s="85"/>
      <c r="JG64" s="85"/>
      <c r="JH64" s="85"/>
      <c r="JI64" s="85"/>
      <c r="JJ64" s="85"/>
      <c r="JK64" s="85"/>
      <c r="JL64" s="85"/>
      <c r="JM64" s="85"/>
      <c r="JN64" s="85"/>
      <c r="JO64" s="85"/>
      <c r="JP64" s="85"/>
      <c r="JQ64" s="85"/>
      <c r="JR64" s="85"/>
      <c r="JS64" s="85"/>
      <c r="JT64" s="85"/>
      <c r="JU64" s="85"/>
      <c r="JV64" s="85"/>
      <c r="JW64" s="85"/>
      <c r="JX64" s="85"/>
      <c r="JY64" s="85"/>
      <c r="JZ64" s="85"/>
      <c r="KA64" s="85"/>
      <c r="KB64" s="85"/>
      <c r="KC64" s="85"/>
      <c r="KD64" s="85"/>
      <c r="KE64" s="85"/>
      <c r="KF64" s="85"/>
      <c r="KG64" s="85"/>
      <c r="KH64" s="85"/>
      <c r="KI64" s="85"/>
      <c r="KJ64" s="85"/>
      <c r="KK64" s="85"/>
      <c r="KL64" s="85"/>
      <c r="KM64" s="85"/>
      <c r="KN64" s="85"/>
      <c r="KO64" s="85"/>
      <c r="KP64" s="85"/>
      <c r="KQ64" s="85"/>
      <c r="KR64" s="85"/>
      <c r="KS64" s="85"/>
      <c r="KT64" s="85"/>
      <c r="KU64" s="85"/>
      <c r="KV64" s="85"/>
      <c r="KW64" s="85"/>
      <c r="KX64" s="85"/>
      <c r="KY64" s="85"/>
      <c r="KZ64" s="85"/>
      <c r="LA64" s="85"/>
      <c r="LB64" s="85"/>
      <c r="LC64" s="85"/>
      <c r="LD64" s="85"/>
      <c r="LE64" s="85"/>
      <c r="LF64" s="85"/>
      <c r="LG64" s="85"/>
      <c r="LH64" s="85"/>
      <c r="LI64" s="85"/>
      <c r="LJ64" s="85"/>
      <c r="LK64" s="85"/>
      <c r="LL64" s="85"/>
      <c r="LM64" s="85"/>
      <c r="LN64" s="85"/>
      <c r="LO64" s="85"/>
      <c r="LP64" s="85"/>
      <c r="LQ64" s="85"/>
      <c r="LR64" s="85"/>
      <c r="LS64" s="85"/>
      <c r="LT64" s="85"/>
      <c r="LU64" s="85"/>
      <c r="LV64" s="85"/>
      <c r="LW64" s="85"/>
      <c r="LX64" s="85"/>
      <c r="LY64" s="85"/>
      <c r="LZ64" s="85"/>
      <c r="MA64" s="85"/>
      <c r="MB64" s="85"/>
      <c r="MC64" s="85"/>
      <c r="MD64" s="85"/>
      <c r="ME64" s="85"/>
      <c r="MF64" s="85"/>
      <c r="MG64" s="85"/>
      <c r="MH64" s="85"/>
      <c r="MI64" s="85"/>
      <c r="MJ64" s="85"/>
      <c r="MK64" s="85"/>
      <c r="ML64" s="85"/>
      <c r="MM64" s="85"/>
      <c r="MN64" s="85"/>
      <c r="MO64" s="85"/>
      <c r="MP64" s="85"/>
      <c r="MQ64" s="85"/>
      <c r="MR64" s="85"/>
      <c r="MS64" s="85"/>
      <c r="MT64" s="85"/>
      <c r="MU64" s="85"/>
      <c r="MV64" s="85"/>
      <c r="MW64" s="85"/>
      <c r="MX64" s="85"/>
      <c r="MY64" s="85"/>
      <c r="MZ64" s="85"/>
      <c r="NA64" s="85"/>
      <c r="NB64" s="86"/>
    </row>
    <row r="65" spans="1:366" s="87" customFormat="1" ht="36" customHeight="1">
      <c r="A65" s="84"/>
      <c r="B65" s="167"/>
      <c r="C65" s="26"/>
      <c r="D65" s="26"/>
      <c r="E65" s="26"/>
      <c r="F65" s="26"/>
      <c r="G65" s="26"/>
      <c r="H65" s="27"/>
      <c r="I65" s="27"/>
      <c r="J65" s="27"/>
      <c r="K65" s="27"/>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c r="IV65" s="85"/>
      <c r="IW65" s="85"/>
      <c r="IX65" s="85"/>
      <c r="IY65" s="85"/>
      <c r="IZ65" s="85"/>
      <c r="JA65" s="85"/>
      <c r="JB65" s="85"/>
      <c r="JC65" s="85"/>
      <c r="JD65" s="85"/>
      <c r="JE65" s="85"/>
      <c r="JF65" s="85"/>
      <c r="JG65" s="85"/>
      <c r="JH65" s="85"/>
      <c r="JI65" s="85"/>
      <c r="JJ65" s="85"/>
      <c r="JK65" s="85"/>
      <c r="JL65" s="85"/>
      <c r="JM65" s="85"/>
      <c r="JN65" s="85"/>
      <c r="JO65" s="85"/>
      <c r="JP65" s="85"/>
      <c r="JQ65" s="85"/>
      <c r="JR65" s="85"/>
      <c r="JS65" s="85"/>
      <c r="JT65" s="85"/>
      <c r="JU65" s="85"/>
      <c r="JV65" s="85"/>
      <c r="JW65" s="85"/>
      <c r="JX65" s="85"/>
      <c r="JY65" s="85"/>
      <c r="JZ65" s="85"/>
      <c r="KA65" s="85"/>
      <c r="KB65" s="85"/>
      <c r="KC65" s="85"/>
      <c r="KD65" s="85"/>
      <c r="KE65" s="85"/>
      <c r="KF65" s="85"/>
      <c r="KG65" s="85"/>
      <c r="KH65" s="85"/>
      <c r="KI65" s="85"/>
      <c r="KJ65" s="85"/>
      <c r="KK65" s="85"/>
      <c r="KL65" s="85"/>
      <c r="KM65" s="85"/>
      <c r="KN65" s="85"/>
      <c r="KO65" s="85"/>
      <c r="KP65" s="85"/>
      <c r="KQ65" s="85"/>
      <c r="KR65" s="85"/>
      <c r="KS65" s="85"/>
      <c r="KT65" s="85"/>
      <c r="KU65" s="85"/>
      <c r="KV65" s="85"/>
      <c r="KW65" s="85"/>
      <c r="KX65" s="85"/>
      <c r="KY65" s="85"/>
      <c r="KZ65" s="85"/>
      <c r="LA65" s="85"/>
      <c r="LB65" s="85"/>
      <c r="LC65" s="85"/>
      <c r="LD65" s="85"/>
      <c r="LE65" s="85"/>
      <c r="LF65" s="85"/>
      <c r="LG65" s="85"/>
      <c r="LH65" s="85"/>
      <c r="LI65" s="85"/>
      <c r="LJ65" s="85"/>
      <c r="LK65" s="85"/>
      <c r="LL65" s="85"/>
      <c r="LM65" s="85"/>
      <c r="LN65" s="85"/>
      <c r="LO65" s="85"/>
      <c r="LP65" s="85"/>
      <c r="LQ65" s="85"/>
      <c r="LR65" s="85"/>
      <c r="LS65" s="85"/>
      <c r="LT65" s="85"/>
      <c r="LU65" s="85"/>
      <c r="LV65" s="85"/>
      <c r="LW65" s="85"/>
      <c r="LX65" s="85"/>
      <c r="LY65" s="85"/>
      <c r="LZ65" s="85"/>
      <c r="MA65" s="85"/>
      <c r="MB65" s="85"/>
      <c r="MC65" s="85"/>
      <c r="MD65" s="85"/>
      <c r="ME65" s="85"/>
      <c r="MF65" s="85"/>
      <c r="MG65" s="85"/>
      <c r="MH65" s="85"/>
      <c r="MI65" s="85"/>
      <c r="MJ65" s="85"/>
      <c r="MK65" s="85"/>
      <c r="ML65" s="85"/>
      <c r="MM65" s="85"/>
      <c r="MN65" s="85"/>
      <c r="MO65" s="85"/>
      <c r="MP65" s="85"/>
      <c r="MQ65" s="85"/>
      <c r="MR65" s="85"/>
      <c r="MS65" s="85"/>
      <c r="MT65" s="85"/>
      <c r="MU65" s="85"/>
      <c r="MV65" s="85"/>
      <c r="MW65" s="85"/>
      <c r="MX65" s="85"/>
      <c r="MY65" s="85"/>
      <c r="MZ65" s="85"/>
      <c r="NA65" s="85"/>
      <c r="NB65" s="86"/>
    </row>
    <row r="66" spans="1:366" s="87" customFormat="1" ht="36" customHeight="1">
      <c r="A66" s="84"/>
      <c r="B66" s="188" t="s">
        <v>12</v>
      </c>
      <c r="C66" s="189"/>
      <c r="D66" s="189"/>
      <c r="E66" s="189"/>
      <c r="F66" s="189"/>
      <c r="G66" s="190"/>
      <c r="H66" s="70">
        <f t="shared" ref="H66" si="38">H64+H65</f>
        <v>1362.4</v>
      </c>
      <c r="I66" s="70">
        <f t="shared" ref="I66" si="39">I64+I65</f>
        <v>1419.6208000000001</v>
      </c>
      <c r="J66" s="70">
        <f t="shared" ref="J66" si="40">J64+J65</f>
        <v>1479.2448736000001</v>
      </c>
      <c r="K66" s="70">
        <f t="shared" ref="K66" si="41">K64+K65</f>
        <v>1553.2071172800001</v>
      </c>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5"/>
      <c r="FF66" s="85"/>
      <c r="FG66" s="85"/>
      <c r="FH66" s="85"/>
      <c r="FI66" s="85"/>
      <c r="FJ66" s="85"/>
      <c r="FK66" s="85"/>
      <c r="FL66" s="85"/>
      <c r="FM66" s="85"/>
      <c r="FN66" s="85"/>
      <c r="FO66" s="85"/>
      <c r="FP66" s="85"/>
      <c r="FQ66" s="85"/>
      <c r="FR66" s="85"/>
      <c r="FS66" s="85"/>
      <c r="FT66" s="85"/>
      <c r="FU66" s="85"/>
      <c r="FV66" s="85"/>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c r="IP66" s="85"/>
      <c r="IQ66" s="85"/>
      <c r="IR66" s="85"/>
      <c r="IS66" s="85"/>
      <c r="IT66" s="85"/>
      <c r="IU66" s="85"/>
      <c r="IV66" s="85"/>
      <c r="IW66" s="85"/>
      <c r="IX66" s="85"/>
      <c r="IY66" s="85"/>
      <c r="IZ66" s="85"/>
      <c r="JA66" s="85"/>
      <c r="JB66" s="85"/>
      <c r="JC66" s="85"/>
      <c r="JD66" s="85"/>
      <c r="JE66" s="85"/>
      <c r="JF66" s="85"/>
      <c r="JG66" s="85"/>
      <c r="JH66" s="85"/>
      <c r="JI66" s="85"/>
      <c r="JJ66" s="85"/>
      <c r="JK66" s="85"/>
      <c r="JL66" s="85"/>
      <c r="JM66" s="85"/>
      <c r="JN66" s="85"/>
      <c r="JO66" s="85"/>
      <c r="JP66" s="85"/>
      <c r="JQ66" s="85"/>
      <c r="JR66" s="85"/>
      <c r="JS66" s="85"/>
      <c r="JT66" s="85"/>
      <c r="JU66" s="85"/>
      <c r="JV66" s="85"/>
      <c r="JW66" s="85"/>
      <c r="JX66" s="85"/>
      <c r="JY66" s="85"/>
      <c r="JZ66" s="85"/>
      <c r="KA66" s="85"/>
      <c r="KB66" s="85"/>
      <c r="KC66" s="85"/>
      <c r="KD66" s="85"/>
      <c r="KE66" s="85"/>
      <c r="KF66" s="85"/>
      <c r="KG66" s="85"/>
      <c r="KH66" s="85"/>
      <c r="KI66" s="85"/>
      <c r="KJ66" s="85"/>
      <c r="KK66" s="85"/>
      <c r="KL66" s="85"/>
      <c r="KM66" s="85"/>
      <c r="KN66" s="85"/>
      <c r="KO66" s="85"/>
      <c r="KP66" s="85"/>
      <c r="KQ66" s="85"/>
      <c r="KR66" s="85"/>
      <c r="KS66" s="85"/>
      <c r="KT66" s="85"/>
      <c r="KU66" s="85"/>
      <c r="KV66" s="85"/>
      <c r="KW66" s="85"/>
      <c r="KX66" s="85"/>
      <c r="KY66" s="85"/>
      <c r="KZ66" s="85"/>
      <c r="LA66" s="85"/>
      <c r="LB66" s="85"/>
      <c r="LC66" s="85"/>
      <c r="LD66" s="85"/>
      <c r="LE66" s="85"/>
      <c r="LF66" s="85"/>
      <c r="LG66" s="85"/>
      <c r="LH66" s="85"/>
      <c r="LI66" s="85"/>
      <c r="LJ66" s="85"/>
      <c r="LK66" s="85"/>
      <c r="LL66" s="85"/>
      <c r="LM66" s="85"/>
      <c r="LN66" s="85"/>
      <c r="LO66" s="85"/>
      <c r="LP66" s="85"/>
      <c r="LQ66" s="85"/>
      <c r="LR66" s="85"/>
      <c r="LS66" s="85"/>
      <c r="LT66" s="85"/>
      <c r="LU66" s="85"/>
      <c r="LV66" s="85"/>
      <c r="LW66" s="85"/>
      <c r="LX66" s="85"/>
      <c r="LY66" s="85"/>
      <c r="LZ66" s="85"/>
      <c r="MA66" s="85"/>
      <c r="MB66" s="85"/>
      <c r="MC66" s="85"/>
      <c r="MD66" s="85"/>
      <c r="ME66" s="85"/>
      <c r="MF66" s="85"/>
      <c r="MG66" s="85"/>
      <c r="MH66" s="85"/>
      <c r="MI66" s="85"/>
      <c r="MJ66" s="85"/>
      <c r="MK66" s="85"/>
      <c r="ML66" s="85"/>
      <c r="MM66" s="85"/>
      <c r="MN66" s="85"/>
      <c r="MO66" s="85"/>
      <c r="MP66" s="85"/>
      <c r="MQ66" s="85"/>
      <c r="MR66" s="85"/>
      <c r="MS66" s="85"/>
      <c r="MT66" s="85"/>
      <c r="MU66" s="85"/>
      <c r="MV66" s="85"/>
      <c r="MW66" s="85"/>
      <c r="MX66" s="85"/>
      <c r="MY66" s="85"/>
      <c r="MZ66" s="85"/>
      <c r="NA66" s="85"/>
      <c r="NB66" s="86"/>
    </row>
    <row r="67" spans="1:366" s="87" customFormat="1" ht="36" customHeight="1">
      <c r="A67" s="84"/>
      <c r="B67" s="167" t="s">
        <v>89</v>
      </c>
      <c r="C67" s="71" t="s">
        <v>48</v>
      </c>
      <c r="D67" s="71" t="s">
        <v>49</v>
      </c>
      <c r="E67" s="71" t="s">
        <v>92</v>
      </c>
      <c r="F67" s="71" t="s">
        <v>93</v>
      </c>
      <c r="G67" s="71" t="s">
        <v>52</v>
      </c>
      <c r="H67" s="55"/>
      <c r="I67" s="72">
        <v>1632.2</v>
      </c>
      <c r="J67" s="27">
        <f>I67*1.042</f>
        <v>1700.7524000000001</v>
      </c>
      <c r="K67" s="27">
        <f>J67*1.05</f>
        <v>1785.7900200000001</v>
      </c>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6"/>
    </row>
    <row r="68" spans="1:366" s="87" customFormat="1" ht="36" customHeight="1">
      <c r="A68" s="84"/>
      <c r="B68" s="167"/>
      <c r="C68" s="26"/>
      <c r="D68" s="26"/>
      <c r="E68" s="26"/>
      <c r="F68" s="26"/>
      <c r="G68" s="26"/>
      <c r="H68" s="27"/>
      <c r="I68" s="27"/>
      <c r="J68" s="27"/>
      <c r="K68" s="27"/>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c r="IW68" s="85"/>
      <c r="IX68" s="85"/>
      <c r="IY68" s="85"/>
      <c r="IZ68" s="85"/>
      <c r="JA68" s="85"/>
      <c r="JB68" s="85"/>
      <c r="JC68" s="85"/>
      <c r="JD68" s="85"/>
      <c r="JE68" s="85"/>
      <c r="JF68" s="85"/>
      <c r="JG68" s="85"/>
      <c r="JH68" s="85"/>
      <c r="JI68" s="85"/>
      <c r="JJ68" s="85"/>
      <c r="JK68" s="85"/>
      <c r="JL68" s="85"/>
      <c r="JM68" s="85"/>
      <c r="JN68" s="85"/>
      <c r="JO68" s="85"/>
      <c r="JP68" s="85"/>
      <c r="JQ68" s="85"/>
      <c r="JR68" s="85"/>
      <c r="JS68" s="85"/>
      <c r="JT68" s="85"/>
      <c r="JU68" s="85"/>
      <c r="JV68" s="85"/>
      <c r="JW68" s="85"/>
      <c r="JX68" s="85"/>
      <c r="JY68" s="85"/>
      <c r="JZ68" s="85"/>
      <c r="KA68" s="85"/>
      <c r="KB68" s="85"/>
      <c r="KC68" s="85"/>
      <c r="KD68" s="85"/>
      <c r="KE68" s="85"/>
      <c r="KF68" s="85"/>
      <c r="KG68" s="85"/>
      <c r="KH68" s="85"/>
      <c r="KI68" s="85"/>
      <c r="KJ68" s="85"/>
      <c r="KK68" s="85"/>
      <c r="KL68" s="85"/>
      <c r="KM68" s="85"/>
      <c r="KN68" s="85"/>
      <c r="KO68" s="85"/>
      <c r="KP68" s="85"/>
      <c r="KQ68" s="85"/>
      <c r="KR68" s="85"/>
      <c r="KS68" s="85"/>
      <c r="KT68" s="85"/>
      <c r="KU68" s="85"/>
      <c r="KV68" s="85"/>
      <c r="KW68" s="85"/>
      <c r="KX68" s="85"/>
      <c r="KY68" s="85"/>
      <c r="KZ68" s="85"/>
      <c r="LA68" s="85"/>
      <c r="LB68" s="85"/>
      <c r="LC68" s="85"/>
      <c r="LD68" s="85"/>
      <c r="LE68" s="85"/>
      <c r="LF68" s="85"/>
      <c r="LG68" s="85"/>
      <c r="LH68" s="85"/>
      <c r="LI68" s="85"/>
      <c r="LJ68" s="85"/>
      <c r="LK68" s="85"/>
      <c r="LL68" s="85"/>
      <c r="LM68" s="85"/>
      <c r="LN68" s="85"/>
      <c r="LO68" s="85"/>
      <c r="LP68" s="85"/>
      <c r="LQ68" s="85"/>
      <c r="LR68" s="85"/>
      <c r="LS68" s="85"/>
      <c r="LT68" s="85"/>
      <c r="LU68" s="85"/>
      <c r="LV68" s="85"/>
      <c r="LW68" s="85"/>
      <c r="LX68" s="85"/>
      <c r="LY68" s="85"/>
      <c r="LZ68" s="85"/>
      <c r="MA68" s="85"/>
      <c r="MB68" s="85"/>
      <c r="MC68" s="85"/>
      <c r="MD68" s="85"/>
      <c r="ME68" s="85"/>
      <c r="MF68" s="85"/>
      <c r="MG68" s="85"/>
      <c r="MH68" s="85"/>
      <c r="MI68" s="85"/>
      <c r="MJ68" s="85"/>
      <c r="MK68" s="85"/>
      <c r="ML68" s="85"/>
      <c r="MM68" s="85"/>
      <c r="MN68" s="85"/>
      <c r="MO68" s="85"/>
      <c r="MP68" s="85"/>
      <c r="MQ68" s="85"/>
      <c r="MR68" s="85"/>
      <c r="MS68" s="85"/>
      <c r="MT68" s="85"/>
      <c r="MU68" s="85"/>
      <c r="MV68" s="85"/>
      <c r="MW68" s="85"/>
      <c r="MX68" s="85"/>
      <c r="MY68" s="85"/>
      <c r="MZ68" s="85"/>
      <c r="NA68" s="85"/>
      <c r="NB68" s="86"/>
    </row>
    <row r="69" spans="1:366" s="87" customFormat="1" ht="36" customHeight="1">
      <c r="A69" s="84"/>
      <c r="B69" s="188" t="s">
        <v>12</v>
      </c>
      <c r="C69" s="189"/>
      <c r="D69" s="189"/>
      <c r="E69" s="189"/>
      <c r="F69" s="189"/>
      <c r="G69" s="190"/>
      <c r="H69" s="70">
        <f t="shared" ref="H69" si="42">H67+H68</f>
        <v>0</v>
      </c>
      <c r="I69" s="70">
        <f t="shared" ref="I69" si="43">I67+I68</f>
        <v>1632.2</v>
      </c>
      <c r="J69" s="70">
        <f t="shared" ref="J69" si="44">J67+J68</f>
        <v>1700.7524000000001</v>
      </c>
      <c r="K69" s="70">
        <f t="shared" ref="K69" si="45">K67+K68</f>
        <v>1785.7900200000001</v>
      </c>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85"/>
      <c r="GC69" s="85"/>
      <c r="GD69" s="85"/>
      <c r="GE69" s="85"/>
      <c r="GF69" s="85"/>
      <c r="GG69" s="85"/>
      <c r="GH69" s="85"/>
      <c r="GI69" s="85"/>
      <c r="GJ69" s="85"/>
      <c r="GK69" s="85"/>
      <c r="GL69" s="85"/>
      <c r="GM69" s="85"/>
      <c r="GN69" s="85"/>
      <c r="GO69" s="85"/>
      <c r="GP69" s="85"/>
      <c r="GQ69" s="85"/>
      <c r="GR69" s="85"/>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5"/>
      <c r="II69" s="85"/>
      <c r="IJ69" s="85"/>
      <c r="IK69" s="85"/>
      <c r="IL69" s="85"/>
      <c r="IM69" s="85"/>
      <c r="IN69" s="85"/>
      <c r="IO69" s="85"/>
      <c r="IP69" s="85"/>
      <c r="IQ69" s="85"/>
      <c r="IR69" s="85"/>
      <c r="IS69" s="85"/>
      <c r="IT69" s="85"/>
      <c r="IU69" s="85"/>
      <c r="IV69" s="85"/>
      <c r="IW69" s="85"/>
      <c r="IX69" s="85"/>
      <c r="IY69" s="85"/>
      <c r="IZ69" s="85"/>
      <c r="JA69" s="85"/>
      <c r="JB69" s="85"/>
      <c r="JC69" s="85"/>
      <c r="JD69" s="85"/>
      <c r="JE69" s="85"/>
      <c r="JF69" s="85"/>
      <c r="JG69" s="85"/>
      <c r="JH69" s="85"/>
      <c r="JI69" s="85"/>
      <c r="JJ69" s="85"/>
      <c r="JK69" s="85"/>
      <c r="JL69" s="85"/>
      <c r="JM69" s="85"/>
      <c r="JN69" s="85"/>
      <c r="JO69" s="85"/>
      <c r="JP69" s="85"/>
      <c r="JQ69" s="85"/>
      <c r="JR69" s="85"/>
      <c r="JS69" s="85"/>
      <c r="JT69" s="85"/>
      <c r="JU69" s="85"/>
      <c r="JV69" s="85"/>
      <c r="JW69" s="85"/>
      <c r="JX69" s="85"/>
      <c r="JY69" s="85"/>
      <c r="JZ69" s="85"/>
      <c r="KA69" s="85"/>
      <c r="KB69" s="85"/>
      <c r="KC69" s="85"/>
      <c r="KD69" s="85"/>
      <c r="KE69" s="85"/>
      <c r="KF69" s="85"/>
      <c r="KG69" s="85"/>
      <c r="KH69" s="85"/>
      <c r="KI69" s="85"/>
      <c r="KJ69" s="85"/>
      <c r="KK69" s="85"/>
      <c r="KL69" s="85"/>
      <c r="KM69" s="85"/>
      <c r="KN69" s="85"/>
      <c r="KO69" s="85"/>
      <c r="KP69" s="85"/>
      <c r="KQ69" s="85"/>
      <c r="KR69" s="85"/>
      <c r="KS69" s="85"/>
      <c r="KT69" s="85"/>
      <c r="KU69" s="85"/>
      <c r="KV69" s="85"/>
      <c r="KW69" s="85"/>
      <c r="KX69" s="85"/>
      <c r="KY69" s="85"/>
      <c r="KZ69" s="85"/>
      <c r="LA69" s="85"/>
      <c r="LB69" s="85"/>
      <c r="LC69" s="85"/>
      <c r="LD69" s="85"/>
      <c r="LE69" s="85"/>
      <c r="LF69" s="85"/>
      <c r="LG69" s="85"/>
      <c r="LH69" s="85"/>
      <c r="LI69" s="85"/>
      <c r="LJ69" s="85"/>
      <c r="LK69" s="85"/>
      <c r="LL69" s="85"/>
      <c r="LM69" s="85"/>
      <c r="LN69" s="85"/>
      <c r="LO69" s="85"/>
      <c r="LP69" s="85"/>
      <c r="LQ69" s="85"/>
      <c r="LR69" s="85"/>
      <c r="LS69" s="85"/>
      <c r="LT69" s="85"/>
      <c r="LU69" s="85"/>
      <c r="LV69" s="85"/>
      <c r="LW69" s="85"/>
      <c r="LX69" s="85"/>
      <c r="LY69" s="85"/>
      <c r="LZ69" s="85"/>
      <c r="MA69" s="85"/>
      <c r="MB69" s="85"/>
      <c r="MC69" s="85"/>
      <c r="MD69" s="85"/>
      <c r="ME69" s="85"/>
      <c r="MF69" s="85"/>
      <c r="MG69" s="85"/>
      <c r="MH69" s="85"/>
      <c r="MI69" s="85"/>
      <c r="MJ69" s="85"/>
      <c r="MK69" s="85"/>
      <c r="ML69" s="85"/>
      <c r="MM69" s="85"/>
      <c r="MN69" s="85"/>
      <c r="MO69" s="85"/>
      <c r="MP69" s="85"/>
      <c r="MQ69" s="85"/>
      <c r="MR69" s="85"/>
      <c r="MS69" s="85"/>
      <c r="MT69" s="85"/>
      <c r="MU69" s="85"/>
      <c r="MV69" s="85"/>
      <c r="MW69" s="85"/>
      <c r="MX69" s="85"/>
      <c r="MY69" s="85"/>
      <c r="MZ69" s="85"/>
      <c r="NA69" s="85"/>
      <c r="NB69" s="86"/>
    </row>
    <row r="70" spans="1:366" s="87" customFormat="1" ht="36" customHeight="1">
      <c r="A70" s="84"/>
      <c r="B70" s="167" t="s">
        <v>90</v>
      </c>
      <c r="C70" s="71" t="s">
        <v>48</v>
      </c>
      <c r="D70" s="71" t="s">
        <v>49</v>
      </c>
      <c r="E70" s="71" t="s">
        <v>92</v>
      </c>
      <c r="F70" s="71" t="s">
        <v>93</v>
      </c>
      <c r="G70" s="71" t="s">
        <v>52</v>
      </c>
      <c r="H70" s="55">
        <v>826.11</v>
      </c>
      <c r="I70" s="72">
        <f>H70*1.042-0.01</f>
        <v>860.79662000000008</v>
      </c>
      <c r="J70" s="27">
        <f>I70*1.042</f>
        <v>896.95007804000011</v>
      </c>
      <c r="K70" s="27">
        <f>J70*1.05</f>
        <v>941.79758194200019</v>
      </c>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c r="DO70" s="85"/>
      <c r="DP70" s="85"/>
      <c r="DQ70" s="85"/>
      <c r="DR70" s="85"/>
      <c r="DS70" s="85"/>
      <c r="DT70" s="85"/>
      <c r="DU70" s="85"/>
      <c r="DV70" s="85"/>
      <c r="DW70" s="85"/>
      <c r="DX70" s="85"/>
      <c r="DY70" s="85"/>
      <c r="DZ70" s="85"/>
      <c r="EA70" s="85"/>
      <c r="EB70" s="85"/>
      <c r="EC70" s="85"/>
      <c r="ED70" s="85"/>
      <c r="EE70" s="85"/>
      <c r="EF70" s="85"/>
      <c r="EG70" s="85"/>
      <c r="EH70" s="85"/>
      <c r="EI70" s="85"/>
      <c r="EJ70" s="85"/>
      <c r="EK70" s="85"/>
      <c r="EL70" s="85"/>
      <c r="EM70" s="85"/>
      <c r="EN70" s="85"/>
      <c r="EO70" s="85"/>
      <c r="EP70" s="85"/>
      <c r="EQ70" s="85"/>
      <c r="ER70" s="85"/>
      <c r="ES70" s="85"/>
      <c r="ET70" s="85"/>
      <c r="EU70" s="85"/>
      <c r="EV70" s="85"/>
      <c r="EW70" s="85"/>
      <c r="EX70" s="85"/>
      <c r="EY70" s="85"/>
      <c r="EZ70" s="85"/>
      <c r="FA70" s="85"/>
      <c r="FB70" s="85"/>
      <c r="FC70" s="85"/>
      <c r="FD70" s="85"/>
      <c r="FE70" s="85"/>
      <c r="FF70" s="85"/>
      <c r="FG70" s="85"/>
      <c r="FH70" s="85"/>
      <c r="FI70" s="85"/>
      <c r="FJ70" s="85"/>
      <c r="FK70" s="85"/>
      <c r="FL70" s="85"/>
      <c r="FM70" s="85"/>
      <c r="FN70" s="85"/>
      <c r="FO70" s="85"/>
      <c r="FP70" s="85"/>
      <c r="FQ70" s="85"/>
      <c r="FR70" s="85"/>
      <c r="FS70" s="85"/>
      <c r="FT70" s="85"/>
      <c r="FU70" s="85"/>
      <c r="FV70" s="85"/>
      <c r="FW70" s="85"/>
      <c r="FX70" s="85"/>
      <c r="FY70" s="85"/>
      <c r="FZ70" s="85"/>
      <c r="GA70" s="85"/>
      <c r="GB70" s="85"/>
      <c r="GC70" s="85"/>
      <c r="GD70" s="85"/>
      <c r="GE70" s="85"/>
      <c r="GF70" s="85"/>
      <c r="GG70" s="85"/>
      <c r="GH70" s="85"/>
      <c r="GI70" s="85"/>
      <c r="GJ70" s="85"/>
      <c r="GK70" s="85"/>
      <c r="GL70" s="85"/>
      <c r="GM70" s="85"/>
      <c r="GN70" s="85"/>
      <c r="GO70" s="85"/>
      <c r="GP70" s="85"/>
      <c r="GQ70" s="85"/>
      <c r="GR70" s="85"/>
      <c r="GS70" s="85"/>
      <c r="GT70" s="85"/>
      <c r="GU70" s="85"/>
      <c r="GV70" s="85"/>
      <c r="GW70" s="85"/>
      <c r="GX70" s="85"/>
      <c r="GY70" s="85"/>
      <c r="GZ70" s="85"/>
      <c r="HA70" s="85"/>
      <c r="HB70" s="85"/>
      <c r="HC70" s="85"/>
      <c r="HD70" s="85"/>
      <c r="HE70" s="85"/>
      <c r="HF70" s="85"/>
      <c r="HG70" s="85"/>
      <c r="HH70" s="85"/>
      <c r="HI70" s="85"/>
      <c r="HJ70" s="85"/>
      <c r="HK70" s="85"/>
      <c r="HL70" s="85"/>
      <c r="HM70" s="85"/>
      <c r="HN70" s="85"/>
      <c r="HO70" s="85"/>
      <c r="HP70" s="85"/>
      <c r="HQ70" s="85"/>
      <c r="HR70" s="85"/>
      <c r="HS70" s="85"/>
      <c r="HT70" s="85"/>
      <c r="HU70" s="85"/>
      <c r="HV70" s="85"/>
      <c r="HW70" s="85"/>
      <c r="HX70" s="85"/>
      <c r="HY70" s="85"/>
      <c r="HZ70" s="85"/>
      <c r="IA70" s="85"/>
      <c r="IB70" s="85"/>
      <c r="IC70" s="85"/>
      <c r="ID70" s="85"/>
      <c r="IE70" s="85"/>
      <c r="IF70" s="85"/>
      <c r="IG70" s="85"/>
      <c r="IH70" s="85"/>
      <c r="II70" s="85"/>
      <c r="IJ70" s="85"/>
      <c r="IK70" s="85"/>
      <c r="IL70" s="85"/>
      <c r="IM70" s="85"/>
      <c r="IN70" s="85"/>
      <c r="IO70" s="85"/>
      <c r="IP70" s="85"/>
      <c r="IQ70" s="85"/>
      <c r="IR70" s="85"/>
      <c r="IS70" s="85"/>
      <c r="IT70" s="85"/>
      <c r="IU70" s="85"/>
      <c r="IV70" s="85"/>
      <c r="IW70" s="85"/>
      <c r="IX70" s="85"/>
      <c r="IY70" s="85"/>
      <c r="IZ70" s="85"/>
      <c r="JA70" s="85"/>
      <c r="JB70" s="85"/>
      <c r="JC70" s="85"/>
      <c r="JD70" s="85"/>
      <c r="JE70" s="85"/>
      <c r="JF70" s="85"/>
      <c r="JG70" s="85"/>
      <c r="JH70" s="85"/>
      <c r="JI70" s="85"/>
      <c r="JJ70" s="85"/>
      <c r="JK70" s="85"/>
      <c r="JL70" s="85"/>
      <c r="JM70" s="85"/>
      <c r="JN70" s="85"/>
      <c r="JO70" s="85"/>
      <c r="JP70" s="85"/>
      <c r="JQ70" s="85"/>
      <c r="JR70" s="85"/>
      <c r="JS70" s="85"/>
      <c r="JT70" s="85"/>
      <c r="JU70" s="85"/>
      <c r="JV70" s="85"/>
      <c r="JW70" s="85"/>
      <c r="JX70" s="85"/>
      <c r="JY70" s="85"/>
      <c r="JZ70" s="85"/>
      <c r="KA70" s="85"/>
      <c r="KB70" s="85"/>
      <c r="KC70" s="85"/>
      <c r="KD70" s="85"/>
      <c r="KE70" s="85"/>
      <c r="KF70" s="85"/>
      <c r="KG70" s="85"/>
      <c r="KH70" s="85"/>
      <c r="KI70" s="85"/>
      <c r="KJ70" s="85"/>
      <c r="KK70" s="85"/>
      <c r="KL70" s="85"/>
      <c r="KM70" s="85"/>
      <c r="KN70" s="85"/>
      <c r="KO70" s="85"/>
      <c r="KP70" s="85"/>
      <c r="KQ70" s="85"/>
      <c r="KR70" s="85"/>
      <c r="KS70" s="85"/>
      <c r="KT70" s="85"/>
      <c r="KU70" s="85"/>
      <c r="KV70" s="85"/>
      <c r="KW70" s="85"/>
      <c r="KX70" s="85"/>
      <c r="KY70" s="85"/>
      <c r="KZ70" s="85"/>
      <c r="LA70" s="85"/>
      <c r="LB70" s="85"/>
      <c r="LC70" s="85"/>
      <c r="LD70" s="85"/>
      <c r="LE70" s="85"/>
      <c r="LF70" s="85"/>
      <c r="LG70" s="85"/>
      <c r="LH70" s="85"/>
      <c r="LI70" s="85"/>
      <c r="LJ70" s="85"/>
      <c r="LK70" s="85"/>
      <c r="LL70" s="85"/>
      <c r="LM70" s="85"/>
      <c r="LN70" s="85"/>
      <c r="LO70" s="85"/>
      <c r="LP70" s="85"/>
      <c r="LQ70" s="85"/>
      <c r="LR70" s="85"/>
      <c r="LS70" s="85"/>
      <c r="LT70" s="85"/>
      <c r="LU70" s="85"/>
      <c r="LV70" s="85"/>
      <c r="LW70" s="85"/>
      <c r="LX70" s="85"/>
      <c r="LY70" s="85"/>
      <c r="LZ70" s="85"/>
      <c r="MA70" s="85"/>
      <c r="MB70" s="85"/>
      <c r="MC70" s="85"/>
      <c r="MD70" s="85"/>
      <c r="ME70" s="85"/>
      <c r="MF70" s="85"/>
      <c r="MG70" s="85"/>
      <c r="MH70" s="85"/>
      <c r="MI70" s="85"/>
      <c r="MJ70" s="85"/>
      <c r="MK70" s="85"/>
      <c r="ML70" s="85"/>
      <c r="MM70" s="85"/>
      <c r="MN70" s="85"/>
      <c r="MO70" s="85"/>
      <c r="MP70" s="85"/>
      <c r="MQ70" s="85"/>
      <c r="MR70" s="85"/>
      <c r="MS70" s="85"/>
      <c r="MT70" s="85"/>
      <c r="MU70" s="85"/>
      <c r="MV70" s="85"/>
      <c r="MW70" s="85"/>
      <c r="MX70" s="85"/>
      <c r="MY70" s="85"/>
      <c r="MZ70" s="85"/>
      <c r="NA70" s="85"/>
      <c r="NB70" s="86"/>
    </row>
    <row r="71" spans="1:366" s="87" customFormat="1" ht="61.5" customHeight="1">
      <c r="A71" s="84"/>
      <c r="B71" s="167"/>
      <c r="C71" s="26"/>
      <c r="D71" s="26"/>
      <c r="E71" s="26"/>
      <c r="F71" s="26"/>
      <c r="G71" s="26"/>
      <c r="H71" s="27"/>
      <c r="I71" s="27"/>
      <c r="J71" s="27"/>
      <c r="K71" s="27"/>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5"/>
      <c r="FF71" s="85"/>
      <c r="FG71" s="85"/>
      <c r="FH71" s="85"/>
      <c r="FI71" s="85"/>
      <c r="FJ71" s="85"/>
      <c r="FK71" s="85"/>
      <c r="FL71" s="85"/>
      <c r="FM71" s="85"/>
      <c r="FN71" s="85"/>
      <c r="FO71" s="85"/>
      <c r="FP71" s="85"/>
      <c r="FQ71" s="85"/>
      <c r="FR71" s="85"/>
      <c r="FS71" s="85"/>
      <c r="FT71" s="85"/>
      <c r="FU71" s="85"/>
      <c r="FV71" s="85"/>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c r="IV71" s="85"/>
      <c r="IW71" s="85"/>
      <c r="IX71" s="85"/>
      <c r="IY71" s="85"/>
      <c r="IZ71" s="85"/>
      <c r="JA71" s="85"/>
      <c r="JB71" s="85"/>
      <c r="JC71" s="85"/>
      <c r="JD71" s="85"/>
      <c r="JE71" s="85"/>
      <c r="JF71" s="85"/>
      <c r="JG71" s="85"/>
      <c r="JH71" s="85"/>
      <c r="JI71" s="85"/>
      <c r="JJ71" s="85"/>
      <c r="JK71" s="85"/>
      <c r="JL71" s="85"/>
      <c r="JM71" s="85"/>
      <c r="JN71" s="85"/>
      <c r="JO71" s="85"/>
      <c r="JP71" s="85"/>
      <c r="JQ71" s="85"/>
      <c r="JR71" s="85"/>
      <c r="JS71" s="85"/>
      <c r="JT71" s="85"/>
      <c r="JU71" s="85"/>
      <c r="JV71" s="85"/>
      <c r="JW71" s="85"/>
      <c r="JX71" s="85"/>
      <c r="JY71" s="85"/>
      <c r="JZ71" s="85"/>
      <c r="KA71" s="85"/>
      <c r="KB71" s="85"/>
      <c r="KC71" s="85"/>
      <c r="KD71" s="85"/>
      <c r="KE71" s="85"/>
      <c r="KF71" s="85"/>
      <c r="KG71" s="85"/>
      <c r="KH71" s="85"/>
      <c r="KI71" s="85"/>
      <c r="KJ71" s="85"/>
      <c r="KK71" s="85"/>
      <c r="KL71" s="85"/>
      <c r="KM71" s="85"/>
      <c r="KN71" s="85"/>
      <c r="KO71" s="85"/>
      <c r="KP71" s="85"/>
      <c r="KQ71" s="85"/>
      <c r="KR71" s="85"/>
      <c r="KS71" s="85"/>
      <c r="KT71" s="85"/>
      <c r="KU71" s="85"/>
      <c r="KV71" s="85"/>
      <c r="KW71" s="85"/>
      <c r="KX71" s="85"/>
      <c r="KY71" s="85"/>
      <c r="KZ71" s="85"/>
      <c r="LA71" s="85"/>
      <c r="LB71" s="85"/>
      <c r="LC71" s="85"/>
      <c r="LD71" s="85"/>
      <c r="LE71" s="85"/>
      <c r="LF71" s="85"/>
      <c r="LG71" s="85"/>
      <c r="LH71" s="85"/>
      <c r="LI71" s="85"/>
      <c r="LJ71" s="85"/>
      <c r="LK71" s="85"/>
      <c r="LL71" s="85"/>
      <c r="LM71" s="85"/>
      <c r="LN71" s="85"/>
      <c r="LO71" s="85"/>
      <c r="LP71" s="85"/>
      <c r="LQ71" s="85"/>
      <c r="LR71" s="85"/>
      <c r="LS71" s="85"/>
      <c r="LT71" s="85"/>
      <c r="LU71" s="85"/>
      <c r="LV71" s="85"/>
      <c r="LW71" s="85"/>
      <c r="LX71" s="85"/>
      <c r="LY71" s="85"/>
      <c r="LZ71" s="85"/>
      <c r="MA71" s="85"/>
      <c r="MB71" s="85"/>
      <c r="MC71" s="85"/>
      <c r="MD71" s="85"/>
      <c r="ME71" s="85"/>
      <c r="MF71" s="85"/>
      <c r="MG71" s="85"/>
      <c r="MH71" s="85"/>
      <c r="MI71" s="85"/>
      <c r="MJ71" s="85"/>
      <c r="MK71" s="85"/>
      <c r="ML71" s="85"/>
      <c r="MM71" s="85"/>
      <c r="MN71" s="85"/>
      <c r="MO71" s="85"/>
      <c r="MP71" s="85"/>
      <c r="MQ71" s="85"/>
      <c r="MR71" s="85"/>
      <c r="MS71" s="85"/>
      <c r="MT71" s="85"/>
      <c r="MU71" s="85"/>
      <c r="MV71" s="85"/>
      <c r="MW71" s="85"/>
      <c r="MX71" s="85"/>
      <c r="MY71" s="85"/>
      <c r="MZ71" s="85"/>
      <c r="NA71" s="85"/>
      <c r="NB71" s="86"/>
    </row>
    <row r="72" spans="1:366" s="87" customFormat="1" ht="36" customHeight="1">
      <c r="A72" s="84"/>
      <c r="B72" s="188" t="s">
        <v>12</v>
      </c>
      <c r="C72" s="189"/>
      <c r="D72" s="189"/>
      <c r="E72" s="189"/>
      <c r="F72" s="189"/>
      <c r="G72" s="190"/>
      <c r="H72" s="70">
        <f t="shared" ref="H72" si="46">H70+H71</f>
        <v>826.11</v>
      </c>
      <c r="I72" s="70">
        <f t="shared" ref="I72" si="47">I70+I71</f>
        <v>860.79662000000008</v>
      </c>
      <c r="J72" s="70">
        <f t="shared" ref="J72" si="48">J70+J71</f>
        <v>896.95007804000011</v>
      </c>
      <c r="K72" s="70">
        <f t="shared" ref="K72" si="49">K70+K71</f>
        <v>941.79758194200019</v>
      </c>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5"/>
      <c r="FF72" s="85"/>
      <c r="FG72" s="85"/>
      <c r="FH72" s="85"/>
      <c r="FI72" s="85"/>
      <c r="FJ72" s="85"/>
      <c r="FK72" s="85"/>
      <c r="FL72" s="85"/>
      <c r="FM72" s="85"/>
      <c r="FN72" s="85"/>
      <c r="FO72" s="85"/>
      <c r="FP72" s="85"/>
      <c r="FQ72" s="85"/>
      <c r="FR72" s="85"/>
      <c r="FS72" s="85"/>
      <c r="FT72" s="85"/>
      <c r="FU72" s="85"/>
      <c r="FV72" s="85"/>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c r="IV72" s="85"/>
      <c r="IW72" s="85"/>
      <c r="IX72" s="85"/>
      <c r="IY72" s="85"/>
      <c r="IZ72" s="85"/>
      <c r="JA72" s="85"/>
      <c r="JB72" s="85"/>
      <c r="JC72" s="85"/>
      <c r="JD72" s="85"/>
      <c r="JE72" s="85"/>
      <c r="JF72" s="85"/>
      <c r="JG72" s="85"/>
      <c r="JH72" s="85"/>
      <c r="JI72" s="85"/>
      <c r="JJ72" s="85"/>
      <c r="JK72" s="85"/>
      <c r="JL72" s="85"/>
      <c r="JM72" s="85"/>
      <c r="JN72" s="85"/>
      <c r="JO72" s="85"/>
      <c r="JP72" s="85"/>
      <c r="JQ72" s="85"/>
      <c r="JR72" s="85"/>
      <c r="JS72" s="85"/>
      <c r="JT72" s="85"/>
      <c r="JU72" s="85"/>
      <c r="JV72" s="85"/>
      <c r="JW72" s="85"/>
      <c r="JX72" s="85"/>
      <c r="JY72" s="85"/>
      <c r="JZ72" s="85"/>
      <c r="KA72" s="85"/>
      <c r="KB72" s="85"/>
      <c r="KC72" s="85"/>
      <c r="KD72" s="85"/>
      <c r="KE72" s="85"/>
      <c r="KF72" s="85"/>
      <c r="KG72" s="85"/>
      <c r="KH72" s="85"/>
      <c r="KI72" s="85"/>
      <c r="KJ72" s="85"/>
      <c r="KK72" s="85"/>
      <c r="KL72" s="85"/>
      <c r="KM72" s="85"/>
      <c r="KN72" s="85"/>
      <c r="KO72" s="85"/>
      <c r="KP72" s="85"/>
      <c r="KQ72" s="85"/>
      <c r="KR72" s="85"/>
      <c r="KS72" s="85"/>
      <c r="KT72" s="85"/>
      <c r="KU72" s="85"/>
      <c r="KV72" s="85"/>
      <c r="KW72" s="85"/>
      <c r="KX72" s="85"/>
      <c r="KY72" s="85"/>
      <c r="KZ72" s="85"/>
      <c r="LA72" s="85"/>
      <c r="LB72" s="85"/>
      <c r="LC72" s="85"/>
      <c r="LD72" s="85"/>
      <c r="LE72" s="85"/>
      <c r="LF72" s="85"/>
      <c r="LG72" s="85"/>
      <c r="LH72" s="85"/>
      <c r="LI72" s="85"/>
      <c r="LJ72" s="85"/>
      <c r="LK72" s="85"/>
      <c r="LL72" s="85"/>
      <c r="LM72" s="85"/>
      <c r="LN72" s="85"/>
      <c r="LO72" s="85"/>
      <c r="LP72" s="85"/>
      <c r="LQ72" s="85"/>
      <c r="LR72" s="85"/>
      <c r="LS72" s="85"/>
      <c r="LT72" s="85"/>
      <c r="LU72" s="85"/>
      <c r="LV72" s="85"/>
      <c r="LW72" s="85"/>
      <c r="LX72" s="85"/>
      <c r="LY72" s="85"/>
      <c r="LZ72" s="85"/>
      <c r="MA72" s="85"/>
      <c r="MB72" s="85"/>
      <c r="MC72" s="85"/>
      <c r="MD72" s="85"/>
      <c r="ME72" s="85"/>
      <c r="MF72" s="85"/>
      <c r="MG72" s="85"/>
      <c r="MH72" s="85"/>
      <c r="MI72" s="85"/>
      <c r="MJ72" s="85"/>
      <c r="MK72" s="85"/>
      <c r="ML72" s="85"/>
      <c r="MM72" s="85"/>
      <c r="MN72" s="85"/>
      <c r="MO72" s="85"/>
      <c r="MP72" s="85"/>
      <c r="MQ72" s="85"/>
      <c r="MR72" s="85"/>
      <c r="MS72" s="85"/>
      <c r="MT72" s="85"/>
      <c r="MU72" s="85"/>
      <c r="MV72" s="85"/>
      <c r="MW72" s="85"/>
      <c r="MX72" s="85"/>
      <c r="MY72" s="85"/>
      <c r="MZ72" s="85"/>
      <c r="NA72" s="85"/>
      <c r="NB72" s="86"/>
    </row>
    <row r="73" spans="1:366" s="87" customFormat="1" ht="36" customHeight="1">
      <c r="A73" s="84"/>
      <c r="B73" s="167" t="s">
        <v>138</v>
      </c>
      <c r="C73" s="71" t="s">
        <v>48</v>
      </c>
      <c r="D73" s="71" t="s">
        <v>49</v>
      </c>
      <c r="E73" s="71" t="s">
        <v>92</v>
      </c>
      <c r="F73" s="71" t="s">
        <v>93</v>
      </c>
      <c r="G73" s="71" t="s">
        <v>52</v>
      </c>
      <c r="H73" s="55"/>
      <c r="I73" s="72">
        <v>468.7</v>
      </c>
      <c r="J73" s="27">
        <f>I73*1.042</f>
        <v>488.3854</v>
      </c>
      <c r="K73" s="27">
        <f>J73*1.05</f>
        <v>512.80466999999999</v>
      </c>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c r="DO73" s="85"/>
      <c r="DP73" s="85"/>
      <c r="DQ73" s="85"/>
      <c r="DR73" s="85"/>
      <c r="DS73" s="85"/>
      <c r="DT73" s="85"/>
      <c r="DU73" s="85"/>
      <c r="DV73" s="85"/>
      <c r="DW73" s="85"/>
      <c r="DX73" s="85"/>
      <c r="DY73" s="85"/>
      <c r="DZ73" s="85"/>
      <c r="EA73" s="85"/>
      <c r="EB73" s="85"/>
      <c r="EC73" s="85"/>
      <c r="ED73" s="85"/>
      <c r="EE73" s="85"/>
      <c r="EF73" s="85"/>
      <c r="EG73" s="85"/>
      <c r="EH73" s="85"/>
      <c r="EI73" s="85"/>
      <c r="EJ73" s="85"/>
      <c r="EK73" s="85"/>
      <c r="EL73" s="85"/>
      <c r="EM73" s="85"/>
      <c r="EN73" s="85"/>
      <c r="EO73" s="85"/>
      <c r="EP73" s="85"/>
      <c r="EQ73" s="85"/>
      <c r="ER73" s="85"/>
      <c r="ES73" s="85"/>
      <c r="ET73" s="85"/>
      <c r="EU73" s="85"/>
      <c r="EV73" s="85"/>
      <c r="EW73" s="85"/>
      <c r="EX73" s="85"/>
      <c r="EY73" s="85"/>
      <c r="EZ73" s="85"/>
      <c r="FA73" s="85"/>
      <c r="FB73" s="85"/>
      <c r="FC73" s="85"/>
      <c r="FD73" s="85"/>
      <c r="FE73" s="85"/>
      <c r="FF73" s="85"/>
      <c r="FG73" s="85"/>
      <c r="FH73" s="85"/>
      <c r="FI73" s="85"/>
      <c r="FJ73" s="85"/>
      <c r="FK73" s="85"/>
      <c r="FL73" s="85"/>
      <c r="FM73" s="85"/>
      <c r="FN73" s="85"/>
      <c r="FO73" s="85"/>
      <c r="FP73" s="85"/>
      <c r="FQ73" s="85"/>
      <c r="FR73" s="85"/>
      <c r="FS73" s="85"/>
      <c r="FT73" s="85"/>
      <c r="FU73" s="85"/>
      <c r="FV73" s="85"/>
      <c r="FW73" s="85"/>
      <c r="FX73" s="85"/>
      <c r="FY73" s="85"/>
      <c r="FZ73" s="85"/>
      <c r="GA73" s="85"/>
      <c r="GB73" s="85"/>
      <c r="GC73" s="85"/>
      <c r="GD73" s="85"/>
      <c r="GE73" s="85"/>
      <c r="GF73" s="85"/>
      <c r="GG73" s="85"/>
      <c r="GH73" s="85"/>
      <c r="GI73" s="85"/>
      <c r="GJ73" s="85"/>
      <c r="GK73" s="85"/>
      <c r="GL73" s="85"/>
      <c r="GM73" s="85"/>
      <c r="GN73" s="85"/>
      <c r="GO73" s="85"/>
      <c r="GP73" s="85"/>
      <c r="GQ73" s="85"/>
      <c r="GR73" s="85"/>
      <c r="GS73" s="85"/>
      <c r="GT73" s="85"/>
      <c r="GU73" s="85"/>
      <c r="GV73" s="85"/>
      <c r="GW73" s="85"/>
      <c r="GX73" s="85"/>
      <c r="GY73" s="85"/>
      <c r="GZ73" s="85"/>
      <c r="HA73" s="85"/>
      <c r="HB73" s="85"/>
      <c r="HC73" s="85"/>
      <c r="HD73" s="85"/>
      <c r="HE73" s="85"/>
      <c r="HF73" s="85"/>
      <c r="HG73" s="85"/>
      <c r="HH73" s="85"/>
      <c r="HI73" s="85"/>
      <c r="HJ73" s="85"/>
      <c r="HK73" s="85"/>
      <c r="HL73" s="85"/>
      <c r="HM73" s="85"/>
      <c r="HN73" s="85"/>
      <c r="HO73" s="85"/>
      <c r="HP73" s="85"/>
      <c r="HQ73" s="85"/>
      <c r="HR73" s="85"/>
      <c r="HS73" s="85"/>
      <c r="HT73" s="85"/>
      <c r="HU73" s="85"/>
      <c r="HV73" s="85"/>
      <c r="HW73" s="85"/>
      <c r="HX73" s="85"/>
      <c r="HY73" s="85"/>
      <c r="HZ73" s="85"/>
      <c r="IA73" s="85"/>
      <c r="IB73" s="85"/>
      <c r="IC73" s="85"/>
      <c r="ID73" s="85"/>
      <c r="IE73" s="85"/>
      <c r="IF73" s="85"/>
      <c r="IG73" s="85"/>
      <c r="IH73" s="85"/>
      <c r="II73" s="85"/>
      <c r="IJ73" s="85"/>
      <c r="IK73" s="85"/>
      <c r="IL73" s="85"/>
      <c r="IM73" s="85"/>
      <c r="IN73" s="85"/>
      <c r="IO73" s="85"/>
      <c r="IP73" s="85"/>
      <c r="IQ73" s="85"/>
      <c r="IR73" s="85"/>
      <c r="IS73" s="85"/>
      <c r="IT73" s="85"/>
      <c r="IU73" s="85"/>
      <c r="IV73" s="85"/>
      <c r="IW73" s="85"/>
      <c r="IX73" s="85"/>
      <c r="IY73" s="85"/>
      <c r="IZ73" s="85"/>
      <c r="JA73" s="85"/>
      <c r="JB73" s="85"/>
      <c r="JC73" s="85"/>
      <c r="JD73" s="85"/>
      <c r="JE73" s="85"/>
      <c r="JF73" s="85"/>
      <c r="JG73" s="85"/>
      <c r="JH73" s="85"/>
      <c r="JI73" s="85"/>
      <c r="JJ73" s="85"/>
      <c r="JK73" s="85"/>
      <c r="JL73" s="85"/>
      <c r="JM73" s="85"/>
      <c r="JN73" s="85"/>
      <c r="JO73" s="85"/>
      <c r="JP73" s="85"/>
      <c r="JQ73" s="85"/>
      <c r="JR73" s="85"/>
      <c r="JS73" s="85"/>
      <c r="JT73" s="85"/>
      <c r="JU73" s="85"/>
      <c r="JV73" s="85"/>
      <c r="JW73" s="85"/>
      <c r="JX73" s="85"/>
      <c r="JY73" s="85"/>
      <c r="JZ73" s="85"/>
      <c r="KA73" s="85"/>
      <c r="KB73" s="85"/>
      <c r="KC73" s="85"/>
      <c r="KD73" s="85"/>
      <c r="KE73" s="85"/>
      <c r="KF73" s="85"/>
      <c r="KG73" s="85"/>
      <c r="KH73" s="85"/>
      <c r="KI73" s="85"/>
      <c r="KJ73" s="85"/>
      <c r="KK73" s="85"/>
      <c r="KL73" s="85"/>
      <c r="KM73" s="85"/>
      <c r="KN73" s="85"/>
      <c r="KO73" s="85"/>
      <c r="KP73" s="85"/>
      <c r="KQ73" s="85"/>
      <c r="KR73" s="85"/>
      <c r="KS73" s="85"/>
      <c r="KT73" s="85"/>
      <c r="KU73" s="85"/>
      <c r="KV73" s="85"/>
      <c r="KW73" s="85"/>
      <c r="KX73" s="85"/>
      <c r="KY73" s="85"/>
      <c r="KZ73" s="85"/>
      <c r="LA73" s="85"/>
      <c r="LB73" s="85"/>
      <c r="LC73" s="85"/>
      <c r="LD73" s="85"/>
      <c r="LE73" s="85"/>
      <c r="LF73" s="85"/>
      <c r="LG73" s="85"/>
      <c r="LH73" s="85"/>
      <c r="LI73" s="85"/>
      <c r="LJ73" s="85"/>
      <c r="LK73" s="85"/>
      <c r="LL73" s="85"/>
      <c r="LM73" s="85"/>
      <c r="LN73" s="85"/>
      <c r="LO73" s="85"/>
      <c r="LP73" s="85"/>
      <c r="LQ73" s="85"/>
      <c r="LR73" s="85"/>
      <c r="LS73" s="85"/>
      <c r="LT73" s="85"/>
      <c r="LU73" s="85"/>
      <c r="LV73" s="85"/>
      <c r="LW73" s="85"/>
      <c r="LX73" s="85"/>
      <c r="LY73" s="85"/>
      <c r="LZ73" s="85"/>
      <c r="MA73" s="85"/>
      <c r="MB73" s="85"/>
      <c r="MC73" s="85"/>
      <c r="MD73" s="85"/>
      <c r="ME73" s="85"/>
      <c r="MF73" s="85"/>
      <c r="MG73" s="85"/>
      <c r="MH73" s="85"/>
      <c r="MI73" s="85"/>
      <c r="MJ73" s="85"/>
      <c r="MK73" s="85"/>
      <c r="ML73" s="85"/>
      <c r="MM73" s="85"/>
      <c r="MN73" s="85"/>
      <c r="MO73" s="85"/>
      <c r="MP73" s="85"/>
      <c r="MQ73" s="85"/>
      <c r="MR73" s="85"/>
      <c r="MS73" s="85"/>
      <c r="MT73" s="85"/>
      <c r="MU73" s="85"/>
      <c r="MV73" s="85"/>
      <c r="MW73" s="85"/>
      <c r="MX73" s="85"/>
      <c r="MY73" s="85"/>
      <c r="MZ73" s="85"/>
      <c r="NA73" s="85"/>
      <c r="NB73" s="86"/>
    </row>
    <row r="74" spans="1:366" s="87" customFormat="1" ht="60" customHeight="1">
      <c r="A74" s="84"/>
      <c r="B74" s="167"/>
      <c r="C74" s="26"/>
      <c r="D74" s="26"/>
      <c r="E74" s="26"/>
      <c r="F74" s="26"/>
      <c r="G74" s="26"/>
      <c r="H74" s="27"/>
      <c r="I74" s="27"/>
      <c r="J74" s="27"/>
      <c r="K74" s="27"/>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c r="FE74" s="85"/>
      <c r="FF74" s="85"/>
      <c r="FG74" s="85"/>
      <c r="FH74" s="85"/>
      <c r="FI74" s="85"/>
      <c r="FJ74" s="85"/>
      <c r="FK74" s="85"/>
      <c r="FL74" s="85"/>
      <c r="FM74" s="85"/>
      <c r="FN74" s="85"/>
      <c r="FO74" s="85"/>
      <c r="FP74" s="85"/>
      <c r="FQ74" s="85"/>
      <c r="FR74" s="85"/>
      <c r="FS74" s="85"/>
      <c r="FT74" s="85"/>
      <c r="FU74" s="85"/>
      <c r="FV74" s="85"/>
      <c r="FW74" s="85"/>
      <c r="FX74" s="85"/>
      <c r="FY74" s="85"/>
      <c r="FZ74" s="85"/>
      <c r="GA74" s="85"/>
      <c r="GB74" s="85"/>
      <c r="GC74" s="85"/>
      <c r="GD74" s="85"/>
      <c r="GE74" s="85"/>
      <c r="GF74" s="85"/>
      <c r="GG74" s="85"/>
      <c r="GH74" s="85"/>
      <c r="GI74" s="85"/>
      <c r="GJ74" s="85"/>
      <c r="GK74" s="85"/>
      <c r="GL74" s="85"/>
      <c r="GM74" s="85"/>
      <c r="GN74" s="85"/>
      <c r="GO74" s="85"/>
      <c r="GP74" s="85"/>
      <c r="GQ74" s="85"/>
      <c r="GR74" s="85"/>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5"/>
      <c r="II74" s="85"/>
      <c r="IJ74" s="85"/>
      <c r="IK74" s="85"/>
      <c r="IL74" s="85"/>
      <c r="IM74" s="85"/>
      <c r="IN74" s="85"/>
      <c r="IO74" s="85"/>
      <c r="IP74" s="85"/>
      <c r="IQ74" s="85"/>
      <c r="IR74" s="85"/>
      <c r="IS74" s="85"/>
      <c r="IT74" s="85"/>
      <c r="IU74" s="85"/>
      <c r="IV74" s="85"/>
      <c r="IW74" s="85"/>
      <c r="IX74" s="85"/>
      <c r="IY74" s="85"/>
      <c r="IZ74" s="85"/>
      <c r="JA74" s="85"/>
      <c r="JB74" s="85"/>
      <c r="JC74" s="85"/>
      <c r="JD74" s="85"/>
      <c r="JE74" s="85"/>
      <c r="JF74" s="85"/>
      <c r="JG74" s="85"/>
      <c r="JH74" s="85"/>
      <c r="JI74" s="85"/>
      <c r="JJ74" s="85"/>
      <c r="JK74" s="85"/>
      <c r="JL74" s="85"/>
      <c r="JM74" s="85"/>
      <c r="JN74" s="85"/>
      <c r="JO74" s="85"/>
      <c r="JP74" s="85"/>
      <c r="JQ74" s="85"/>
      <c r="JR74" s="85"/>
      <c r="JS74" s="85"/>
      <c r="JT74" s="85"/>
      <c r="JU74" s="85"/>
      <c r="JV74" s="85"/>
      <c r="JW74" s="85"/>
      <c r="JX74" s="85"/>
      <c r="JY74" s="85"/>
      <c r="JZ74" s="85"/>
      <c r="KA74" s="85"/>
      <c r="KB74" s="85"/>
      <c r="KC74" s="85"/>
      <c r="KD74" s="85"/>
      <c r="KE74" s="85"/>
      <c r="KF74" s="85"/>
      <c r="KG74" s="85"/>
      <c r="KH74" s="85"/>
      <c r="KI74" s="85"/>
      <c r="KJ74" s="85"/>
      <c r="KK74" s="85"/>
      <c r="KL74" s="85"/>
      <c r="KM74" s="85"/>
      <c r="KN74" s="85"/>
      <c r="KO74" s="85"/>
      <c r="KP74" s="85"/>
      <c r="KQ74" s="85"/>
      <c r="KR74" s="85"/>
      <c r="KS74" s="85"/>
      <c r="KT74" s="85"/>
      <c r="KU74" s="85"/>
      <c r="KV74" s="85"/>
      <c r="KW74" s="85"/>
      <c r="KX74" s="85"/>
      <c r="KY74" s="85"/>
      <c r="KZ74" s="85"/>
      <c r="LA74" s="85"/>
      <c r="LB74" s="85"/>
      <c r="LC74" s="85"/>
      <c r="LD74" s="85"/>
      <c r="LE74" s="85"/>
      <c r="LF74" s="85"/>
      <c r="LG74" s="85"/>
      <c r="LH74" s="85"/>
      <c r="LI74" s="85"/>
      <c r="LJ74" s="85"/>
      <c r="LK74" s="85"/>
      <c r="LL74" s="85"/>
      <c r="LM74" s="85"/>
      <c r="LN74" s="85"/>
      <c r="LO74" s="85"/>
      <c r="LP74" s="85"/>
      <c r="LQ74" s="85"/>
      <c r="LR74" s="85"/>
      <c r="LS74" s="85"/>
      <c r="LT74" s="85"/>
      <c r="LU74" s="85"/>
      <c r="LV74" s="85"/>
      <c r="LW74" s="85"/>
      <c r="LX74" s="85"/>
      <c r="LY74" s="85"/>
      <c r="LZ74" s="85"/>
      <c r="MA74" s="85"/>
      <c r="MB74" s="85"/>
      <c r="MC74" s="85"/>
      <c r="MD74" s="85"/>
      <c r="ME74" s="85"/>
      <c r="MF74" s="85"/>
      <c r="MG74" s="85"/>
      <c r="MH74" s="85"/>
      <c r="MI74" s="85"/>
      <c r="MJ74" s="85"/>
      <c r="MK74" s="85"/>
      <c r="ML74" s="85"/>
      <c r="MM74" s="85"/>
      <c r="MN74" s="85"/>
      <c r="MO74" s="85"/>
      <c r="MP74" s="85"/>
      <c r="MQ74" s="85"/>
      <c r="MR74" s="85"/>
      <c r="MS74" s="85"/>
      <c r="MT74" s="85"/>
      <c r="MU74" s="85"/>
      <c r="MV74" s="85"/>
      <c r="MW74" s="85"/>
      <c r="MX74" s="85"/>
      <c r="MY74" s="85"/>
      <c r="MZ74" s="85"/>
      <c r="NA74" s="85"/>
      <c r="NB74" s="86"/>
    </row>
    <row r="75" spans="1:366" s="87" customFormat="1" ht="36" customHeight="1">
      <c r="A75" s="84"/>
      <c r="B75" s="188" t="s">
        <v>12</v>
      </c>
      <c r="C75" s="189"/>
      <c r="D75" s="189"/>
      <c r="E75" s="189"/>
      <c r="F75" s="189"/>
      <c r="G75" s="190"/>
      <c r="H75" s="70">
        <f t="shared" ref="H75" si="50">H73+H74</f>
        <v>0</v>
      </c>
      <c r="I75" s="70">
        <f t="shared" ref="I75" si="51">I73+I74</f>
        <v>468.7</v>
      </c>
      <c r="J75" s="70">
        <f t="shared" ref="J75" si="52">J73+J74</f>
        <v>488.3854</v>
      </c>
      <c r="K75" s="70">
        <f t="shared" ref="K75" si="53">K73+K74</f>
        <v>512.80466999999999</v>
      </c>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c r="FE75" s="85"/>
      <c r="FF75" s="85"/>
      <c r="FG75" s="85"/>
      <c r="FH75" s="85"/>
      <c r="FI75" s="85"/>
      <c r="FJ75" s="85"/>
      <c r="FK75" s="85"/>
      <c r="FL75" s="85"/>
      <c r="FM75" s="85"/>
      <c r="FN75" s="85"/>
      <c r="FO75" s="85"/>
      <c r="FP75" s="85"/>
      <c r="FQ75" s="85"/>
      <c r="FR75" s="85"/>
      <c r="FS75" s="85"/>
      <c r="FT75" s="85"/>
      <c r="FU75" s="85"/>
      <c r="FV75" s="85"/>
      <c r="FW75" s="85"/>
      <c r="FX75" s="85"/>
      <c r="FY75" s="85"/>
      <c r="FZ75" s="85"/>
      <c r="GA75" s="85"/>
      <c r="GB75" s="85"/>
      <c r="GC75" s="85"/>
      <c r="GD75" s="85"/>
      <c r="GE75" s="85"/>
      <c r="GF75" s="85"/>
      <c r="GG75" s="85"/>
      <c r="GH75" s="85"/>
      <c r="GI75" s="85"/>
      <c r="GJ75" s="85"/>
      <c r="GK75" s="85"/>
      <c r="GL75" s="85"/>
      <c r="GM75" s="85"/>
      <c r="GN75" s="85"/>
      <c r="GO75" s="85"/>
      <c r="GP75" s="85"/>
      <c r="GQ75" s="85"/>
      <c r="GR75" s="85"/>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5"/>
      <c r="II75" s="85"/>
      <c r="IJ75" s="85"/>
      <c r="IK75" s="85"/>
      <c r="IL75" s="85"/>
      <c r="IM75" s="85"/>
      <c r="IN75" s="85"/>
      <c r="IO75" s="85"/>
      <c r="IP75" s="85"/>
      <c r="IQ75" s="85"/>
      <c r="IR75" s="85"/>
      <c r="IS75" s="85"/>
      <c r="IT75" s="85"/>
      <c r="IU75" s="85"/>
      <c r="IV75" s="85"/>
      <c r="IW75" s="85"/>
      <c r="IX75" s="85"/>
      <c r="IY75" s="85"/>
      <c r="IZ75" s="85"/>
      <c r="JA75" s="85"/>
      <c r="JB75" s="85"/>
      <c r="JC75" s="85"/>
      <c r="JD75" s="85"/>
      <c r="JE75" s="85"/>
      <c r="JF75" s="85"/>
      <c r="JG75" s="85"/>
      <c r="JH75" s="85"/>
      <c r="JI75" s="85"/>
      <c r="JJ75" s="85"/>
      <c r="JK75" s="85"/>
      <c r="JL75" s="85"/>
      <c r="JM75" s="85"/>
      <c r="JN75" s="85"/>
      <c r="JO75" s="85"/>
      <c r="JP75" s="85"/>
      <c r="JQ75" s="85"/>
      <c r="JR75" s="85"/>
      <c r="JS75" s="85"/>
      <c r="JT75" s="85"/>
      <c r="JU75" s="85"/>
      <c r="JV75" s="85"/>
      <c r="JW75" s="85"/>
      <c r="JX75" s="85"/>
      <c r="JY75" s="85"/>
      <c r="JZ75" s="85"/>
      <c r="KA75" s="85"/>
      <c r="KB75" s="85"/>
      <c r="KC75" s="85"/>
      <c r="KD75" s="85"/>
      <c r="KE75" s="85"/>
      <c r="KF75" s="85"/>
      <c r="KG75" s="85"/>
      <c r="KH75" s="85"/>
      <c r="KI75" s="85"/>
      <c r="KJ75" s="85"/>
      <c r="KK75" s="85"/>
      <c r="KL75" s="85"/>
      <c r="KM75" s="85"/>
      <c r="KN75" s="85"/>
      <c r="KO75" s="85"/>
      <c r="KP75" s="85"/>
      <c r="KQ75" s="85"/>
      <c r="KR75" s="85"/>
      <c r="KS75" s="85"/>
      <c r="KT75" s="85"/>
      <c r="KU75" s="85"/>
      <c r="KV75" s="85"/>
      <c r="KW75" s="85"/>
      <c r="KX75" s="85"/>
      <c r="KY75" s="85"/>
      <c r="KZ75" s="85"/>
      <c r="LA75" s="85"/>
      <c r="LB75" s="85"/>
      <c r="LC75" s="85"/>
      <c r="LD75" s="85"/>
      <c r="LE75" s="85"/>
      <c r="LF75" s="85"/>
      <c r="LG75" s="85"/>
      <c r="LH75" s="85"/>
      <c r="LI75" s="85"/>
      <c r="LJ75" s="85"/>
      <c r="LK75" s="85"/>
      <c r="LL75" s="85"/>
      <c r="LM75" s="85"/>
      <c r="LN75" s="85"/>
      <c r="LO75" s="85"/>
      <c r="LP75" s="85"/>
      <c r="LQ75" s="85"/>
      <c r="LR75" s="85"/>
      <c r="LS75" s="85"/>
      <c r="LT75" s="85"/>
      <c r="LU75" s="85"/>
      <c r="LV75" s="85"/>
      <c r="LW75" s="85"/>
      <c r="LX75" s="85"/>
      <c r="LY75" s="85"/>
      <c r="LZ75" s="85"/>
      <c r="MA75" s="85"/>
      <c r="MB75" s="85"/>
      <c r="MC75" s="85"/>
      <c r="MD75" s="85"/>
      <c r="ME75" s="85"/>
      <c r="MF75" s="85"/>
      <c r="MG75" s="85"/>
      <c r="MH75" s="85"/>
      <c r="MI75" s="85"/>
      <c r="MJ75" s="85"/>
      <c r="MK75" s="85"/>
      <c r="ML75" s="85"/>
      <c r="MM75" s="85"/>
      <c r="MN75" s="85"/>
      <c r="MO75" s="85"/>
      <c r="MP75" s="85"/>
      <c r="MQ75" s="85"/>
      <c r="MR75" s="85"/>
      <c r="MS75" s="85"/>
      <c r="MT75" s="85"/>
      <c r="MU75" s="85"/>
      <c r="MV75" s="85"/>
      <c r="MW75" s="85"/>
      <c r="MX75" s="85"/>
      <c r="MY75" s="85"/>
      <c r="MZ75" s="85"/>
      <c r="NA75" s="85"/>
      <c r="NB75" s="86"/>
    </row>
    <row r="76" spans="1:366" s="87" customFormat="1" ht="36" customHeight="1">
      <c r="A76" s="84"/>
      <c r="B76" s="167" t="s">
        <v>139</v>
      </c>
      <c r="C76" s="71" t="s">
        <v>48</v>
      </c>
      <c r="D76" s="71" t="s">
        <v>49</v>
      </c>
      <c r="E76" s="71" t="s">
        <v>92</v>
      </c>
      <c r="F76" s="71" t="s">
        <v>93</v>
      </c>
      <c r="G76" s="71" t="s">
        <v>52</v>
      </c>
      <c r="H76" s="55"/>
      <c r="I76" s="72">
        <v>19378.599999999999</v>
      </c>
      <c r="J76" s="27">
        <v>20192.599999999999</v>
      </c>
      <c r="K76" s="27">
        <v>21202.2</v>
      </c>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5"/>
      <c r="FX76" s="85"/>
      <c r="FY76" s="85"/>
      <c r="FZ76" s="85"/>
      <c r="GA76" s="85"/>
      <c r="GB76" s="85"/>
      <c r="GC76" s="85"/>
      <c r="GD76" s="85"/>
      <c r="GE76" s="85"/>
      <c r="GF76" s="85"/>
      <c r="GG76" s="85"/>
      <c r="GH76" s="85"/>
      <c r="GI76" s="85"/>
      <c r="GJ76" s="85"/>
      <c r="GK76" s="85"/>
      <c r="GL76" s="85"/>
      <c r="GM76" s="85"/>
      <c r="GN76" s="85"/>
      <c r="GO76" s="85"/>
      <c r="GP76" s="85"/>
      <c r="GQ76" s="85"/>
      <c r="GR76" s="85"/>
      <c r="GS76" s="85"/>
      <c r="GT76" s="85"/>
      <c r="GU76" s="85"/>
      <c r="GV76" s="85"/>
      <c r="GW76" s="85"/>
      <c r="GX76" s="85"/>
      <c r="GY76" s="85"/>
      <c r="GZ76" s="85"/>
      <c r="HA76" s="85"/>
      <c r="HB76" s="85"/>
      <c r="HC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G76" s="85"/>
      <c r="IH76" s="85"/>
      <c r="II76" s="85"/>
      <c r="IJ76" s="85"/>
      <c r="IK76" s="85"/>
      <c r="IL76" s="85"/>
      <c r="IM76" s="85"/>
      <c r="IN76" s="85"/>
      <c r="IO76" s="85"/>
      <c r="IP76" s="85"/>
      <c r="IQ76" s="85"/>
      <c r="IR76" s="85"/>
      <c r="IS76" s="85"/>
      <c r="IT76" s="85"/>
      <c r="IU76" s="85"/>
      <c r="IV76" s="85"/>
      <c r="IW76" s="85"/>
      <c r="IX76" s="85"/>
      <c r="IY76" s="85"/>
      <c r="IZ76" s="85"/>
      <c r="JA76" s="85"/>
      <c r="JB76" s="85"/>
      <c r="JC76" s="85"/>
      <c r="JD76" s="85"/>
      <c r="JE76" s="85"/>
      <c r="JF76" s="85"/>
      <c r="JG76" s="85"/>
      <c r="JH76" s="85"/>
      <c r="JI76" s="85"/>
      <c r="JJ76" s="85"/>
      <c r="JK76" s="85"/>
      <c r="JL76" s="85"/>
      <c r="JM76" s="85"/>
      <c r="JN76" s="85"/>
      <c r="JO76" s="85"/>
      <c r="JP76" s="85"/>
      <c r="JQ76" s="85"/>
      <c r="JR76" s="85"/>
      <c r="JS76" s="85"/>
      <c r="JT76" s="85"/>
      <c r="JU76" s="85"/>
      <c r="JV76" s="85"/>
      <c r="JW76" s="85"/>
      <c r="JX76" s="85"/>
      <c r="JY76" s="85"/>
      <c r="JZ76" s="85"/>
      <c r="KA76" s="85"/>
      <c r="KB76" s="85"/>
      <c r="KC76" s="85"/>
      <c r="KD76" s="85"/>
      <c r="KE76" s="85"/>
      <c r="KF76" s="85"/>
      <c r="KG76" s="85"/>
      <c r="KH76" s="85"/>
      <c r="KI76" s="85"/>
      <c r="KJ76" s="85"/>
      <c r="KK76" s="85"/>
      <c r="KL76" s="85"/>
      <c r="KM76" s="85"/>
      <c r="KN76" s="85"/>
      <c r="KO76" s="85"/>
      <c r="KP76" s="85"/>
      <c r="KQ76" s="85"/>
      <c r="KR76" s="85"/>
      <c r="KS76" s="85"/>
      <c r="KT76" s="85"/>
      <c r="KU76" s="85"/>
      <c r="KV76" s="85"/>
      <c r="KW76" s="85"/>
      <c r="KX76" s="85"/>
      <c r="KY76" s="85"/>
      <c r="KZ76" s="85"/>
      <c r="LA76" s="85"/>
      <c r="LB76" s="85"/>
      <c r="LC76" s="85"/>
      <c r="LD76" s="85"/>
      <c r="LE76" s="85"/>
      <c r="LF76" s="85"/>
      <c r="LG76" s="85"/>
      <c r="LH76" s="85"/>
      <c r="LI76" s="85"/>
      <c r="LJ76" s="85"/>
      <c r="LK76" s="85"/>
      <c r="LL76" s="85"/>
      <c r="LM76" s="85"/>
      <c r="LN76" s="85"/>
      <c r="LO76" s="85"/>
      <c r="LP76" s="85"/>
      <c r="LQ76" s="85"/>
      <c r="LR76" s="85"/>
      <c r="LS76" s="85"/>
      <c r="LT76" s="85"/>
      <c r="LU76" s="85"/>
      <c r="LV76" s="85"/>
      <c r="LW76" s="85"/>
      <c r="LX76" s="85"/>
      <c r="LY76" s="85"/>
      <c r="LZ76" s="85"/>
      <c r="MA76" s="85"/>
      <c r="MB76" s="85"/>
      <c r="MC76" s="85"/>
      <c r="MD76" s="85"/>
      <c r="ME76" s="85"/>
      <c r="MF76" s="85"/>
      <c r="MG76" s="85"/>
      <c r="MH76" s="85"/>
      <c r="MI76" s="85"/>
      <c r="MJ76" s="85"/>
      <c r="MK76" s="85"/>
      <c r="ML76" s="85"/>
      <c r="MM76" s="85"/>
      <c r="MN76" s="85"/>
      <c r="MO76" s="85"/>
      <c r="MP76" s="85"/>
      <c r="MQ76" s="85"/>
      <c r="MR76" s="85"/>
      <c r="MS76" s="85"/>
      <c r="MT76" s="85"/>
      <c r="MU76" s="85"/>
      <c r="MV76" s="85"/>
      <c r="MW76" s="85"/>
      <c r="MX76" s="85"/>
      <c r="MY76" s="85"/>
      <c r="MZ76" s="85"/>
      <c r="NA76" s="85"/>
      <c r="NB76" s="86"/>
    </row>
    <row r="77" spans="1:366" s="87" customFormat="1" ht="36" customHeight="1">
      <c r="A77" s="84"/>
      <c r="B77" s="167"/>
      <c r="C77" s="26"/>
      <c r="D77" s="26"/>
      <c r="E77" s="26"/>
      <c r="F77" s="26"/>
      <c r="G77" s="26"/>
      <c r="H77" s="27"/>
      <c r="I77" s="27"/>
      <c r="J77" s="27"/>
      <c r="K77" s="27"/>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85"/>
      <c r="GC77" s="85"/>
      <c r="GD77" s="85"/>
      <c r="GE77" s="85"/>
      <c r="GF77" s="85"/>
      <c r="GG77" s="85"/>
      <c r="GH77" s="85"/>
      <c r="GI77" s="85"/>
      <c r="GJ77" s="85"/>
      <c r="GK77" s="85"/>
      <c r="GL77" s="85"/>
      <c r="GM77" s="85"/>
      <c r="GN77" s="85"/>
      <c r="GO77" s="85"/>
      <c r="GP77" s="85"/>
      <c r="GQ77" s="85"/>
      <c r="GR77" s="85"/>
      <c r="GS77" s="85"/>
      <c r="GT77" s="85"/>
      <c r="GU77" s="85"/>
      <c r="GV77" s="85"/>
      <c r="GW77" s="85"/>
      <c r="GX77" s="85"/>
      <c r="GY77" s="85"/>
      <c r="GZ77" s="85"/>
      <c r="HA77" s="85"/>
      <c r="HB77" s="85"/>
      <c r="HC77" s="85"/>
      <c r="HD77" s="85"/>
      <c r="HE77" s="85"/>
      <c r="HF77" s="85"/>
      <c r="HG77" s="85"/>
      <c r="HH77" s="85"/>
      <c r="HI77" s="85"/>
      <c r="HJ77" s="85"/>
      <c r="HK77" s="85"/>
      <c r="HL77" s="85"/>
      <c r="HM77" s="85"/>
      <c r="HN77" s="85"/>
      <c r="HO77" s="85"/>
      <c r="HP77" s="85"/>
      <c r="HQ77" s="85"/>
      <c r="HR77" s="85"/>
      <c r="HS77" s="85"/>
      <c r="HT77" s="85"/>
      <c r="HU77" s="85"/>
      <c r="HV77" s="85"/>
      <c r="HW77" s="85"/>
      <c r="HX77" s="85"/>
      <c r="HY77" s="85"/>
      <c r="HZ77" s="85"/>
      <c r="IA77" s="85"/>
      <c r="IB77" s="85"/>
      <c r="IC77" s="85"/>
      <c r="ID77" s="85"/>
      <c r="IE77" s="85"/>
      <c r="IF77" s="85"/>
      <c r="IG77" s="85"/>
      <c r="IH77" s="85"/>
      <c r="II77" s="85"/>
      <c r="IJ77" s="85"/>
      <c r="IK77" s="85"/>
      <c r="IL77" s="85"/>
      <c r="IM77" s="85"/>
      <c r="IN77" s="85"/>
      <c r="IO77" s="85"/>
      <c r="IP77" s="85"/>
      <c r="IQ77" s="85"/>
      <c r="IR77" s="85"/>
      <c r="IS77" s="85"/>
      <c r="IT77" s="85"/>
      <c r="IU77" s="85"/>
      <c r="IV77" s="85"/>
      <c r="IW77" s="85"/>
      <c r="IX77" s="85"/>
      <c r="IY77" s="85"/>
      <c r="IZ77" s="85"/>
      <c r="JA77" s="85"/>
      <c r="JB77" s="85"/>
      <c r="JC77" s="85"/>
      <c r="JD77" s="85"/>
      <c r="JE77" s="85"/>
      <c r="JF77" s="85"/>
      <c r="JG77" s="85"/>
      <c r="JH77" s="85"/>
      <c r="JI77" s="85"/>
      <c r="JJ77" s="85"/>
      <c r="JK77" s="85"/>
      <c r="JL77" s="85"/>
      <c r="JM77" s="85"/>
      <c r="JN77" s="85"/>
      <c r="JO77" s="85"/>
      <c r="JP77" s="85"/>
      <c r="JQ77" s="85"/>
      <c r="JR77" s="85"/>
      <c r="JS77" s="85"/>
      <c r="JT77" s="85"/>
      <c r="JU77" s="85"/>
      <c r="JV77" s="85"/>
      <c r="JW77" s="85"/>
      <c r="JX77" s="85"/>
      <c r="JY77" s="85"/>
      <c r="JZ77" s="85"/>
      <c r="KA77" s="85"/>
      <c r="KB77" s="85"/>
      <c r="KC77" s="85"/>
      <c r="KD77" s="85"/>
      <c r="KE77" s="85"/>
      <c r="KF77" s="85"/>
      <c r="KG77" s="85"/>
      <c r="KH77" s="85"/>
      <c r="KI77" s="85"/>
      <c r="KJ77" s="85"/>
      <c r="KK77" s="85"/>
      <c r="KL77" s="85"/>
      <c r="KM77" s="85"/>
      <c r="KN77" s="85"/>
      <c r="KO77" s="85"/>
      <c r="KP77" s="85"/>
      <c r="KQ77" s="85"/>
      <c r="KR77" s="85"/>
      <c r="KS77" s="85"/>
      <c r="KT77" s="85"/>
      <c r="KU77" s="85"/>
      <c r="KV77" s="85"/>
      <c r="KW77" s="85"/>
      <c r="KX77" s="85"/>
      <c r="KY77" s="85"/>
      <c r="KZ77" s="85"/>
      <c r="LA77" s="85"/>
      <c r="LB77" s="85"/>
      <c r="LC77" s="85"/>
      <c r="LD77" s="85"/>
      <c r="LE77" s="85"/>
      <c r="LF77" s="85"/>
      <c r="LG77" s="85"/>
      <c r="LH77" s="85"/>
      <c r="LI77" s="85"/>
      <c r="LJ77" s="85"/>
      <c r="LK77" s="85"/>
      <c r="LL77" s="85"/>
      <c r="LM77" s="85"/>
      <c r="LN77" s="85"/>
      <c r="LO77" s="85"/>
      <c r="LP77" s="85"/>
      <c r="LQ77" s="85"/>
      <c r="LR77" s="85"/>
      <c r="LS77" s="85"/>
      <c r="LT77" s="85"/>
      <c r="LU77" s="85"/>
      <c r="LV77" s="85"/>
      <c r="LW77" s="85"/>
      <c r="LX77" s="85"/>
      <c r="LY77" s="85"/>
      <c r="LZ77" s="85"/>
      <c r="MA77" s="85"/>
      <c r="MB77" s="85"/>
      <c r="MC77" s="85"/>
      <c r="MD77" s="85"/>
      <c r="ME77" s="85"/>
      <c r="MF77" s="85"/>
      <c r="MG77" s="85"/>
      <c r="MH77" s="85"/>
      <c r="MI77" s="85"/>
      <c r="MJ77" s="85"/>
      <c r="MK77" s="85"/>
      <c r="ML77" s="85"/>
      <c r="MM77" s="85"/>
      <c r="MN77" s="85"/>
      <c r="MO77" s="85"/>
      <c r="MP77" s="85"/>
      <c r="MQ77" s="85"/>
      <c r="MR77" s="85"/>
      <c r="MS77" s="85"/>
      <c r="MT77" s="85"/>
      <c r="MU77" s="85"/>
      <c r="MV77" s="85"/>
      <c r="MW77" s="85"/>
      <c r="MX77" s="85"/>
      <c r="MY77" s="85"/>
      <c r="MZ77" s="85"/>
      <c r="NA77" s="85"/>
      <c r="NB77" s="86"/>
    </row>
    <row r="78" spans="1:366" s="87" customFormat="1" ht="36" customHeight="1">
      <c r="A78" s="84"/>
      <c r="B78" s="195" t="s">
        <v>12</v>
      </c>
      <c r="C78" s="195"/>
      <c r="D78" s="195"/>
      <c r="E78" s="195"/>
      <c r="F78" s="195"/>
      <c r="G78" s="195"/>
      <c r="H78" s="27">
        <f t="shared" ref="H78" si="54">H76+H77</f>
        <v>0</v>
      </c>
      <c r="I78" s="27">
        <f t="shared" ref="I78" si="55">I76+I77</f>
        <v>19378.599999999999</v>
      </c>
      <c r="J78" s="27">
        <f t="shared" ref="J78" si="56">J76+J77</f>
        <v>20192.599999999999</v>
      </c>
      <c r="K78" s="27">
        <f t="shared" ref="K78" si="57">K76+K77</f>
        <v>21202.2</v>
      </c>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5"/>
      <c r="FX78" s="85"/>
      <c r="FY78" s="85"/>
      <c r="FZ78" s="85"/>
      <c r="GA78" s="85"/>
      <c r="GB78" s="85"/>
      <c r="GC78" s="85"/>
      <c r="GD78" s="85"/>
      <c r="GE78" s="85"/>
      <c r="GF78" s="85"/>
      <c r="GG78" s="85"/>
      <c r="GH78" s="85"/>
      <c r="GI78" s="85"/>
      <c r="GJ78" s="85"/>
      <c r="GK78" s="85"/>
      <c r="GL78" s="85"/>
      <c r="GM78" s="85"/>
      <c r="GN78" s="85"/>
      <c r="GO78" s="85"/>
      <c r="GP78" s="85"/>
      <c r="GQ78" s="85"/>
      <c r="GR78" s="85"/>
      <c r="GS78" s="85"/>
      <c r="GT78" s="85"/>
      <c r="GU78" s="85"/>
      <c r="GV78" s="85"/>
      <c r="GW78" s="85"/>
      <c r="GX78" s="85"/>
      <c r="GY78" s="85"/>
      <c r="GZ78" s="85"/>
      <c r="HA78" s="85"/>
      <c r="HB78" s="85"/>
      <c r="HC78" s="85"/>
      <c r="HD78" s="85"/>
      <c r="HE78" s="85"/>
      <c r="HF78" s="85"/>
      <c r="HG78" s="85"/>
      <c r="HH78" s="85"/>
      <c r="HI78" s="85"/>
      <c r="HJ78" s="85"/>
      <c r="HK78" s="85"/>
      <c r="HL78" s="85"/>
      <c r="HM78" s="85"/>
      <c r="HN78" s="85"/>
      <c r="HO78" s="85"/>
      <c r="HP78" s="85"/>
      <c r="HQ78" s="85"/>
      <c r="HR78" s="85"/>
      <c r="HS78" s="85"/>
      <c r="HT78" s="85"/>
      <c r="HU78" s="85"/>
      <c r="HV78" s="85"/>
      <c r="HW78" s="85"/>
      <c r="HX78" s="85"/>
      <c r="HY78" s="85"/>
      <c r="HZ78" s="85"/>
      <c r="IA78" s="85"/>
      <c r="IB78" s="85"/>
      <c r="IC78" s="85"/>
      <c r="ID78" s="85"/>
      <c r="IE78" s="85"/>
      <c r="IF78" s="85"/>
      <c r="IG78" s="85"/>
      <c r="IH78" s="85"/>
      <c r="II78" s="85"/>
      <c r="IJ78" s="85"/>
      <c r="IK78" s="85"/>
      <c r="IL78" s="85"/>
      <c r="IM78" s="85"/>
      <c r="IN78" s="85"/>
      <c r="IO78" s="85"/>
      <c r="IP78" s="85"/>
      <c r="IQ78" s="85"/>
      <c r="IR78" s="85"/>
      <c r="IS78" s="85"/>
      <c r="IT78" s="85"/>
      <c r="IU78" s="85"/>
      <c r="IV78" s="85"/>
      <c r="IW78" s="85"/>
      <c r="IX78" s="85"/>
      <c r="IY78" s="85"/>
      <c r="IZ78" s="85"/>
      <c r="JA78" s="85"/>
      <c r="JB78" s="85"/>
      <c r="JC78" s="85"/>
      <c r="JD78" s="85"/>
      <c r="JE78" s="85"/>
      <c r="JF78" s="85"/>
      <c r="JG78" s="85"/>
      <c r="JH78" s="85"/>
      <c r="JI78" s="85"/>
      <c r="JJ78" s="85"/>
      <c r="JK78" s="85"/>
      <c r="JL78" s="85"/>
      <c r="JM78" s="85"/>
      <c r="JN78" s="85"/>
      <c r="JO78" s="85"/>
      <c r="JP78" s="85"/>
      <c r="JQ78" s="85"/>
      <c r="JR78" s="85"/>
      <c r="JS78" s="85"/>
      <c r="JT78" s="85"/>
      <c r="JU78" s="85"/>
      <c r="JV78" s="85"/>
      <c r="JW78" s="85"/>
      <c r="JX78" s="85"/>
      <c r="JY78" s="85"/>
      <c r="JZ78" s="85"/>
      <c r="KA78" s="85"/>
      <c r="KB78" s="85"/>
      <c r="KC78" s="85"/>
      <c r="KD78" s="85"/>
      <c r="KE78" s="85"/>
      <c r="KF78" s="85"/>
      <c r="KG78" s="85"/>
      <c r="KH78" s="85"/>
      <c r="KI78" s="85"/>
      <c r="KJ78" s="85"/>
      <c r="KK78" s="85"/>
      <c r="KL78" s="85"/>
      <c r="KM78" s="85"/>
      <c r="KN78" s="85"/>
      <c r="KO78" s="85"/>
      <c r="KP78" s="85"/>
      <c r="KQ78" s="85"/>
      <c r="KR78" s="85"/>
      <c r="KS78" s="85"/>
      <c r="KT78" s="85"/>
      <c r="KU78" s="85"/>
      <c r="KV78" s="85"/>
      <c r="KW78" s="85"/>
      <c r="KX78" s="85"/>
      <c r="KY78" s="85"/>
      <c r="KZ78" s="85"/>
      <c r="LA78" s="85"/>
      <c r="LB78" s="85"/>
      <c r="LC78" s="85"/>
      <c r="LD78" s="85"/>
      <c r="LE78" s="85"/>
      <c r="LF78" s="85"/>
      <c r="LG78" s="85"/>
      <c r="LH78" s="85"/>
      <c r="LI78" s="85"/>
      <c r="LJ78" s="85"/>
      <c r="LK78" s="85"/>
      <c r="LL78" s="85"/>
      <c r="LM78" s="85"/>
      <c r="LN78" s="85"/>
      <c r="LO78" s="85"/>
      <c r="LP78" s="85"/>
      <c r="LQ78" s="85"/>
      <c r="LR78" s="85"/>
      <c r="LS78" s="85"/>
      <c r="LT78" s="85"/>
      <c r="LU78" s="85"/>
      <c r="LV78" s="85"/>
      <c r="LW78" s="85"/>
      <c r="LX78" s="85"/>
      <c r="LY78" s="85"/>
      <c r="LZ78" s="85"/>
      <c r="MA78" s="85"/>
      <c r="MB78" s="85"/>
      <c r="MC78" s="85"/>
      <c r="MD78" s="85"/>
      <c r="ME78" s="85"/>
      <c r="MF78" s="85"/>
      <c r="MG78" s="85"/>
      <c r="MH78" s="85"/>
      <c r="MI78" s="85"/>
      <c r="MJ78" s="85"/>
      <c r="MK78" s="85"/>
      <c r="ML78" s="85"/>
      <c r="MM78" s="85"/>
      <c r="MN78" s="85"/>
      <c r="MO78" s="85"/>
      <c r="MP78" s="85"/>
      <c r="MQ78" s="85"/>
      <c r="MR78" s="85"/>
      <c r="MS78" s="85"/>
      <c r="MT78" s="85"/>
      <c r="MU78" s="85"/>
      <c r="MV78" s="85"/>
      <c r="MW78" s="85"/>
      <c r="MX78" s="85"/>
      <c r="MY78" s="85"/>
      <c r="MZ78" s="85"/>
      <c r="NA78" s="85"/>
      <c r="NB78" s="86"/>
    </row>
    <row r="79" spans="1:366" ht="36" customHeight="1">
      <c r="A79" s="48"/>
      <c r="B79" s="214" t="s">
        <v>42</v>
      </c>
      <c r="C79" s="73" t="s">
        <v>48</v>
      </c>
      <c r="D79" s="73" t="s">
        <v>49</v>
      </c>
      <c r="E79" s="73" t="s">
        <v>50</v>
      </c>
      <c r="F79" s="73" t="s">
        <v>53</v>
      </c>
      <c r="G79" s="73" t="s">
        <v>52</v>
      </c>
      <c r="H79" s="74">
        <v>85300.3</v>
      </c>
      <c r="I79" s="74">
        <f>89745.8-2573.4</f>
        <v>87172.400000000009</v>
      </c>
      <c r="J79" s="74">
        <f>94073.1-2713.1</f>
        <v>91360</v>
      </c>
      <c r="K79" s="74">
        <f>99817.5-2894.1</f>
        <v>96923.4</v>
      </c>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76"/>
      <c r="GB79" s="76"/>
      <c r="GC79" s="76"/>
      <c r="GD79" s="76"/>
      <c r="GE79" s="76"/>
      <c r="GF79" s="76"/>
      <c r="GG79" s="76"/>
      <c r="GH79" s="76"/>
      <c r="GI79" s="76"/>
      <c r="GJ79" s="76"/>
      <c r="GK79" s="76"/>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6"/>
      <c r="HL79" s="76"/>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6"/>
      <c r="IM79" s="76"/>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6"/>
      <c r="JN79" s="76"/>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6"/>
      <c r="KO79" s="76"/>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6"/>
      <c r="LP79" s="76"/>
      <c r="LQ79" s="76"/>
      <c r="LR79" s="76"/>
      <c r="LS79" s="76"/>
      <c r="LT79" s="76"/>
      <c r="LU79" s="76"/>
      <c r="LV79" s="76"/>
      <c r="LW79" s="76"/>
      <c r="LX79" s="76"/>
      <c r="LY79" s="76"/>
      <c r="LZ79" s="76"/>
      <c r="MA79" s="76"/>
      <c r="MB79" s="76"/>
      <c r="MC79" s="76"/>
      <c r="MD79" s="76"/>
      <c r="ME79" s="76"/>
      <c r="MF79" s="76"/>
      <c r="MG79" s="76"/>
      <c r="MH79" s="76"/>
      <c r="MI79" s="76"/>
      <c r="MJ79" s="76"/>
      <c r="MK79" s="76"/>
      <c r="ML79" s="76"/>
      <c r="MM79" s="76"/>
      <c r="MN79" s="76"/>
      <c r="MO79" s="76"/>
      <c r="MP79" s="76"/>
      <c r="MQ79" s="76"/>
      <c r="MR79" s="76"/>
      <c r="MS79" s="76"/>
      <c r="MT79" s="76"/>
      <c r="MU79" s="76"/>
      <c r="MV79" s="76"/>
      <c r="MW79" s="76"/>
      <c r="MX79" s="76"/>
      <c r="MY79" s="76"/>
      <c r="MZ79" s="76"/>
      <c r="NA79" s="76"/>
    </row>
    <row r="80" spans="1:366" ht="24" customHeight="1">
      <c r="A80" s="48"/>
      <c r="B80" s="167"/>
      <c r="C80" s="26" t="s">
        <v>48</v>
      </c>
      <c r="D80" s="26" t="s">
        <v>49</v>
      </c>
      <c r="E80" s="26" t="s">
        <v>50</v>
      </c>
      <c r="F80" s="26" t="s">
        <v>51</v>
      </c>
      <c r="G80" s="26" t="s">
        <v>52</v>
      </c>
      <c r="H80" s="75">
        <v>11338.9</v>
      </c>
      <c r="I80" s="75">
        <f>12145.62-304.5</f>
        <v>11841.12</v>
      </c>
      <c r="J80" s="75">
        <f>12691.82-320.6</f>
        <v>12371.22</v>
      </c>
      <c r="K80" s="75">
        <f>13369.02-341.5</f>
        <v>13027.52</v>
      </c>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76"/>
      <c r="FN80" s="76"/>
      <c r="FO80" s="76"/>
      <c r="FP80" s="76"/>
      <c r="FQ80" s="76"/>
      <c r="FR80" s="76"/>
      <c r="FS80" s="76"/>
      <c r="FT80" s="76"/>
      <c r="FU80" s="76"/>
      <c r="FV80" s="76"/>
      <c r="FW80" s="76"/>
      <c r="FX80" s="76"/>
      <c r="FY80" s="76"/>
      <c r="FZ80" s="76"/>
      <c r="GA80" s="76"/>
      <c r="GB80" s="76"/>
      <c r="GC80" s="76"/>
      <c r="GD80" s="76"/>
      <c r="GE80" s="76"/>
      <c r="GF80" s="76"/>
      <c r="GG80" s="76"/>
      <c r="GH80" s="76"/>
      <c r="GI80" s="76"/>
      <c r="GJ80" s="76"/>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c r="IG80" s="76"/>
      <c r="IH80" s="76"/>
      <c r="II80" s="76"/>
      <c r="IJ80" s="76"/>
      <c r="IK80" s="76"/>
      <c r="IL80" s="76"/>
      <c r="IM80" s="76"/>
      <c r="IN80" s="76"/>
      <c r="IO80" s="76"/>
      <c r="IP80" s="76"/>
      <c r="IQ80" s="76"/>
      <c r="IR80" s="76"/>
      <c r="IS80" s="76"/>
      <c r="IT80" s="76"/>
      <c r="IU80" s="76"/>
      <c r="IV80" s="76"/>
      <c r="IW80" s="76"/>
      <c r="IX80" s="76"/>
      <c r="IY80" s="76"/>
      <c r="IZ80" s="76"/>
      <c r="JA80" s="76"/>
      <c r="JB80" s="76"/>
      <c r="JC80" s="76"/>
      <c r="JD80" s="76"/>
      <c r="JE80" s="76"/>
      <c r="JF80" s="76"/>
      <c r="JG80" s="76"/>
      <c r="JH80" s="76"/>
      <c r="JI80" s="76"/>
      <c r="JJ80" s="76"/>
      <c r="JK80" s="76"/>
      <c r="JL80" s="76"/>
      <c r="JM80" s="76"/>
      <c r="JN80" s="76"/>
      <c r="JO80" s="76"/>
      <c r="JP80" s="76"/>
      <c r="JQ80" s="76"/>
      <c r="JR80" s="76"/>
      <c r="JS80" s="76"/>
      <c r="JT80" s="76"/>
      <c r="JU80" s="76"/>
      <c r="JV80" s="76"/>
      <c r="JW80" s="76"/>
      <c r="JX80" s="76"/>
      <c r="JY80" s="76"/>
      <c r="JZ80" s="76"/>
      <c r="KA80" s="76"/>
      <c r="KB80" s="76"/>
      <c r="KC80" s="76"/>
      <c r="KD80" s="76"/>
      <c r="KE80" s="76"/>
      <c r="KF80" s="76"/>
      <c r="KG80" s="76"/>
      <c r="KH80" s="76"/>
      <c r="KI80" s="76"/>
      <c r="KJ80" s="76"/>
      <c r="KK80" s="76"/>
      <c r="KL80" s="76"/>
      <c r="KM80" s="76"/>
      <c r="KN80" s="76"/>
      <c r="KO80" s="76"/>
      <c r="KP80" s="76"/>
      <c r="KQ80" s="76"/>
      <c r="KR80" s="76"/>
      <c r="KS80" s="76"/>
      <c r="KT80" s="76"/>
      <c r="KU80" s="76"/>
      <c r="KV80" s="76"/>
      <c r="KW80" s="76"/>
      <c r="KX80" s="76"/>
      <c r="KY80" s="76"/>
      <c r="KZ80" s="76"/>
      <c r="LA80" s="76"/>
      <c r="LB80" s="76"/>
      <c r="LC80" s="76"/>
      <c r="LD80" s="76"/>
      <c r="LE80" s="76"/>
      <c r="LF80" s="76"/>
      <c r="LG80" s="76"/>
      <c r="LH80" s="76"/>
      <c r="LI80" s="76"/>
      <c r="LJ80" s="76"/>
      <c r="LK80" s="76"/>
      <c r="LL80" s="76"/>
      <c r="LM80" s="76"/>
      <c r="LN80" s="76"/>
      <c r="LO80" s="76"/>
      <c r="LP80" s="76"/>
      <c r="LQ80" s="76"/>
      <c r="LR80" s="76"/>
      <c r="LS80" s="76"/>
      <c r="LT80" s="76"/>
      <c r="LU80" s="76"/>
      <c r="LV80" s="76"/>
      <c r="LW80" s="76"/>
      <c r="LX80" s="76"/>
      <c r="LY80" s="76"/>
      <c r="LZ80" s="76"/>
      <c r="MA80" s="76"/>
      <c r="MB80" s="76"/>
      <c r="MC80" s="76"/>
      <c r="MD80" s="76"/>
      <c r="ME80" s="76"/>
      <c r="MF80" s="76"/>
      <c r="MG80" s="76"/>
      <c r="MH80" s="76"/>
      <c r="MI80" s="76"/>
      <c r="MJ80" s="76"/>
      <c r="MK80" s="76"/>
      <c r="ML80" s="76"/>
      <c r="MM80" s="76"/>
      <c r="MN80" s="76"/>
      <c r="MO80" s="76"/>
      <c r="MP80" s="76"/>
      <c r="MQ80" s="76"/>
      <c r="MR80" s="76"/>
      <c r="MS80" s="76"/>
      <c r="MT80" s="76"/>
      <c r="MU80" s="76"/>
      <c r="MV80" s="76"/>
      <c r="MW80" s="76"/>
      <c r="MX80" s="76"/>
      <c r="MY80" s="76"/>
      <c r="MZ80" s="76"/>
      <c r="NA80" s="76"/>
    </row>
    <row r="81" spans="1:365">
      <c r="A81" s="48"/>
      <c r="B81" s="191" t="s">
        <v>12</v>
      </c>
      <c r="C81" s="192"/>
      <c r="D81" s="192"/>
      <c r="E81" s="192"/>
      <c r="F81" s="192"/>
      <c r="G81" s="193"/>
      <c r="H81" s="75">
        <f>H79+H80</f>
        <v>96639.2</v>
      </c>
      <c r="I81" s="75">
        <f t="shared" ref="I81:K81" si="58">I79+I80</f>
        <v>99013.52</v>
      </c>
      <c r="J81" s="75">
        <f t="shared" si="58"/>
        <v>103731.22</v>
      </c>
      <c r="K81" s="75">
        <f t="shared" si="58"/>
        <v>109950.92</v>
      </c>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76"/>
      <c r="FG81" s="76"/>
      <c r="FH81" s="76"/>
      <c r="FI81" s="76"/>
      <c r="FJ81" s="76"/>
      <c r="FK81" s="76"/>
      <c r="FL81" s="76"/>
      <c r="FM81" s="76"/>
      <c r="FN81" s="76"/>
      <c r="FO81" s="76"/>
      <c r="FP81" s="76"/>
      <c r="FQ81" s="76"/>
      <c r="FR81" s="76"/>
      <c r="FS81" s="76"/>
      <c r="FT81" s="76"/>
      <c r="FU81" s="76"/>
      <c r="FV81" s="76"/>
      <c r="FW81" s="76"/>
      <c r="FX81" s="76"/>
      <c r="FY81" s="76"/>
      <c r="FZ81" s="76"/>
      <c r="GA81" s="76"/>
      <c r="GB81" s="76"/>
      <c r="GC81" s="76"/>
      <c r="GD81" s="76"/>
      <c r="GE81" s="76"/>
      <c r="GF81" s="76"/>
      <c r="GG81" s="76"/>
      <c r="GH81" s="76"/>
      <c r="GI81" s="76"/>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c r="IG81" s="76"/>
      <c r="IH81" s="76"/>
      <c r="II81" s="76"/>
      <c r="IJ81" s="76"/>
      <c r="IK81" s="76"/>
      <c r="IL81" s="76"/>
      <c r="IM81" s="76"/>
      <c r="IN81" s="76"/>
      <c r="IO81" s="76"/>
      <c r="IP81" s="76"/>
      <c r="IQ81" s="76"/>
      <c r="IR81" s="76"/>
      <c r="IS81" s="76"/>
      <c r="IT81" s="76"/>
      <c r="IU81" s="76"/>
      <c r="IV81" s="76"/>
      <c r="IW81" s="76"/>
      <c r="IX81" s="76"/>
      <c r="IY81" s="76"/>
      <c r="IZ81" s="76"/>
      <c r="JA81" s="76"/>
      <c r="JB81" s="76"/>
      <c r="JC81" s="76"/>
      <c r="JD81" s="76"/>
      <c r="JE81" s="76"/>
      <c r="JF81" s="76"/>
      <c r="JG81" s="76"/>
      <c r="JH81" s="76"/>
      <c r="JI81" s="76"/>
      <c r="JJ81" s="76"/>
      <c r="JK81" s="76"/>
      <c r="JL81" s="76"/>
      <c r="JM81" s="76"/>
      <c r="JN81" s="76"/>
      <c r="JO81" s="76"/>
      <c r="JP81" s="76"/>
      <c r="JQ81" s="76"/>
      <c r="JR81" s="76"/>
      <c r="JS81" s="76"/>
      <c r="JT81" s="76"/>
      <c r="JU81" s="76"/>
      <c r="JV81" s="76"/>
      <c r="JW81" s="76"/>
      <c r="JX81" s="76"/>
      <c r="JY81" s="76"/>
      <c r="JZ81" s="76"/>
      <c r="KA81" s="76"/>
      <c r="KB81" s="76"/>
      <c r="KC81" s="76"/>
      <c r="KD81" s="76"/>
      <c r="KE81" s="76"/>
      <c r="KF81" s="76"/>
      <c r="KG81" s="76"/>
      <c r="KH81" s="76"/>
      <c r="KI81" s="76"/>
      <c r="KJ81" s="76"/>
      <c r="KK81" s="76"/>
      <c r="KL81" s="76"/>
      <c r="KM81" s="76"/>
      <c r="KN81" s="76"/>
      <c r="KO81" s="76"/>
      <c r="KP81" s="76"/>
      <c r="KQ81" s="76"/>
      <c r="KR81" s="76"/>
      <c r="KS81" s="76"/>
      <c r="KT81" s="76"/>
      <c r="KU81" s="76"/>
      <c r="KV81" s="76"/>
      <c r="KW81" s="76"/>
      <c r="KX81" s="76"/>
      <c r="KY81" s="76"/>
      <c r="KZ81" s="76"/>
      <c r="LA81" s="76"/>
      <c r="LB81" s="76"/>
      <c r="LC81" s="76"/>
      <c r="LD81" s="76"/>
      <c r="LE81" s="76"/>
      <c r="LF81" s="76"/>
      <c r="LG81" s="76"/>
      <c r="LH81" s="76"/>
      <c r="LI81" s="76"/>
      <c r="LJ81" s="76"/>
      <c r="LK81" s="76"/>
      <c r="LL81" s="76"/>
      <c r="LM81" s="76"/>
      <c r="LN81" s="76"/>
      <c r="LO81" s="76"/>
      <c r="LP81" s="76"/>
      <c r="LQ81" s="76"/>
      <c r="LR81" s="76"/>
      <c r="LS81" s="76"/>
      <c r="LT81" s="76"/>
      <c r="LU81" s="76"/>
      <c r="LV81" s="76"/>
      <c r="LW81" s="76"/>
      <c r="LX81" s="76"/>
      <c r="LY81" s="76"/>
      <c r="LZ81" s="76"/>
      <c r="MA81" s="76"/>
      <c r="MB81" s="76"/>
      <c r="MC81" s="76"/>
      <c r="MD81" s="76"/>
      <c r="ME81" s="76"/>
      <c r="MF81" s="76"/>
      <c r="MG81" s="76"/>
      <c r="MH81" s="76"/>
      <c r="MI81" s="76"/>
      <c r="MJ81" s="76"/>
      <c r="MK81" s="76"/>
      <c r="ML81" s="76"/>
      <c r="MM81" s="76"/>
      <c r="MN81" s="76"/>
      <c r="MO81" s="76"/>
      <c r="MP81" s="76"/>
      <c r="MQ81" s="76"/>
      <c r="MR81" s="76"/>
      <c r="MS81" s="76"/>
      <c r="MT81" s="76"/>
      <c r="MU81" s="76"/>
      <c r="MV81" s="76"/>
      <c r="MW81" s="76"/>
      <c r="MX81" s="76"/>
      <c r="MY81" s="76"/>
      <c r="MZ81" s="76"/>
      <c r="NA81" s="76"/>
    </row>
    <row r="82" spans="1:365" ht="36" customHeight="1">
      <c r="A82" s="48"/>
      <c r="B82" s="167" t="s">
        <v>103</v>
      </c>
      <c r="C82" s="26" t="s">
        <v>48</v>
      </c>
      <c r="D82" s="26" t="s">
        <v>49</v>
      </c>
      <c r="E82" s="26" t="s">
        <v>50</v>
      </c>
      <c r="F82" s="26" t="s">
        <v>53</v>
      </c>
      <c r="G82" s="26" t="s">
        <v>52</v>
      </c>
      <c r="H82" s="75">
        <v>8461.7000000000007</v>
      </c>
      <c r="I82" s="75">
        <v>8971.7999999999993</v>
      </c>
      <c r="J82" s="75">
        <v>9361.7999999999993</v>
      </c>
      <c r="K82" s="75">
        <v>10013.5</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c r="HJ82" s="76"/>
      <c r="HK82" s="76"/>
      <c r="HL82" s="76"/>
      <c r="HM82" s="76"/>
      <c r="HN82" s="76"/>
      <c r="HO82" s="76"/>
      <c r="HP82" s="76"/>
      <c r="HQ82" s="76"/>
      <c r="HR82" s="76"/>
      <c r="HS82" s="76"/>
      <c r="HT82" s="76"/>
      <c r="HU82" s="76"/>
      <c r="HV82" s="76"/>
      <c r="HW82" s="76"/>
      <c r="HX82" s="76"/>
      <c r="HY82" s="76"/>
      <c r="HZ82" s="76"/>
      <c r="IA82" s="76"/>
      <c r="IB82" s="76"/>
      <c r="IC82" s="76"/>
      <c r="ID82" s="76"/>
      <c r="IE82" s="76"/>
      <c r="IF82" s="76"/>
      <c r="IG82" s="76"/>
      <c r="IH82" s="76"/>
      <c r="II82" s="76"/>
      <c r="IJ82" s="76"/>
      <c r="IK82" s="76"/>
      <c r="IL82" s="76"/>
      <c r="IM82" s="76"/>
      <c r="IN82" s="76"/>
      <c r="IO82" s="76"/>
      <c r="IP82" s="76"/>
      <c r="IQ82" s="76"/>
      <c r="IR82" s="76"/>
      <c r="IS82" s="76"/>
      <c r="IT82" s="76"/>
      <c r="IU82" s="76"/>
      <c r="IV82" s="76"/>
      <c r="IW82" s="76"/>
      <c r="IX82" s="76"/>
      <c r="IY82" s="76"/>
      <c r="IZ82" s="76"/>
      <c r="JA82" s="76"/>
      <c r="JB82" s="76"/>
      <c r="JC82" s="76"/>
      <c r="JD82" s="76"/>
      <c r="JE82" s="76"/>
      <c r="JF82" s="76"/>
      <c r="JG82" s="76"/>
      <c r="JH82" s="76"/>
      <c r="JI82" s="76"/>
      <c r="JJ82" s="76"/>
      <c r="JK82" s="76"/>
      <c r="JL82" s="76"/>
      <c r="JM82" s="76"/>
      <c r="JN82" s="76"/>
      <c r="JO82" s="76"/>
      <c r="JP82" s="76"/>
      <c r="JQ82" s="76"/>
      <c r="JR82" s="76"/>
      <c r="JS82" s="76"/>
      <c r="JT82" s="76"/>
      <c r="JU82" s="76"/>
      <c r="JV82" s="76"/>
      <c r="JW82" s="76"/>
      <c r="JX82" s="76"/>
      <c r="JY82" s="76"/>
      <c r="JZ82" s="76"/>
      <c r="KA82" s="76"/>
      <c r="KB82" s="76"/>
      <c r="KC82" s="76"/>
      <c r="KD82" s="76"/>
      <c r="KE82" s="76"/>
      <c r="KF82" s="76"/>
      <c r="KG82" s="76"/>
      <c r="KH82" s="76"/>
      <c r="KI82" s="76"/>
      <c r="KJ82" s="76"/>
      <c r="KK82" s="76"/>
      <c r="KL82" s="76"/>
      <c r="KM82" s="76"/>
      <c r="KN82" s="76"/>
      <c r="KO82" s="76"/>
      <c r="KP82" s="76"/>
      <c r="KQ82" s="76"/>
      <c r="KR82" s="76"/>
      <c r="KS82" s="76"/>
      <c r="KT82" s="76"/>
      <c r="KU82" s="76"/>
      <c r="KV82" s="76"/>
      <c r="KW82" s="76"/>
      <c r="KX82" s="76"/>
      <c r="KY82" s="76"/>
      <c r="KZ82" s="76"/>
      <c r="LA82" s="76"/>
      <c r="LB82" s="76"/>
      <c r="LC82" s="76"/>
      <c r="LD82" s="76"/>
      <c r="LE82" s="76"/>
      <c r="LF82" s="76"/>
      <c r="LG82" s="76"/>
      <c r="LH82" s="76"/>
      <c r="LI82" s="76"/>
      <c r="LJ82" s="76"/>
      <c r="LK82" s="76"/>
      <c r="LL82" s="76"/>
      <c r="LM82" s="76"/>
      <c r="LN82" s="76"/>
      <c r="LO82" s="76"/>
      <c r="LP82" s="76"/>
      <c r="LQ82" s="76"/>
      <c r="LR82" s="76"/>
      <c r="LS82" s="76"/>
      <c r="LT82" s="76"/>
      <c r="LU82" s="76"/>
      <c r="LV82" s="76"/>
      <c r="LW82" s="76"/>
      <c r="LX82" s="76"/>
      <c r="LY82" s="76"/>
      <c r="LZ82" s="76"/>
      <c r="MA82" s="76"/>
      <c r="MB82" s="76"/>
      <c r="MC82" s="76"/>
      <c r="MD82" s="76"/>
      <c r="ME82" s="76"/>
      <c r="MF82" s="76"/>
      <c r="MG82" s="76"/>
      <c r="MH82" s="76"/>
      <c r="MI82" s="76"/>
      <c r="MJ82" s="76"/>
      <c r="MK82" s="76"/>
      <c r="ML82" s="76"/>
      <c r="MM82" s="76"/>
      <c r="MN82" s="76"/>
      <c r="MO82" s="76"/>
      <c r="MP82" s="76"/>
      <c r="MQ82" s="76"/>
      <c r="MR82" s="76"/>
      <c r="MS82" s="76"/>
      <c r="MT82" s="76"/>
      <c r="MU82" s="76"/>
      <c r="MV82" s="76"/>
      <c r="MW82" s="76"/>
      <c r="MX82" s="76"/>
      <c r="MY82" s="76"/>
      <c r="MZ82" s="76"/>
      <c r="NA82" s="76"/>
    </row>
    <row r="83" spans="1:365" ht="21" customHeight="1">
      <c r="A83" s="48"/>
      <c r="B83" s="167"/>
      <c r="C83" s="26"/>
      <c r="D83" s="26"/>
      <c r="E83" s="26"/>
      <c r="F83" s="26"/>
      <c r="G83" s="26"/>
      <c r="H83" s="75"/>
      <c r="I83" s="75"/>
      <c r="J83" s="75"/>
      <c r="K83" s="75"/>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c r="HJ83" s="76"/>
      <c r="HK83" s="76"/>
      <c r="HL83" s="76"/>
      <c r="HM83" s="76"/>
      <c r="HN83" s="76"/>
      <c r="HO83" s="76"/>
      <c r="HP83" s="76"/>
      <c r="HQ83" s="76"/>
      <c r="HR83" s="76"/>
      <c r="HS83" s="76"/>
      <c r="HT83" s="76"/>
      <c r="HU83" s="76"/>
      <c r="HV83" s="76"/>
      <c r="HW83" s="76"/>
      <c r="HX83" s="76"/>
      <c r="HY83" s="76"/>
      <c r="HZ83" s="76"/>
      <c r="IA83" s="76"/>
      <c r="IB83" s="76"/>
      <c r="IC83" s="76"/>
      <c r="ID83" s="76"/>
      <c r="IE83" s="76"/>
      <c r="IF83" s="76"/>
      <c r="IG83" s="76"/>
      <c r="IH83" s="76"/>
      <c r="II83" s="76"/>
      <c r="IJ83" s="76"/>
      <c r="IK83" s="76"/>
      <c r="IL83" s="76"/>
      <c r="IM83" s="76"/>
      <c r="IN83" s="76"/>
      <c r="IO83" s="76"/>
      <c r="IP83" s="76"/>
      <c r="IQ83" s="76"/>
      <c r="IR83" s="76"/>
      <c r="IS83" s="76"/>
      <c r="IT83" s="76"/>
      <c r="IU83" s="76"/>
      <c r="IV83" s="76"/>
      <c r="IW83" s="76"/>
      <c r="IX83" s="76"/>
      <c r="IY83" s="76"/>
      <c r="IZ83" s="76"/>
      <c r="JA83" s="76"/>
      <c r="JB83" s="76"/>
      <c r="JC83" s="76"/>
      <c r="JD83" s="76"/>
      <c r="JE83" s="76"/>
      <c r="JF83" s="76"/>
      <c r="JG83" s="76"/>
      <c r="JH83" s="76"/>
      <c r="JI83" s="76"/>
      <c r="JJ83" s="76"/>
      <c r="JK83" s="76"/>
      <c r="JL83" s="76"/>
      <c r="JM83" s="76"/>
      <c r="JN83" s="76"/>
      <c r="JO83" s="76"/>
      <c r="JP83" s="76"/>
      <c r="JQ83" s="76"/>
      <c r="JR83" s="76"/>
      <c r="JS83" s="76"/>
      <c r="JT83" s="76"/>
      <c r="JU83" s="76"/>
      <c r="JV83" s="76"/>
      <c r="JW83" s="76"/>
      <c r="JX83" s="76"/>
      <c r="JY83" s="76"/>
      <c r="JZ83" s="76"/>
      <c r="KA83" s="76"/>
      <c r="KB83" s="76"/>
      <c r="KC83" s="76"/>
      <c r="KD83" s="76"/>
      <c r="KE83" s="76"/>
      <c r="KF83" s="76"/>
      <c r="KG83" s="76"/>
      <c r="KH83" s="76"/>
      <c r="KI83" s="76"/>
      <c r="KJ83" s="76"/>
      <c r="KK83" s="76"/>
      <c r="KL83" s="76"/>
      <c r="KM83" s="76"/>
      <c r="KN83" s="76"/>
      <c r="KO83" s="76"/>
      <c r="KP83" s="76"/>
      <c r="KQ83" s="76"/>
      <c r="KR83" s="76"/>
      <c r="KS83" s="76"/>
      <c r="KT83" s="76"/>
      <c r="KU83" s="76"/>
      <c r="KV83" s="76"/>
      <c r="KW83" s="76"/>
      <c r="KX83" s="76"/>
      <c r="KY83" s="76"/>
      <c r="KZ83" s="76"/>
      <c r="LA83" s="76"/>
      <c r="LB83" s="76"/>
      <c r="LC83" s="76"/>
      <c r="LD83" s="76"/>
      <c r="LE83" s="76"/>
      <c r="LF83" s="76"/>
      <c r="LG83" s="76"/>
      <c r="LH83" s="76"/>
      <c r="LI83" s="76"/>
      <c r="LJ83" s="76"/>
      <c r="LK83" s="76"/>
      <c r="LL83" s="76"/>
      <c r="LM83" s="76"/>
      <c r="LN83" s="76"/>
      <c r="LO83" s="76"/>
      <c r="LP83" s="76"/>
      <c r="LQ83" s="76"/>
      <c r="LR83" s="76"/>
      <c r="LS83" s="76"/>
      <c r="LT83" s="76"/>
      <c r="LU83" s="76"/>
      <c r="LV83" s="76"/>
      <c r="LW83" s="76"/>
      <c r="LX83" s="76"/>
      <c r="LY83" s="76"/>
      <c r="LZ83" s="76"/>
      <c r="MA83" s="76"/>
      <c r="MB83" s="76"/>
      <c r="MC83" s="76"/>
      <c r="MD83" s="76"/>
      <c r="ME83" s="76"/>
      <c r="MF83" s="76"/>
      <c r="MG83" s="76"/>
      <c r="MH83" s="76"/>
      <c r="MI83" s="76"/>
      <c r="MJ83" s="76"/>
      <c r="MK83" s="76"/>
      <c r="ML83" s="76"/>
      <c r="MM83" s="76"/>
      <c r="MN83" s="76"/>
      <c r="MO83" s="76"/>
      <c r="MP83" s="76"/>
      <c r="MQ83" s="76"/>
      <c r="MR83" s="76"/>
      <c r="MS83" s="76"/>
      <c r="MT83" s="76"/>
      <c r="MU83" s="76"/>
      <c r="MV83" s="76"/>
      <c r="MW83" s="76"/>
      <c r="MX83" s="76"/>
      <c r="MY83" s="76"/>
      <c r="MZ83" s="76"/>
      <c r="NA83" s="76"/>
    </row>
    <row r="84" spans="1:365">
      <c r="A84" s="48"/>
      <c r="B84" s="191" t="s">
        <v>12</v>
      </c>
      <c r="C84" s="192"/>
      <c r="D84" s="192"/>
      <c r="E84" s="192"/>
      <c r="F84" s="192"/>
      <c r="G84" s="193"/>
      <c r="H84" s="75">
        <f>H82+H83</f>
        <v>8461.7000000000007</v>
      </c>
      <c r="I84" s="75">
        <f t="shared" ref="I84" si="59">I82+I83</f>
        <v>8971.7999999999993</v>
      </c>
      <c r="J84" s="75">
        <f t="shared" ref="J84" si="60">J82+J83</f>
        <v>9361.7999999999993</v>
      </c>
      <c r="K84" s="75">
        <f t="shared" ref="K84" si="61">K82+K83</f>
        <v>10013.5</v>
      </c>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76"/>
      <c r="FG84" s="76"/>
      <c r="FH84" s="76"/>
      <c r="FI84" s="76"/>
      <c r="FJ84" s="76"/>
      <c r="FK84" s="76"/>
      <c r="FL84" s="76"/>
      <c r="FM84" s="76"/>
      <c r="FN84" s="76"/>
      <c r="FO84" s="76"/>
      <c r="FP84" s="76"/>
      <c r="FQ84" s="76"/>
      <c r="FR84" s="76"/>
      <c r="FS84" s="76"/>
      <c r="FT84" s="76"/>
      <c r="FU84" s="76"/>
      <c r="FV84" s="76"/>
      <c r="FW84" s="76"/>
      <c r="FX84" s="76"/>
      <c r="FY84" s="76"/>
      <c r="FZ84" s="76"/>
      <c r="GA84" s="76"/>
      <c r="GB84" s="76"/>
      <c r="GC84" s="76"/>
      <c r="GD84" s="76"/>
      <c r="GE84" s="76"/>
      <c r="GF84" s="76"/>
      <c r="GG84" s="76"/>
      <c r="GH84" s="76"/>
      <c r="GI84" s="76"/>
      <c r="GJ84" s="76"/>
      <c r="GK84" s="76"/>
      <c r="GL84" s="76"/>
      <c r="GM84" s="76"/>
      <c r="GN84" s="76"/>
      <c r="GO84" s="76"/>
      <c r="GP84" s="76"/>
      <c r="GQ84" s="76"/>
      <c r="GR84" s="76"/>
      <c r="GS84" s="76"/>
      <c r="GT84" s="76"/>
      <c r="GU84" s="76"/>
      <c r="GV84" s="76"/>
      <c r="GW84" s="76"/>
      <c r="GX84" s="76"/>
      <c r="GY84" s="76"/>
      <c r="GZ84" s="76"/>
      <c r="HA84" s="76"/>
      <c r="HB84" s="76"/>
      <c r="HC84" s="76"/>
      <c r="HD84" s="76"/>
      <c r="HE84" s="76"/>
      <c r="HF84" s="76"/>
      <c r="HG84" s="76"/>
      <c r="HH84" s="76"/>
      <c r="HI84" s="76"/>
      <c r="HJ84" s="76"/>
      <c r="HK84" s="76"/>
      <c r="HL84" s="76"/>
      <c r="HM84" s="76"/>
      <c r="HN84" s="76"/>
      <c r="HO84" s="76"/>
      <c r="HP84" s="76"/>
      <c r="HQ84" s="76"/>
      <c r="HR84" s="76"/>
      <c r="HS84" s="76"/>
      <c r="HT84" s="76"/>
      <c r="HU84" s="76"/>
      <c r="HV84" s="76"/>
      <c r="HW84" s="76"/>
      <c r="HX84" s="76"/>
      <c r="HY84" s="76"/>
      <c r="HZ84" s="76"/>
      <c r="IA84" s="76"/>
      <c r="IB84" s="76"/>
      <c r="IC84" s="76"/>
      <c r="ID84" s="76"/>
      <c r="IE84" s="76"/>
      <c r="IF84" s="76"/>
      <c r="IG84" s="76"/>
      <c r="IH84" s="76"/>
      <c r="II84" s="76"/>
      <c r="IJ84" s="76"/>
      <c r="IK84" s="76"/>
      <c r="IL84" s="76"/>
      <c r="IM84" s="76"/>
      <c r="IN84" s="76"/>
      <c r="IO84" s="76"/>
      <c r="IP84" s="76"/>
      <c r="IQ84" s="76"/>
      <c r="IR84" s="76"/>
      <c r="IS84" s="76"/>
      <c r="IT84" s="76"/>
      <c r="IU84" s="76"/>
      <c r="IV84" s="76"/>
      <c r="IW84" s="76"/>
      <c r="IX84" s="76"/>
      <c r="IY84" s="76"/>
      <c r="IZ84" s="76"/>
      <c r="JA84" s="76"/>
      <c r="JB84" s="76"/>
      <c r="JC84" s="76"/>
      <c r="JD84" s="76"/>
      <c r="JE84" s="76"/>
      <c r="JF84" s="76"/>
      <c r="JG84" s="76"/>
      <c r="JH84" s="76"/>
      <c r="JI84" s="76"/>
      <c r="JJ84" s="76"/>
      <c r="JK84" s="76"/>
      <c r="JL84" s="76"/>
      <c r="JM84" s="76"/>
      <c r="JN84" s="76"/>
      <c r="JO84" s="76"/>
      <c r="JP84" s="76"/>
      <c r="JQ84" s="76"/>
      <c r="JR84" s="76"/>
      <c r="JS84" s="76"/>
      <c r="JT84" s="76"/>
      <c r="JU84" s="76"/>
      <c r="JV84" s="76"/>
      <c r="JW84" s="76"/>
      <c r="JX84" s="76"/>
      <c r="JY84" s="76"/>
      <c r="JZ84" s="76"/>
      <c r="KA84" s="76"/>
      <c r="KB84" s="76"/>
      <c r="KC84" s="76"/>
      <c r="KD84" s="76"/>
      <c r="KE84" s="76"/>
      <c r="KF84" s="76"/>
      <c r="KG84" s="76"/>
      <c r="KH84" s="76"/>
      <c r="KI84" s="76"/>
      <c r="KJ84" s="76"/>
      <c r="KK84" s="76"/>
      <c r="KL84" s="76"/>
      <c r="KM84" s="76"/>
      <c r="KN84" s="76"/>
      <c r="KO84" s="76"/>
      <c r="KP84" s="76"/>
      <c r="KQ84" s="76"/>
      <c r="KR84" s="76"/>
      <c r="KS84" s="76"/>
      <c r="KT84" s="76"/>
      <c r="KU84" s="76"/>
      <c r="KV84" s="76"/>
      <c r="KW84" s="76"/>
      <c r="KX84" s="76"/>
      <c r="KY84" s="76"/>
      <c r="KZ84" s="76"/>
      <c r="LA84" s="76"/>
      <c r="LB84" s="76"/>
      <c r="LC84" s="76"/>
      <c r="LD84" s="76"/>
      <c r="LE84" s="76"/>
      <c r="LF84" s="76"/>
      <c r="LG84" s="76"/>
      <c r="LH84" s="76"/>
      <c r="LI84" s="76"/>
      <c r="LJ84" s="76"/>
      <c r="LK84" s="76"/>
      <c r="LL84" s="76"/>
      <c r="LM84" s="76"/>
      <c r="LN84" s="76"/>
      <c r="LO84" s="76"/>
      <c r="LP84" s="76"/>
      <c r="LQ84" s="76"/>
      <c r="LR84" s="76"/>
      <c r="LS84" s="76"/>
      <c r="LT84" s="76"/>
      <c r="LU84" s="76"/>
      <c r="LV84" s="76"/>
      <c r="LW84" s="76"/>
      <c r="LX84" s="76"/>
      <c r="LY84" s="76"/>
      <c r="LZ84" s="76"/>
      <c r="MA84" s="76"/>
      <c r="MB84" s="76"/>
      <c r="MC84" s="76"/>
      <c r="MD84" s="76"/>
      <c r="ME84" s="76"/>
      <c r="MF84" s="76"/>
      <c r="MG84" s="76"/>
      <c r="MH84" s="76"/>
      <c r="MI84" s="76"/>
      <c r="MJ84" s="76"/>
      <c r="MK84" s="76"/>
      <c r="ML84" s="76"/>
      <c r="MM84" s="76"/>
      <c r="MN84" s="76"/>
      <c r="MO84" s="76"/>
      <c r="MP84" s="76"/>
      <c r="MQ84" s="76"/>
      <c r="MR84" s="76"/>
      <c r="MS84" s="76"/>
      <c r="MT84" s="76"/>
      <c r="MU84" s="76"/>
      <c r="MV84" s="76"/>
      <c r="MW84" s="76"/>
      <c r="MX84" s="76"/>
      <c r="MY84" s="76"/>
      <c r="MZ84" s="76"/>
      <c r="NA84" s="76"/>
    </row>
    <row r="85" spans="1:365" ht="24" customHeight="1">
      <c r="A85" s="48"/>
      <c r="B85" s="174" t="s">
        <v>44</v>
      </c>
      <c r="C85" s="77" t="s">
        <v>48</v>
      </c>
      <c r="D85" s="77" t="s">
        <v>49</v>
      </c>
      <c r="E85" s="77" t="s">
        <v>54</v>
      </c>
      <c r="F85" s="77" t="s">
        <v>51</v>
      </c>
      <c r="G85" s="77" t="s">
        <v>52</v>
      </c>
      <c r="H85" s="27">
        <v>420293.2</v>
      </c>
      <c r="I85" s="27">
        <v>443793.9</v>
      </c>
      <c r="J85" s="27">
        <v>462725.6</v>
      </c>
      <c r="K85" s="27">
        <v>484800.7</v>
      </c>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76"/>
      <c r="FG85" s="76"/>
      <c r="FH85" s="76"/>
      <c r="FI85" s="76"/>
      <c r="FJ85" s="76"/>
      <c r="FK85" s="76"/>
      <c r="FL85" s="76"/>
      <c r="FM85" s="76"/>
      <c r="FN85" s="76"/>
      <c r="FO85" s="76"/>
      <c r="FP85" s="76"/>
      <c r="FQ85" s="76"/>
      <c r="FR85" s="76"/>
      <c r="FS85" s="76"/>
      <c r="FT85" s="76"/>
      <c r="FU85" s="76"/>
      <c r="FV85" s="76"/>
      <c r="FW85" s="76"/>
      <c r="FX85" s="76"/>
      <c r="FY85" s="76"/>
      <c r="FZ85" s="76"/>
      <c r="GA85" s="76"/>
      <c r="GB85" s="76"/>
      <c r="GC85" s="76"/>
      <c r="GD85" s="76"/>
      <c r="GE85" s="76"/>
      <c r="GF85" s="76"/>
      <c r="GG85" s="76"/>
      <c r="GH85" s="76"/>
      <c r="GI85" s="76"/>
      <c r="GJ85" s="76"/>
      <c r="GK85" s="76"/>
      <c r="GL85" s="76"/>
      <c r="GM85" s="76"/>
      <c r="GN85" s="76"/>
      <c r="GO85" s="76"/>
      <c r="GP85" s="76"/>
      <c r="GQ85" s="76"/>
      <c r="GR85" s="76"/>
      <c r="GS85" s="76"/>
      <c r="GT85" s="76"/>
      <c r="GU85" s="76"/>
      <c r="GV85" s="76"/>
      <c r="GW85" s="76"/>
      <c r="GX85" s="76"/>
      <c r="GY85" s="76"/>
      <c r="GZ85" s="76"/>
      <c r="HA85" s="76"/>
      <c r="HB85" s="76"/>
      <c r="HC85" s="76"/>
      <c r="HD85" s="76"/>
      <c r="HE85" s="76"/>
      <c r="HF85" s="76"/>
      <c r="HG85" s="76"/>
      <c r="HH85" s="76"/>
      <c r="HI85" s="76"/>
      <c r="HJ85" s="76"/>
      <c r="HK85" s="76"/>
      <c r="HL85" s="76"/>
      <c r="HM85" s="76"/>
      <c r="HN85" s="76"/>
      <c r="HO85" s="76"/>
      <c r="HP85" s="76"/>
      <c r="HQ85" s="76"/>
      <c r="HR85" s="76"/>
      <c r="HS85" s="76"/>
      <c r="HT85" s="76"/>
      <c r="HU85" s="76"/>
      <c r="HV85" s="76"/>
      <c r="HW85" s="76"/>
      <c r="HX85" s="76"/>
      <c r="HY85" s="76"/>
      <c r="HZ85" s="76"/>
      <c r="IA85" s="76"/>
      <c r="IB85" s="76"/>
      <c r="IC85" s="76"/>
      <c r="ID85" s="76"/>
      <c r="IE85" s="76"/>
      <c r="IF85" s="76"/>
      <c r="IG85" s="76"/>
      <c r="IH85" s="76"/>
      <c r="II85" s="76"/>
      <c r="IJ85" s="76"/>
      <c r="IK85" s="76"/>
      <c r="IL85" s="76"/>
      <c r="IM85" s="76"/>
      <c r="IN85" s="76"/>
      <c r="IO85" s="76"/>
      <c r="IP85" s="76"/>
      <c r="IQ85" s="76"/>
      <c r="IR85" s="76"/>
      <c r="IS85" s="76"/>
      <c r="IT85" s="76"/>
      <c r="IU85" s="76"/>
      <c r="IV85" s="76"/>
      <c r="IW85" s="76"/>
      <c r="IX85" s="76"/>
      <c r="IY85" s="76"/>
      <c r="IZ85" s="76"/>
      <c r="JA85" s="76"/>
      <c r="JB85" s="76"/>
      <c r="JC85" s="76"/>
      <c r="JD85" s="76"/>
      <c r="JE85" s="76"/>
      <c r="JF85" s="76"/>
      <c r="JG85" s="76"/>
      <c r="JH85" s="76"/>
      <c r="JI85" s="76"/>
      <c r="JJ85" s="76"/>
      <c r="JK85" s="76"/>
      <c r="JL85" s="76"/>
      <c r="JM85" s="76"/>
      <c r="JN85" s="76"/>
      <c r="JO85" s="76"/>
      <c r="JP85" s="76"/>
      <c r="JQ85" s="76"/>
      <c r="JR85" s="76"/>
      <c r="JS85" s="76"/>
      <c r="JT85" s="76"/>
      <c r="JU85" s="76"/>
      <c r="JV85" s="76"/>
      <c r="JW85" s="76"/>
      <c r="JX85" s="76"/>
      <c r="JY85" s="76"/>
      <c r="JZ85" s="76"/>
      <c r="KA85" s="76"/>
      <c r="KB85" s="76"/>
      <c r="KC85" s="76"/>
      <c r="KD85" s="76"/>
      <c r="KE85" s="76"/>
      <c r="KF85" s="76"/>
      <c r="KG85" s="76"/>
      <c r="KH85" s="76"/>
      <c r="KI85" s="76"/>
      <c r="KJ85" s="76"/>
      <c r="KK85" s="76"/>
      <c r="KL85" s="76"/>
      <c r="KM85" s="76"/>
      <c r="KN85" s="76"/>
      <c r="KO85" s="76"/>
      <c r="KP85" s="76"/>
      <c r="KQ85" s="76"/>
      <c r="KR85" s="76"/>
      <c r="KS85" s="76"/>
      <c r="KT85" s="76"/>
      <c r="KU85" s="76"/>
      <c r="KV85" s="76"/>
      <c r="KW85" s="76"/>
      <c r="KX85" s="76"/>
      <c r="KY85" s="76"/>
      <c r="KZ85" s="76"/>
      <c r="LA85" s="76"/>
      <c r="LB85" s="76"/>
      <c r="LC85" s="76"/>
      <c r="LD85" s="76"/>
      <c r="LE85" s="76"/>
      <c r="LF85" s="76"/>
      <c r="LG85" s="76"/>
      <c r="LH85" s="76"/>
      <c r="LI85" s="76"/>
      <c r="LJ85" s="76"/>
      <c r="LK85" s="76"/>
      <c r="LL85" s="76"/>
      <c r="LM85" s="76"/>
      <c r="LN85" s="76"/>
      <c r="LO85" s="76"/>
      <c r="LP85" s="76"/>
      <c r="LQ85" s="76"/>
      <c r="LR85" s="76"/>
      <c r="LS85" s="76"/>
      <c r="LT85" s="76"/>
      <c r="LU85" s="76"/>
      <c r="LV85" s="76"/>
      <c r="LW85" s="76"/>
      <c r="LX85" s="76"/>
      <c r="LY85" s="76"/>
      <c r="LZ85" s="76"/>
      <c r="MA85" s="76"/>
      <c r="MB85" s="76"/>
      <c r="MC85" s="76"/>
      <c r="MD85" s="76"/>
      <c r="ME85" s="76"/>
      <c r="MF85" s="76"/>
      <c r="MG85" s="76"/>
      <c r="MH85" s="76"/>
      <c r="MI85" s="76"/>
      <c r="MJ85" s="76"/>
      <c r="MK85" s="76"/>
      <c r="ML85" s="76"/>
      <c r="MM85" s="76"/>
      <c r="MN85" s="76"/>
      <c r="MO85" s="76"/>
      <c r="MP85" s="76"/>
      <c r="MQ85" s="76"/>
      <c r="MR85" s="76"/>
      <c r="MS85" s="76"/>
      <c r="MT85" s="76"/>
      <c r="MU85" s="76"/>
      <c r="MV85" s="76"/>
      <c r="MW85" s="76"/>
      <c r="MX85" s="76"/>
      <c r="MY85" s="76"/>
      <c r="MZ85" s="76"/>
      <c r="NA85" s="76"/>
    </row>
    <row r="86" spans="1:365" ht="24" customHeight="1">
      <c r="A86" s="48"/>
      <c r="B86" s="213"/>
      <c r="C86" s="77" t="s">
        <v>48</v>
      </c>
      <c r="D86" s="77" t="s">
        <v>49</v>
      </c>
      <c r="E86" s="77" t="s">
        <v>54</v>
      </c>
      <c r="F86" s="77" t="s">
        <v>51</v>
      </c>
      <c r="G86" s="77">
        <v>621</v>
      </c>
      <c r="H86" s="27">
        <v>443556.9</v>
      </c>
      <c r="I86" s="27">
        <v>449429.7</v>
      </c>
      <c r="J86" s="27">
        <v>468231.9</v>
      </c>
      <c r="K86" s="27">
        <v>489767.9</v>
      </c>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76"/>
      <c r="FG86" s="76"/>
      <c r="FH86" s="76"/>
      <c r="FI86" s="76"/>
      <c r="FJ86" s="76"/>
      <c r="FK86" s="76"/>
      <c r="FL86" s="76"/>
      <c r="FM86" s="76"/>
      <c r="FN86" s="76"/>
      <c r="FO86" s="76"/>
      <c r="FP86" s="76"/>
      <c r="FQ86" s="76"/>
      <c r="FR86" s="76"/>
      <c r="FS86" s="76"/>
      <c r="FT86" s="76"/>
      <c r="FU86" s="76"/>
      <c r="FV86" s="76"/>
      <c r="FW86" s="76"/>
      <c r="FX86" s="76"/>
      <c r="FY86" s="76"/>
      <c r="FZ86" s="76"/>
      <c r="GA86" s="76"/>
      <c r="GB86" s="76"/>
      <c r="GC86" s="76"/>
      <c r="GD86" s="76"/>
      <c r="GE86" s="76"/>
      <c r="GF86" s="76"/>
      <c r="GG86" s="76"/>
      <c r="GH86" s="76"/>
      <c r="GI86" s="76"/>
      <c r="GJ86" s="76"/>
      <c r="GK86" s="76"/>
      <c r="GL86" s="76"/>
      <c r="GM86" s="76"/>
      <c r="GN86" s="76"/>
      <c r="GO86" s="76"/>
      <c r="GP86" s="76"/>
      <c r="GQ86" s="76"/>
      <c r="GR86" s="76"/>
      <c r="GS86" s="76"/>
      <c r="GT86" s="76"/>
      <c r="GU86" s="76"/>
      <c r="GV86" s="76"/>
      <c r="GW86" s="76"/>
      <c r="GX86" s="76"/>
      <c r="GY86" s="76"/>
      <c r="GZ86" s="76"/>
      <c r="HA86" s="76"/>
      <c r="HB86" s="76"/>
      <c r="HC86" s="76"/>
      <c r="HD86" s="76"/>
      <c r="HE86" s="76"/>
      <c r="HF86" s="76"/>
      <c r="HG86" s="76"/>
      <c r="HH86" s="76"/>
      <c r="HI86" s="76"/>
      <c r="HJ86" s="76"/>
      <c r="HK86" s="76"/>
      <c r="HL86" s="76"/>
      <c r="HM86" s="76"/>
      <c r="HN86" s="76"/>
      <c r="HO86" s="76"/>
      <c r="HP86" s="76"/>
      <c r="HQ86" s="76"/>
      <c r="HR86" s="76"/>
      <c r="HS86" s="76"/>
      <c r="HT86" s="76"/>
      <c r="HU86" s="76"/>
      <c r="HV86" s="76"/>
      <c r="HW86" s="76"/>
      <c r="HX86" s="76"/>
      <c r="HY86" s="76"/>
      <c r="HZ86" s="76"/>
      <c r="IA86" s="76"/>
      <c r="IB86" s="76"/>
      <c r="IC86" s="76"/>
      <c r="ID86" s="76"/>
      <c r="IE86" s="76"/>
      <c r="IF86" s="76"/>
      <c r="IG86" s="76"/>
      <c r="IH86" s="76"/>
      <c r="II86" s="76"/>
      <c r="IJ86" s="76"/>
      <c r="IK86" s="76"/>
      <c r="IL86" s="76"/>
      <c r="IM86" s="76"/>
      <c r="IN86" s="76"/>
      <c r="IO86" s="76"/>
      <c r="IP86" s="76"/>
      <c r="IQ86" s="76"/>
      <c r="IR86" s="76"/>
      <c r="IS86" s="76"/>
      <c r="IT86" s="76"/>
      <c r="IU86" s="76"/>
      <c r="IV86" s="76"/>
      <c r="IW86" s="76"/>
      <c r="IX86" s="76"/>
      <c r="IY86" s="76"/>
      <c r="IZ86" s="76"/>
      <c r="JA86" s="76"/>
      <c r="JB86" s="76"/>
      <c r="JC86" s="76"/>
      <c r="JD86" s="76"/>
      <c r="JE86" s="76"/>
      <c r="JF86" s="76"/>
      <c r="JG86" s="76"/>
      <c r="JH86" s="76"/>
      <c r="JI86" s="76"/>
      <c r="JJ86" s="76"/>
      <c r="JK86" s="76"/>
      <c r="JL86" s="76"/>
      <c r="JM86" s="76"/>
      <c r="JN86" s="76"/>
      <c r="JO86" s="76"/>
      <c r="JP86" s="76"/>
      <c r="JQ86" s="76"/>
      <c r="JR86" s="76"/>
      <c r="JS86" s="76"/>
      <c r="JT86" s="76"/>
      <c r="JU86" s="76"/>
      <c r="JV86" s="76"/>
      <c r="JW86" s="76"/>
      <c r="JX86" s="76"/>
      <c r="JY86" s="76"/>
      <c r="JZ86" s="76"/>
      <c r="KA86" s="76"/>
      <c r="KB86" s="76"/>
      <c r="KC86" s="76"/>
      <c r="KD86" s="76"/>
      <c r="KE86" s="76"/>
      <c r="KF86" s="76"/>
      <c r="KG86" s="76"/>
      <c r="KH86" s="76"/>
      <c r="KI86" s="76"/>
      <c r="KJ86" s="76"/>
      <c r="KK86" s="76"/>
      <c r="KL86" s="76"/>
      <c r="KM86" s="76"/>
      <c r="KN86" s="76"/>
      <c r="KO86" s="76"/>
      <c r="KP86" s="76"/>
      <c r="KQ86" s="76"/>
      <c r="KR86" s="76"/>
      <c r="KS86" s="76"/>
      <c r="KT86" s="76"/>
      <c r="KU86" s="76"/>
      <c r="KV86" s="76"/>
      <c r="KW86" s="76"/>
      <c r="KX86" s="76"/>
      <c r="KY86" s="76"/>
      <c r="KZ86" s="76"/>
      <c r="LA86" s="76"/>
      <c r="LB86" s="76"/>
      <c r="LC86" s="76"/>
      <c r="LD86" s="76"/>
      <c r="LE86" s="76"/>
      <c r="LF86" s="76"/>
      <c r="LG86" s="76"/>
      <c r="LH86" s="76"/>
      <c r="LI86" s="76"/>
      <c r="LJ86" s="76"/>
      <c r="LK86" s="76"/>
      <c r="LL86" s="76"/>
      <c r="LM86" s="76"/>
      <c r="LN86" s="76"/>
      <c r="LO86" s="76"/>
      <c r="LP86" s="76"/>
      <c r="LQ86" s="76"/>
      <c r="LR86" s="76"/>
      <c r="LS86" s="76"/>
      <c r="LT86" s="76"/>
      <c r="LU86" s="76"/>
      <c r="LV86" s="76"/>
      <c r="LW86" s="76"/>
      <c r="LX86" s="76"/>
      <c r="LY86" s="76"/>
      <c r="LZ86" s="76"/>
      <c r="MA86" s="76"/>
      <c r="MB86" s="76"/>
      <c r="MC86" s="76"/>
      <c r="MD86" s="76"/>
      <c r="ME86" s="76"/>
      <c r="MF86" s="76"/>
      <c r="MG86" s="76"/>
      <c r="MH86" s="76"/>
      <c r="MI86" s="76"/>
      <c r="MJ86" s="76"/>
      <c r="MK86" s="76"/>
      <c r="ML86" s="76"/>
      <c r="MM86" s="76"/>
      <c r="MN86" s="76"/>
      <c r="MO86" s="76"/>
      <c r="MP86" s="76"/>
      <c r="MQ86" s="76"/>
      <c r="MR86" s="76"/>
      <c r="MS86" s="76"/>
      <c r="MT86" s="76"/>
      <c r="MU86" s="76"/>
      <c r="MV86" s="76"/>
      <c r="MW86" s="76"/>
      <c r="MX86" s="76"/>
      <c r="MY86" s="76"/>
      <c r="MZ86" s="76"/>
      <c r="NA86" s="76"/>
    </row>
    <row r="87" spans="1:365" ht="24" customHeight="1">
      <c r="A87" s="48"/>
      <c r="B87" s="175"/>
      <c r="C87" s="77"/>
      <c r="D87" s="77"/>
      <c r="E87" s="77"/>
      <c r="F87" s="77"/>
      <c r="G87" s="77"/>
      <c r="H87" s="27"/>
      <c r="I87" s="27"/>
      <c r="J87" s="27"/>
      <c r="K87" s="27"/>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c r="FG87" s="76"/>
      <c r="FH87" s="76"/>
      <c r="FI87" s="76"/>
      <c r="FJ87" s="76"/>
      <c r="FK87" s="76"/>
      <c r="FL87" s="76"/>
      <c r="FM87" s="76"/>
      <c r="FN87" s="76"/>
      <c r="FO87" s="76"/>
      <c r="FP87" s="76"/>
      <c r="FQ87" s="76"/>
      <c r="FR87" s="76"/>
      <c r="FS87" s="76"/>
      <c r="FT87" s="76"/>
      <c r="FU87" s="76"/>
      <c r="FV87" s="76"/>
      <c r="FW87" s="76"/>
      <c r="FX87" s="76"/>
      <c r="FY87" s="76"/>
      <c r="FZ87" s="76"/>
      <c r="GA87" s="76"/>
      <c r="GB87" s="76"/>
      <c r="GC87" s="76"/>
      <c r="GD87" s="76"/>
      <c r="GE87" s="76"/>
      <c r="GF87" s="76"/>
      <c r="GG87" s="76"/>
      <c r="GH87" s="76"/>
      <c r="GI87" s="76"/>
      <c r="GJ87" s="76"/>
      <c r="GK87" s="76"/>
      <c r="GL87" s="76"/>
      <c r="GM87" s="76"/>
      <c r="GN87" s="76"/>
      <c r="GO87" s="76"/>
      <c r="GP87" s="76"/>
      <c r="GQ87" s="76"/>
      <c r="GR87" s="76"/>
      <c r="GS87" s="76"/>
      <c r="GT87" s="76"/>
      <c r="GU87" s="76"/>
      <c r="GV87" s="76"/>
      <c r="GW87" s="76"/>
      <c r="GX87" s="76"/>
      <c r="GY87" s="76"/>
      <c r="GZ87" s="76"/>
      <c r="HA87" s="76"/>
      <c r="HB87" s="76"/>
      <c r="HC87" s="76"/>
      <c r="HD87" s="76"/>
      <c r="HE87" s="76"/>
      <c r="HF87" s="76"/>
      <c r="HG87" s="76"/>
      <c r="HH87" s="76"/>
      <c r="HI87" s="76"/>
      <c r="HJ87" s="76"/>
      <c r="HK87" s="76"/>
      <c r="HL87" s="76"/>
      <c r="HM87" s="76"/>
      <c r="HN87" s="76"/>
      <c r="HO87" s="76"/>
      <c r="HP87" s="76"/>
      <c r="HQ87" s="76"/>
      <c r="HR87" s="76"/>
      <c r="HS87" s="76"/>
      <c r="HT87" s="76"/>
      <c r="HU87" s="76"/>
      <c r="HV87" s="76"/>
      <c r="HW87" s="76"/>
      <c r="HX87" s="76"/>
      <c r="HY87" s="76"/>
      <c r="HZ87" s="76"/>
      <c r="IA87" s="76"/>
      <c r="IB87" s="76"/>
      <c r="IC87" s="76"/>
      <c r="ID87" s="76"/>
      <c r="IE87" s="76"/>
      <c r="IF87" s="76"/>
      <c r="IG87" s="76"/>
      <c r="IH87" s="76"/>
      <c r="II87" s="76"/>
      <c r="IJ87" s="76"/>
      <c r="IK87" s="76"/>
      <c r="IL87" s="76"/>
      <c r="IM87" s="76"/>
      <c r="IN87" s="76"/>
      <c r="IO87" s="76"/>
      <c r="IP87" s="76"/>
      <c r="IQ87" s="76"/>
      <c r="IR87" s="76"/>
      <c r="IS87" s="76"/>
      <c r="IT87" s="76"/>
      <c r="IU87" s="76"/>
      <c r="IV87" s="76"/>
      <c r="IW87" s="76"/>
      <c r="IX87" s="76"/>
      <c r="IY87" s="76"/>
      <c r="IZ87" s="76"/>
      <c r="JA87" s="76"/>
      <c r="JB87" s="76"/>
      <c r="JC87" s="76"/>
      <c r="JD87" s="76"/>
      <c r="JE87" s="76"/>
      <c r="JF87" s="76"/>
      <c r="JG87" s="76"/>
      <c r="JH87" s="76"/>
      <c r="JI87" s="76"/>
      <c r="JJ87" s="76"/>
      <c r="JK87" s="76"/>
      <c r="JL87" s="76"/>
      <c r="JM87" s="76"/>
      <c r="JN87" s="76"/>
      <c r="JO87" s="76"/>
      <c r="JP87" s="76"/>
      <c r="JQ87" s="76"/>
      <c r="JR87" s="76"/>
      <c r="JS87" s="76"/>
      <c r="JT87" s="76"/>
      <c r="JU87" s="76"/>
      <c r="JV87" s="76"/>
      <c r="JW87" s="76"/>
      <c r="JX87" s="76"/>
      <c r="JY87" s="76"/>
      <c r="JZ87" s="76"/>
      <c r="KA87" s="76"/>
      <c r="KB87" s="76"/>
      <c r="KC87" s="76"/>
      <c r="KD87" s="76"/>
      <c r="KE87" s="76"/>
      <c r="KF87" s="76"/>
      <c r="KG87" s="76"/>
      <c r="KH87" s="76"/>
      <c r="KI87" s="76"/>
      <c r="KJ87" s="76"/>
      <c r="KK87" s="76"/>
      <c r="KL87" s="76"/>
      <c r="KM87" s="76"/>
      <c r="KN87" s="76"/>
      <c r="KO87" s="76"/>
      <c r="KP87" s="76"/>
      <c r="KQ87" s="76"/>
      <c r="KR87" s="76"/>
      <c r="KS87" s="76"/>
      <c r="KT87" s="76"/>
      <c r="KU87" s="76"/>
      <c r="KV87" s="76"/>
      <c r="KW87" s="76"/>
      <c r="KX87" s="76"/>
      <c r="KY87" s="76"/>
      <c r="KZ87" s="76"/>
      <c r="LA87" s="76"/>
      <c r="LB87" s="76"/>
      <c r="LC87" s="76"/>
      <c r="LD87" s="76"/>
      <c r="LE87" s="76"/>
      <c r="LF87" s="76"/>
      <c r="LG87" s="76"/>
      <c r="LH87" s="76"/>
      <c r="LI87" s="76"/>
      <c r="LJ87" s="76"/>
      <c r="LK87" s="76"/>
      <c r="LL87" s="76"/>
      <c r="LM87" s="76"/>
      <c r="LN87" s="76"/>
      <c r="LO87" s="76"/>
      <c r="LP87" s="76"/>
      <c r="LQ87" s="76"/>
      <c r="LR87" s="76"/>
      <c r="LS87" s="76"/>
      <c r="LT87" s="76"/>
      <c r="LU87" s="76"/>
      <c r="LV87" s="76"/>
      <c r="LW87" s="76"/>
      <c r="LX87" s="76"/>
      <c r="LY87" s="76"/>
      <c r="LZ87" s="76"/>
      <c r="MA87" s="76"/>
      <c r="MB87" s="76"/>
      <c r="MC87" s="76"/>
      <c r="MD87" s="76"/>
      <c r="ME87" s="76"/>
      <c r="MF87" s="76"/>
      <c r="MG87" s="76"/>
      <c r="MH87" s="76"/>
      <c r="MI87" s="76"/>
      <c r="MJ87" s="76"/>
      <c r="MK87" s="76"/>
      <c r="ML87" s="76"/>
      <c r="MM87" s="76"/>
      <c r="MN87" s="76"/>
      <c r="MO87" s="76"/>
      <c r="MP87" s="76"/>
      <c r="MQ87" s="76"/>
      <c r="MR87" s="76"/>
      <c r="MS87" s="76"/>
      <c r="MT87" s="76"/>
      <c r="MU87" s="76"/>
      <c r="MV87" s="76"/>
      <c r="MW87" s="76"/>
      <c r="MX87" s="76"/>
      <c r="MY87" s="76"/>
      <c r="MZ87" s="76"/>
      <c r="NA87" s="76"/>
    </row>
    <row r="88" spans="1:365" ht="24" customHeight="1">
      <c r="A88" s="48"/>
      <c r="B88" s="104" t="s">
        <v>12</v>
      </c>
      <c r="C88" s="90" t="s">
        <v>48</v>
      </c>
      <c r="D88" s="90" t="s">
        <v>49</v>
      </c>
      <c r="E88" s="90" t="s">
        <v>54</v>
      </c>
      <c r="F88" s="90" t="s">
        <v>51</v>
      </c>
      <c r="G88" s="90">
        <v>600</v>
      </c>
      <c r="H88" s="75">
        <f>H86+H87</f>
        <v>443556.9</v>
      </c>
      <c r="I88" s="75">
        <f t="shared" ref="I88" si="62">I86+I87</f>
        <v>449429.7</v>
      </c>
      <c r="J88" s="75">
        <f t="shared" ref="J88" si="63">J86+J87</f>
        <v>468231.9</v>
      </c>
      <c r="K88" s="75">
        <f t="shared" ref="K88" si="64">K86+K87</f>
        <v>489767.9</v>
      </c>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c r="FG88" s="76"/>
      <c r="FH88" s="76"/>
      <c r="FI88" s="76"/>
      <c r="FJ88" s="76"/>
      <c r="FK88" s="76"/>
      <c r="FL88" s="76"/>
      <c r="FM88" s="76"/>
      <c r="FN88" s="76"/>
      <c r="FO88" s="76"/>
      <c r="FP88" s="76"/>
      <c r="FQ88" s="76"/>
      <c r="FR88" s="76"/>
      <c r="FS88" s="76"/>
      <c r="FT88" s="76"/>
      <c r="FU88" s="76"/>
      <c r="FV88" s="76"/>
      <c r="FW88" s="76"/>
      <c r="FX88" s="76"/>
      <c r="FY88" s="76"/>
      <c r="FZ88" s="76"/>
      <c r="GA88" s="76"/>
      <c r="GB88" s="76"/>
      <c r="GC88" s="76"/>
      <c r="GD88" s="76"/>
      <c r="GE88" s="76"/>
      <c r="GF88" s="76"/>
      <c r="GG88" s="76"/>
      <c r="GH88" s="76"/>
      <c r="GI88" s="76"/>
      <c r="GJ88" s="76"/>
      <c r="GK88" s="76"/>
      <c r="GL88" s="76"/>
      <c r="GM88" s="76"/>
      <c r="GN88" s="76"/>
      <c r="GO88" s="76"/>
      <c r="GP88" s="76"/>
      <c r="GQ88" s="76"/>
      <c r="GR88" s="76"/>
      <c r="GS88" s="76"/>
      <c r="GT88" s="76"/>
      <c r="GU88" s="76"/>
      <c r="GV88" s="76"/>
      <c r="GW88" s="76"/>
      <c r="GX88" s="76"/>
      <c r="GY88" s="76"/>
      <c r="GZ88" s="76"/>
      <c r="HA88" s="76"/>
      <c r="HB88" s="76"/>
      <c r="HC88" s="76"/>
      <c r="HD88" s="76"/>
      <c r="HE88" s="76"/>
      <c r="HF88" s="76"/>
      <c r="HG88" s="76"/>
      <c r="HH88" s="76"/>
      <c r="HI88" s="76"/>
      <c r="HJ88" s="76"/>
      <c r="HK88" s="76"/>
      <c r="HL88" s="76"/>
      <c r="HM88" s="76"/>
      <c r="HN88" s="76"/>
      <c r="HO88" s="76"/>
      <c r="HP88" s="76"/>
      <c r="HQ88" s="76"/>
      <c r="HR88" s="76"/>
      <c r="HS88" s="76"/>
      <c r="HT88" s="76"/>
      <c r="HU88" s="76"/>
      <c r="HV88" s="76"/>
      <c r="HW88" s="76"/>
      <c r="HX88" s="76"/>
      <c r="HY88" s="76"/>
      <c r="HZ88" s="76"/>
      <c r="IA88" s="76"/>
      <c r="IB88" s="76"/>
      <c r="IC88" s="76"/>
      <c r="ID88" s="76"/>
      <c r="IE88" s="76"/>
      <c r="IF88" s="76"/>
      <c r="IG88" s="76"/>
      <c r="IH88" s="76"/>
      <c r="II88" s="76"/>
      <c r="IJ88" s="76"/>
      <c r="IK88" s="76"/>
      <c r="IL88" s="76"/>
      <c r="IM88" s="76"/>
      <c r="IN88" s="76"/>
      <c r="IO88" s="76"/>
      <c r="IP88" s="76"/>
      <c r="IQ88" s="76"/>
      <c r="IR88" s="76"/>
      <c r="IS88" s="76"/>
      <c r="IT88" s="76"/>
      <c r="IU88" s="76"/>
      <c r="IV88" s="76"/>
      <c r="IW88" s="76"/>
      <c r="IX88" s="76"/>
      <c r="IY88" s="76"/>
      <c r="IZ88" s="76"/>
      <c r="JA88" s="76"/>
      <c r="JB88" s="76"/>
      <c r="JC88" s="76"/>
      <c r="JD88" s="76"/>
      <c r="JE88" s="76"/>
      <c r="JF88" s="76"/>
      <c r="JG88" s="76"/>
      <c r="JH88" s="76"/>
      <c r="JI88" s="76"/>
      <c r="JJ88" s="76"/>
      <c r="JK88" s="76"/>
      <c r="JL88" s="76"/>
      <c r="JM88" s="76"/>
      <c r="JN88" s="76"/>
      <c r="JO88" s="76"/>
      <c r="JP88" s="76"/>
      <c r="JQ88" s="76"/>
      <c r="JR88" s="76"/>
      <c r="JS88" s="76"/>
      <c r="JT88" s="76"/>
      <c r="JU88" s="76"/>
      <c r="JV88" s="76"/>
      <c r="JW88" s="76"/>
      <c r="JX88" s="76"/>
      <c r="JY88" s="76"/>
      <c r="JZ88" s="76"/>
      <c r="KA88" s="76"/>
      <c r="KB88" s="76"/>
      <c r="KC88" s="76"/>
      <c r="KD88" s="76"/>
      <c r="KE88" s="76"/>
      <c r="KF88" s="76"/>
      <c r="KG88" s="76"/>
      <c r="KH88" s="76"/>
      <c r="KI88" s="76"/>
      <c r="KJ88" s="76"/>
      <c r="KK88" s="76"/>
      <c r="KL88" s="76"/>
      <c r="KM88" s="76"/>
      <c r="KN88" s="76"/>
      <c r="KO88" s="76"/>
      <c r="KP88" s="76"/>
      <c r="KQ88" s="76"/>
      <c r="KR88" s="76"/>
      <c r="KS88" s="76"/>
      <c r="KT88" s="76"/>
      <c r="KU88" s="76"/>
      <c r="KV88" s="76"/>
      <c r="KW88" s="76"/>
      <c r="KX88" s="76"/>
      <c r="KY88" s="76"/>
      <c r="KZ88" s="76"/>
      <c r="LA88" s="76"/>
      <c r="LB88" s="76"/>
      <c r="LC88" s="76"/>
      <c r="LD88" s="76"/>
      <c r="LE88" s="76"/>
      <c r="LF88" s="76"/>
      <c r="LG88" s="76"/>
      <c r="LH88" s="76"/>
      <c r="LI88" s="76"/>
      <c r="LJ88" s="76"/>
      <c r="LK88" s="76"/>
      <c r="LL88" s="76"/>
      <c r="LM88" s="76"/>
      <c r="LN88" s="76"/>
      <c r="LO88" s="76"/>
      <c r="LP88" s="76"/>
      <c r="LQ88" s="76"/>
      <c r="LR88" s="76"/>
      <c r="LS88" s="76"/>
      <c r="LT88" s="76"/>
      <c r="LU88" s="76"/>
      <c r="LV88" s="76"/>
      <c r="LW88" s="76"/>
      <c r="LX88" s="76"/>
      <c r="LY88" s="76"/>
      <c r="LZ88" s="76"/>
      <c r="MA88" s="76"/>
      <c r="MB88" s="76"/>
      <c r="MC88" s="76"/>
      <c r="MD88" s="76"/>
      <c r="ME88" s="76"/>
      <c r="MF88" s="76"/>
      <c r="MG88" s="76"/>
      <c r="MH88" s="76"/>
      <c r="MI88" s="76"/>
      <c r="MJ88" s="76"/>
      <c r="MK88" s="76"/>
      <c r="ML88" s="76"/>
      <c r="MM88" s="76"/>
      <c r="MN88" s="76"/>
      <c r="MO88" s="76"/>
      <c r="MP88" s="76"/>
      <c r="MQ88" s="76"/>
      <c r="MR88" s="76"/>
      <c r="MS88" s="76"/>
      <c r="MT88" s="76"/>
      <c r="MU88" s="76"/>
      <c r="MV88" s="76"/>
      <c r="MW88" s="76"/>
      <c r="MX88" s="76"/>
      <c r="MY88" s="76"/>
      <c r="MZ88" s="76"/>
      <c r="NA88" s="76"/>
    </row>
    <row r="89" spans="1:365" ht="24" customHeight="1">
      <c r="A89" s="48"/>
      <c r="B89" s="174" t="s">
        <v>43</v>
      </c>
      <c r="C89" s="91" t="s">
        <v>48</v>
      </c>
      <c r="D89" s="91" t="s">
        <v>49</v>
      </c>
      <c r="E89" s="91" t="s">
        <v>54</v>
      </c>
      <c r="F89" s="91" t="s">
        <v>51</v>
      </c>
      <c r="G89" s="91" t="s">
        <v>52</v>
      </c>
      <c r="H89" s="94">
        <v>534217.1</v>
      </c>
      <c r="I89" s="94">
        <f>538019.2+0.1</f>
        <v>538019.29999999993</v>
      </c>
      <c r="J89" s="94">
        <f>560970.5+0.1</f>
        <v>560970.6</v>
      </c>
      <c r="K89" s="95">
        <f>587732.5-0.1</f>
        <v>587732.4</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c r="HJ89" s="76"/>
      <c r="HK89" s="76"/>
      <c r="HL89" s="76"/>
      <c r="HM89" s="76"/>
      <c r="HN89" s="76"/>
      <c r="HO89" s="76"/>
      <c r="HP89" s="76"/>
      <c r="HQ89" s="76"/>
      <c r="HR89" s="76"/>
      <c r="HS89" s="76"/>
      <c r="HT89" s="76"/>
      <c r="HU89" s="76"/>
      <c r="HV89" s="76"/>
      <c r="HW89" s="76"/>
      <c r="HX89" s="76"/>
      <c r="HY89" s="76"/>
      <c r="HZ89" s="76"/>
      <c r="IA89" s="76"/>
      <c r="IB89" s="76"/>
      <c r="IC89" s="76"/>
      <c r="ID89" s="76"/>
      <c r="IE89" s="76"/>
      <c r="IF89" s="76"/>
      <c r="IG89" s="76"/>
      <c r="IH89" s="76"/>
      <c r="II89" s="76"/>
      <c r="IJ89" s="76"/>
      <c r="IK89" s="76"/>
      <c r="IL89" s="76"/>
      <c r="IM89" s="76"/>
      <c r="IN89" s="76"/>
      <c r="IO89" s="76"/>
      <c r="IP89" s="76"/>
      <c r="IQ89" s="76"/>
      <c r="IR89" s="76"/>
      <c r="IS89" s="76"/>
      <c r="IT89" s="76"/>
      <c r="IU89" s="76"/>
      <c r="IV89" s="76"/>
      <c r="IW89" s="76"/>
      <c r="IX89" s="76"/>
      <c r="IY89" s="76"/>
      <c r="IZ89" s="76"/>
      <c r="JA89" s="76"/>
      <c r="JB89" s="76"/>
      <c r="JC89" s="76"/>
      <c r="JD89" s="76"/>
      <c r="JE89" s="76"/>
      <c r="JF89" s="76"/>
      <c r="JG89" s="76"/>
      <c r="JH89" s="76"/>
      <c r="JI89" s="76"/>
      <c r="JJ89" s="76"/>
      <c r="JK89" s="76"/>
      <c r="JL89" s="76"/>
      <c r="JM89" s="76"/>
      <c r="JN89" s="76"/>
      <c r="JO89" s="76"/>
      <c r="JP89" s="76"/>
      <c r="JQ89" s="76"/>
      <c r="JR89" s="76"/>
      <c r="JS89" s="76"/>
      <c r="JT89" s="76"/>
      <c r="JU89" s="76"/>
      <c r="JV89" s="76"/>
      <c r="JW89" s="76"/>
      <c r="JX89" s="76"/>
      <c r="JY89" s="76"/>
      <c r="JZ89" s="76"/>
      <c r="KA89" s="76"/>
      <c r="KB89" s="76"/>
      <c r="KC89" s="76"/>
      <c r="KD89" s="76"/>
      <c r="KE89" s="76"/>
      <c r="KF89" s="76"/>
      <c r="KG89" s="76"/>
      <c r="KH89" s="76"/>
      <c r="KI89" s="76"/>
      <c r="KJ89" s="76"/>
      <c r="KK89" s="76"/>
      <c r="KL89" s="76"/>
      <c r="KM89" s="76"/>
      <c r="KN89" s="76"/>
      <c r="KO89" s="76"/>
      <c r="KP89" s="76"/>
      <c r="KQ89" s="76"/>
      <c r="KR89" s="76"/>
      <c r="KS89" s="76"/>
      <c r="KT89" s="76"/>
      <c r="KU89" s="76"/>
      <c r="KV89" s="76"/>
      <c r="KW89" s="76"/>
      <c r="KX89" s="76"/>
      <c r="KY89" s="76"/>
      <c r="KZ89" s="76"/>
      <c r="LA89" s="76"/>
      <c r="LB89" s="76"/>
      <c r="LC89" s="76"/>
      <c r="LD89" s="76"/>
      <c r="LE89" s="76"/>
      <c r="LF89" s="76"/>
      <c r="LG89" s="76"/>
      <c r="LH89" s="76"/>
      <c r="LI89" s="76"/>
      <c r="LJ89" s="76"/>
      <c r="LK89" s="76"/>
      <c r="LL89" s="76"/>
      <c r="LM89" s="76"/>
      <c r="LN89" s="76"/>
      <c r="LO89" s="76"/>
      <c r="LP89" s="76"/>
      <c r="LQ89" s="76"/>
      <c r="LR89" s="76"/>
      <c r="LS89" s="76"/>
      <c r="LT89" s="76"/>
      <c r="LU89" s="76"/>
      <c r="LV89" s="76"/>
      <c r="LW89" s="76"/>
      <c r="LX89" s="76"/>
      <c r="LY89" s="76"/>
      <c r="LZ89" s="76"/>
      <c r="MA89" s="76"/>
      <c r="MB89" s="76"/>
      <c r="MC89" s="76"/>
      <c r="MD89" s="76"/>
      <c r="ME89" s="76"/>
      <c r="MF89" s="76"/>
      <c r="MG89" s="76"/>
      <c r="MH89" s="76"/>
      <c r="MI89" s="76"/>
      <c r="MJ89" s="76"/>
      <c r="MK89" s="76"/>
      <c r="ML89" s="76"/>
      <c r="MM89" s="76"/>
      <c r="MN89" s="76"/>
      <c r="MO89" s="76"/>
      <c r="MP89" s="76"/>
      <c r="MQ89" s="76"/>
      <c r="MR89" s="76"/>
      <c r="MS89" s="76"/>
      <c r="MT89" s="76"/>
      <c r="MU89" s="76"/>
      <c r="MV89" s="76"/>
      <c r="MW89" s="76"/>
      <c r="MX89" s="76"/>
      <c r="MY89" s="76"/>
      <c r="MZ89" s="76"/>
      <c r="NA89" s="76"/>
    </row>
    <row r="90" spans="1:365" ht="24" customHeight="1">
      <c r="A90" s="48"/>
      <c r="B90" s="197"/>
      <c r="C90" s="92" t="s">
        <v>48</v>
      </c>
      <c r="D90" s="92" t="s">
        <v>49</v>
      </c>
      <c r="E90" s="92" t="s">
        <v>54</v>
      </c>
      <c r="F90" s="92" t="s">
        <v>51</v>
      </c>
      <c r="G90" s="92">
        <v>621</v>
      </c>
      <c r="H90" s="94">
        <v>426970.5</v>
      </c>
      <c r="I90" s="94">
        <v>441596.8</v>
      </c>
      <c r="J90" s="94">
        <f>460071.3+0.1</f>
        <v>460071.39999999997</v>
      </c>
      <c r="K90" s="95">
        <v>481231.9</v>
      </c>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c r="EO90" s="76"/>
      <c r="EP90" s="76"/>
      <c r="EQ90" s="76"/>
      <c r="ER90" s="76"/>
      <c r="ES90" s="76"/>
      <c r="ET90" s="76"/>
      <c r="EU90" s="76"/>
      <c r="EV90" s="76"/>
      <c r="EW90" s="76"/>
      <c r="EX90" s="76"/>
      <c r="EY90" s="76"/>
      <c r="EZ90" s="76"/>
      <c r="FA90" s="76"/>
      <c r="FB90" s="76"/>
      <c r="FC90" s="76"/>
      <c r="FD90" s="76"/>
      <c r="FE90" s="76"/>
      <c r="FF90" s="76"/>
      <c r="FG90" s="76"/>
      <c r="FH90" s="76"/>
      <c r="FI90" s="76"/>
      <c r="FJ90" s="76"/>
      <c r="FK90" s="76"/>
      <c r="FL90" s="76"/>
      <c r="FM90" s="76"/>
      <c r="FN90" s="76"/>
      <c r="FO90" s="76"/>
      <c r="FP90" s="76"/>
      <c r="FQ90" s="76"/>
      <c r="FR90" s="76"/>
      <c r="FS90" s="76"/>
      <c r="FT90" s="76"/>
      <c r="FU90" s="76"/>
      <c r="FV90" s="76"/>
      <c r="FW90" s="76"/>
      <c r="FX90" s="76"/>
      <c r="FY90" s="76"/>
      <c r="FZ90" s="76"/>
      <c r="GA90" s="76"/>
      <c r="GB90" s="76"/>
      <c r="GC90" s="76"/>
      <c r="GD90" s="76"/>
      <c r="GE90" s="76"/>
      <c r="GF90" s="76"/>
      <c r="GG90" s="76"/>
      <c r="GH90" s="76"/>
      <c r="GI90" s="76"/>
      <c r="GJ90" s="76"/>
      <c r="GK90" s="76"/>
      <c r="GL90" s="76"/>
      <c r="GM90" s="76"/>
      <c r="GN90" s="76"/>
      <c r="GO90" s="76"/>
      <c r="GP90" s="76"/>
      <c r="GQ90" s="76"/>
      <c r="GR90" s="76"/>
      <c r="GS90" s="76"/>
      <c r="GT90" s="76"/>
      <c r="GU90" s="76"/>
      <c r="GV90" s="76"/>
      <c r="GW90" s="76"/>
      <c r="GX90" s="76"/>
      <c r="GY90" s="76"/>
      <c r="GZ90" s="76"/>
      <c r="HA90" s="76"/>
      <c r="HB90" s="76"/>
      <c r="HC90" s="76"/>
      <c r="HD90" s="76"/>
      <c r="HE90" s="76"/>
      <c r="HF90" s="76"/>
      <c r="HG90" s="76"/>
      <c r="HH90" s="76"/>
      <c r="HI90" s="76"/>
      <c r="HJ90" s="76"/>
      <c r="HK90" s="76"/>
      <c r="HL90" s="76"/>
      <c r="HM90" s="76"/>
      <c r="HN90" s="76"/>
      <c r="HO90" s="76"/>
      <c r="HP90" s="76"/>
      <c r="HQ90" s="76"/>
      <c r="HR90" s="76"/>
      <c r="HS90" s="76"/>
      <c r="HT90" s="76"/>
      <c r="HU90" s="76"/>
      <c r="HV90" s="76"/>
      <c r="HW90" s="76"/>
      <c r="HX90" s="76"/>
      <c r="HY90" s="76"/>
      <c r="HZ90" s="76"/>
      <c r="IA90" s="76"/>
      <c r="IB90" s="76"/>
      <c r="IC90" s="76"/>
      <c r="ID90" s="76"/>
      <c r="IE90" s="76"/>
      <c r="IF90" s="76"/>
      <c r="IG90" s="76"/>
      <c r="IH90" s="76"/>
      <c r="II90" s="76"/>
      <c r="IJ90" s="76"/>
      <c r="IK90" s="76"/>
      <c r="IL90" s="76"/>
      <c r="IM90" s="76"/>
      <c r="IN90" s="76"/>
      <c r="IO90" s="76"/>
      <c r="IP90" s="76"/>
      <c r="IQ90" s="76"/>
      <c r="IR90" s="76"/>
      <c r="IS90" s="76"/>
      <c r="IT90" s="76"/>
      <c r="IU90" s="76"/>
      <c r="IV90" s="76"/>
      <c r="IW90" s="76"/>
      <c r="IX90" s="76"/>
      <c r="IY90" s="76"/>
      <c r="IZ90" s="76"/>
      <c r="JA90" s="76"/>
      <c r="JB90" s="76"/>
      <c r="JC90" s="76"/>
      <c r="JD90" s="76"/>
      <c r="JE90" s="76"/>
      <c r="JF90" s="76"/>
      <c r="JG90" s="76"/>
      <c r="JH90" s="76"/>
      <c r="JI90" s="76"/>
      <c r="JJ90" s="76"/>
      <c r="JK90" s="76"/>
      <c r="JL90" s="76"/>
      <c r="JM90" s="76"/>
      <c r="JN90" s="76"/>
      <c r="JO90" s="76"/>
      <c r="JP90" s="76"/>
      <c r="JQ90" s="76"/>
      <c r="JR90" s="76"/>
      <c r="JS90" s="76"/>
      <c r="JT90" s="76"/>
      <c r="JU90" s="76"/>
      <c r="JV90" s="76"/>
      <c r="JW90" s="76"/>
      <c r="JX90" s="76"/>
      <c r="JY90" s="76"/>
      <c r="JZ90" s="76"/>
      <c r="KA90" s="76"/>
      <c r="KB90" s="76"/>
      <c r="KC90" s="76"/>
      <c r="KD90" s="76"/>
      <c r="KE90" s="76"/>
      <c r="KF90" s="76"/>
      <c r="KG90" s="76"/>
      <c r="KH90" s="76"/>
      <c r="KI90" s="76"/>
      <c r="KJ90" s="76"/>
      <c r="KK90" s="76"/>
      <c r="KL90" s="76"/>
      <c r="KM90" s="76"/>
      <c r="KN90" s="76"/>
      <c r="KO90" s="76"/>
      <c r="KP90" s="76"/>
      <c r="KQ90" s="76"/>
      <c r="KR90" s="76"/>
      <c r="KS90" s="76"/>
      <c r="KT90" s="76"/>
      <c r="KU90" s="76"/>
      <c r="KV90" s="76"/>
      <c r="KW90" s="76"/>
      <c r="KX90" s="76"/>
      <c r="KY90" s="76"/>
      <c r="KZ90" s="76"/>
      <c r="LA90" s="76"/>
      <c r="LB90" s="76"/>
      <c r="LC90" s="76"/>
      <c r="LD90" s="76"/>
      <c r="LE90" s="76"/>
      <c r="LF90" s="76"/>
      <c r="LG90" s="76"/>
      <c r="LH90" s="76"/>
      <c r="LI90" s="76"/>
      <c r="LJ90" s="76"/>
      <c r="LK90" s="76"/>
      <c r="LL90" s="76"/>
      <c r="LM90" s="76"/>
      <c r="LN90" s="76"/>
      <c r="LO90" s="76"/>
      <c r="LP90" s="76"/>
      <c r="LQ90" s="76"/>
      <c r="LR90" s="76"/>
      <c r="LS90" s="76"/>
      <c r="LT90" s="76"/>
      <c r="LU90" s="76"/>
      <c r="LV90" s="76"/>
      <c r="LW90" s="76"/>
      <c r="LX90" s="76"/>
      <c r="LY90" s="76"/>
      <c r="LZ90" s="76"/>
      <c r="MA90" s="76"/>
      <c r="MB90" s="76"/>
      <c r="MC90" s="76"/>
      <c r="MD90" s="76"/>
      <c r="ME90" s="76"/>
      <c r="MF90" s="76"/>
      <c r="MG90" s="76"/>
      <c r="MH90" s="76"/>
      <c r="MI90" s="76"/>
      <c r="MJ90" s="76"/>
      <c r="MK90" s="76"/>
      <c r="ML90" s="76"/>
      <c r="MM90" s="76"/>
      <c r="MN90" s="76"/>
      <c r="MO90" s="76"/>
      <c r="MP90" s="76"/>
      <c r="MQ90" s="76"/>
      <c r="MR90" s="76"/>
      <c r="MS90" s="76"/>
      <c r="MT90" s="76"/>
      <c r="MU90" s="76"/>
      <c r="MV90" s="76"/>
      <c r="MW90" s="76"/>
      <c r="MX90" s="76"/>
      <c r="MY90" s="76"/>
      <c r="MZ90" s="76"/>
      <c r="NA90" s="76"/>
    </row>
    <row r="91" spans="1:365" ht="18" customHeight="1">
      <c r="A91" s="48"/>
      <c r="B91" s="212"/>
      <c r="C91" s="77"/>
      <c r="D91" s="77"/>
      <c r="E91" s="77"/>
      <c r="F91" s="77"/>
      <c r="G91" s="77"/>
      <c r="H91" s="96"/>
      <c r="I91" s="94"/>
      <c r="J91" s="94"/>
      <c r="K91" s="95"/>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c r="HJ91" s="76"/>
      <c r="HK91" s="76"/>
      <c r="HL91" s="76"/>
      <c r="HM91" s="76"/>
      <c r="HN91" s="76"/>
      <c r="HO91" s="76"/>
      <c r="HP91" s="76"/>
      <c r="HQ91" s="76"/>
      <c r="HR91" s="76"/>
      <c r="HS91" s="76"/>
      <c r="HT91" s="76"/>
      <c r="HU91" s="76"/>
      <c r="HV91" s="76"/>
      <c r="HW91" s="76"/>
      <c r="HX91" s="76"/>
      <c r="HY91" s="76"/>
      <c r="HZ91" s="76"/>
      <c r="IA91" s="76"/>
      <c r="IB91" s="76"/>
      <c r="IC91" s="76"/>
      <c r="ID91" s="76"/>
      <c r="IE91" s="76"/>
      <c r="IF91" s="76"/>
      <c r="IG91" s="76"/>
      <c r="IH91" s="76"/>
      <c r="II91" s="76"/>
      <c r="IJ91" s="76"/>
      <c r="IK91" s="76"/>
      <c r="IL91" s="76"/>
      <c r="IM91" s="76"/>
      <c r="IN91" s="76"/>
      <c r="IO91" s="76"/>
      <c r="IP91" s="76"/>
      <c r="IQ91" s="76"/>
      <c r="IR91" s="76"/>
      <c r="IS91" s="76"/>
      <c r="IT91" s="76"/>
      <c r="IU91" s="76"/>
      <c r="IV91" s="76"/>
      <c r="IW91" s="76"/>
      <c r="IX91" s="76"/>
      <c r="IY91" s="76"/>
      <c r="IZ91" s="76"/>
      <c r="JA91" s="76"/>
      <c r="JB91" s="76"/>
      <c r="JC91" s="76"/>
      <c r="JD91" s="76"/>
      <c r="JE91" s="76"/>
      <c r="JF91" s="76"/>
      <c r="JG91" s="76"/>
      <c r="JH91" s="76"/>
      <c r="JI91" s="76"/>
      <c r="JJ91" s="76"/>
      <c r="JK91" s="76"/>
      <c r="JL91" s="76"/>
      <c r="JM91" s="76"/>
      <c r="JN91" s="76"/>
      <c r="JO91" s="76"/>
      <c r="JP91" s="76"/>
      <c r="JQ91" s="76"/>
      <c r="JR91" s="76"/>
      <c r="JS91" s="76"/>
      <c r="JT91" s="76"/>
      <c r="JU91" s="76"/>
      <c r="JV91" s="76"/>
      <c r="JW91" s="76"/>
      <c r="JX91" s="76"/>
      <c r="JY91" s="76"/>
      <c r="JZ91" s="76"/>
      <c r="KA91" s="76"/>
      <c r="KB91" s="76"/>
      <c r="KC91" s="76"/>
      <c r="KD91" s="76"/>
      <c r="KE91" s="76"/>
      <c r="KF91" s="76"/>
      <c r="KG91" s="76"/>
      <c r="KH91" s="76"/>
      <c r="KI91" s="76"/>
      <c r="KJ91" s="76"/>
      <c r="KK91" s="76"/>
      <c r="KL91" s="76"/>
      <c r="KM91" s="76"/>
      <c r="KN91" s="76"/>
      <c r="KO91" s="76"/>
      <c r="KP91" s="76"/>
      <c r="KQ91" s="76"/>
      <c r="KR91" s="76"/>
      <c r="KS91" s="76"/>
      <c r="KT91" s="76"/>
      <c r="KU91" s="76"/>
      <c r="KV91" s="76"/>
      <c r="KW91" s="76"/>
      <c r="KX91" s="76"/>
      <c r="KY91" s="76"/>
      <c r="KZ91" s="76"/>
      <c r="LA91" s="76"/>
      <c r="LB91" s="76"/>
      <c r="LC91" s="76"/>
      <c r="LD91" s="76"/>
      <c r="LE91" s="76"/>
      <c r="LF91" s="76"/>
      <c r="LG91" s="76"/>
      <c r="LH91" s="76"/>
      <c r="LI91" s="76"/>
      <c r="LJ91" s="76"/>
      <c r="LK91" s="76"/>
      <c r="LL91" s="76"/>
      <c r="LM91" s="76"/>
      <c r="LN91" s="76"/>
      <c r="LO91" s="76"/>
      <c r="LP91" s="76"/>
      <c r="LQ91" s="76"/>
      <c r="LR91" s="76"/>
      <c r="LS91" s="76"/>
      <c r="LT91" s="76"/>
      <c r="LU91" s="76"/>
      <c r="LV91" s="76"/>
      <c r="LW91" s="76"/>
      <c r="LX91" s="76"/>
      <c r="LY91" s="76"/>
      <c r="LZ91" s="76"/>
      <c r="MA91" s="76"/>
      <c r="MB91" s="76"/>
      <c r="MC91" s="76"/>
      <c r="MD91" s="76"/>
      <c r="ME91" s="76"/>
      <c r="MF91" s="76"/>
      <c r="MG91" s="76"/>
      <c r="MH91" s="76"/>
      <c r="MI91" s="76"/>
      <c r="MJ91" s="76"/>
      <c r="MK91" s="76"/>
      <c r="ML91" s="76"/>
      <c r="MM91" s="76"/>
      <c r="MN91" s="76"/>
      <c r="MO91" s="76"/>
      <c r="MP91" s="76"/>
      <c r="MQ91" s="76"/>
      <c r="MR91" s="76"/>
      <c r="MS91" s="76"/>
      <c r="MT91" s="76"/>
      <c r="MU91" s="76"/>
      <c r="MV91" s="76"/>
      <c r="MW91" s="76"/>
      <c r="MX91" s="76"/>
      <c r="MY91" s="76"/>
      <c r="MZ91" s="76"/>
      <c r="NA91" s="76"/>
    </row>
    <row r="92" spans="1:365" ht="24" customHeight="1">
      <c r="A92" s="48"/>
      <c r="B92" s="104" t="s">
        <v>12</v>
      </c>
      <c r="C92" s="90" t="s">
        <v>48</v>
      </c>
      <c r="D92" s="90" t="s">
        <v>49</v>
      </c>
      <c r="E92" s="90" t="s">
        <v>54</v>
      </c>
      <c r="F92" s="90" t="s">
        <v>51</v>
      </c>
      <c r="G92" s="90">
        <v>600</v>
      </c>
      <c r="H92" s="75">
        <f>H90+H91</f>
        <v>426970.5</v>
      </c>
      <c r="I92" s="75">
        <f t="shared" ref="I92" si="65">I90+I91</f>
        <v>441596.8</v>
      </c>
      <c r="J92" s="75">
        <f t="shared" ref="J92" si="66">J90+J91</f>
        <v>460071.39999999997</v>
      </c>
      <c r="K92" s="75">
        <f t="shared" ref="K92" si="67">K90+K91</f>
        <v>481231.9</v>
      </c>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c r="HJ92" s="76"/>
      <c r="HK92" s="76"/>
      <c r="HL92" s="76"/>
      <c r="HM92" s="76"/>
      <c r="HN92" s="76"/>
      <c r="HO92" s="76"/>
      <c r="HP92" s="76"/>
      <c r="HQ92" s="76"/>
      <c r="HR92" s="76"/>
      <c r="HS92" s="76"/>
      <c r="HT92" s="76"/>
      <c r="HU92" s="76"/>
      <c r="HV92" s="76"/>
      <c r="HW92" s="76"/>
      <c r="HX92" s="76"/>
      <c r="HY92" s="76"/>
      <c r="HZ92" s="76"/>
      <c r="IA92" s="76"/>
      <c r="IB92" s="76"/>
      <c r="IC92" s="76"/>
      <c r="ID92" s="76"/>
      <c r="IE92" s="76"/>
      <c r="IF92" s="76"/>
      <c r="IG92" s="76"/>
      <c r="IH92" s="76"/>
      <c r="II92" s="76"/>
      <c r="IJ92" s="76"/>
      <c r="IK92" s="76"/>
      <c r="IL92" s="76"/>
      <c r="IM92" s="76"/>
      <c r="IN92" s="76"/>
      <c r="IO92" s="76"/>
      <c r="IP92" s="76"/>
      <c r="IQ92" s="76"/>
      <c r="IR92" s="76"/>
      <c r="IS92" s="76"/>
      <c r="IT92" s="76"/>
      <c r="IU92" s="76"/>
      <c r="IV92" s="76"/>
      <c r="IW92" s="76"/>
      <c r="IX92" s="76"/>
      <c r="IY92" s="76"/>
      <c r="IZ92" s="76"/>
      <c r="JA92" s="76"/>
      <c r="JB92" s="76"/>
      <c r="JC92" s="76"/>
      <c r="JD92" s="76"/>
      <c r="JE92" s="76"/>
      <c r="JF92" s="76"/>
      <c r="JG92" s="76"/>
      <c r="JH92" s="76"/>
      <c r="JI92" s="76"/>
      <c r="JJ92" s="76"/>
      <c r="JK92" s="76"/>
      <c r="JL92" s="76"/>
      <c r="JM92" s="76"/>
      <c r="JN92" s="76"/>
      <c r="JO92" s="76"/>
      <c r="JP92" s="76"/>
      <c r="JQ92" s="76"/>
      <c r="JR92" s="76"/>
      <c r="JS92" s="76"/>
      <c r="JT92" s="76"/>
      <c r="JU92" s="76"/>
      <c r="JV92" s="76"/>
      <c r="JW92" s="76"/>
      <c r="JX92" s="76"/>
      <c r="JY92" s="76"/>
      <c r="JZ92" s="76"/>
      <c r="KA92" s="76"/>
      <c r="KB92" s="76"/>
      <c r="KC92" s="76"/>
      <c r="KD92" s="76"/>
      <c r="KE92" s="76"/>
      <c r="KF92" s="76"/>
      <c r="KG92" s="76"/>
      <c r="KH92" s="76"/>
      <c r="KI92" s="76"/>
      <c r="KJ92" s="76"/>
      <c r="KK92" s="76"/>
      <c r="KL92" s="76"/>
      <c r="KM92" s="76"/>
      <c r="KN92" s="76"/>
      <c r="KO92" s="76"/>
      <c r="KP92" s="76"/>
      <c r="KQ92" s="76"/>
      <c r="KR92" s="76"/>
      <c r="KS92" s="76"/>
      <c r="KT92" s="76"/>
      <c r="KU92" s="76"/>
      <c r="KV92" s="76"/>
      <c r="KW92" s="76"/>
      <c r="KX92" s="76"/>
      <c r="KY92" s="76"/>
      <c r="KZ92" s="76"/>
      <c r="LA92" s="76"/>
      <c r="LB92" s="76"/>
      <c r="LC92" s="76"/>
      <c r="LD92" s="76"/>
      <c r="LE92" s="76"/>
      <c r="LF92" s="76"/>
      <c r="LG92" s="76"/>
      <c r="LH92" s="76"/>
      <c r="LI92" s="76"/>
      <c r="LJ92" s="76"/>
      <c r="LK92" s="76"/>
      <c r="LL92" s="76"/>
      <c r="LM92" s="76"/>
      <c r="LN92" s="76"/>
      <c r="LO92" s="76"/>
      <c r="LP92" s="76"/>
      <c r="LQ92" s="76"/>
      <c r="LR92" s="76"/>
      <c r="LS92" s="76"/>
      <c r="LT92" s="76"/>
      <c r="LU92" s="76"/>
      <c r="LV92" s="76"/>
      <c r="LW92" s="76"/>
      <c r="LX92" s="76"/>
      <c r="LY92" s="76"/>
      <c r="LZ92" s="76"/>
      <c r="MA92" s="76"/>
      <c r="MB92" s="76"/>
      <c r="MC92" s="76"/>
      <c r="MD92" s="76"/>
      <c r="ME92" s="76"/>
      <c r="MF92" s="76"/>
      <c r="MG92" s="76"/>
      <c r="MH92" s="76"/>
      <c r="MI92" s="76"/>
      <c r="MJ92" s="76"/>
      <c r="MK92" s="76"/>
      <c r="ML92" s="76"/>
      <c r="MM92" s="76"/>
      <c r="MN92" s="76"/>
      <c r="MO92" s="76"/>
      <c r="MP92" s="76"/>
      <c r="MQ92" s="76"/>
      <c r="MR92" s="76"/>
      <c r="MS92" s="76"/>
      <c r="MT92" s="76"/>
      <c r="MU92" s="76"/>
      <c r="MV92" s="76"/>
      <c r="MW92" s="76"/>
      <c r="MX92" s="76"/>
      <c r="MY92" s="76"/>
      <c r="MZ92" s="76"/>
      <c r="NA92" s="76"/>
    </row>
    <row r="93" spans="1:365" ht="24" customHeight="1">
      <c r="A93" s="48"/>
      <c r="B93" s="174" t="s">
        <v>41</v>
      </c>
      <c r="C93" s="91" t="s">
        <v>48</v>
      </c>
      <c r="D93" s="91" t="s">
        <v>49</v>
      </c>
      <c r="E93" s="91" t="s">
        <v>54</v>
      </c>
      <c r="F93" s="91" t="s">
        <v>51</v>
      </c>
      <c r="G93" s="91" t="s">
        <v>52</v>
      </c>
      <c r="H93" s="94">
        <v>7349.9</v>
      </c>
      <c r="I93" s="94">
        <v>7432.5</v>
      </c>
      <c r="J93" s="94">
        <v>7749.5</v>
      </c>
      <c r="K93" s="95">
        <v>8119.4000000000005</v>
      </c>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c r="HJ93" s="76"/>
      <c r="HK93" s="76"/>
      <c r="HL93" s="76"/>
      <c r="HM93" s="76"/>
      <c r="HN93" s="76"/>
      <c r="HO93" s="76"/>
      <c r="HP93" s="76"/>
      <c r="HQ93" s="76"/>
      <c r="HR93" s="76"/>
      <c r="HS93" s="76"/>
      <c r="HT93" s="76"/>
      <c r="HU93" s="76"/>
      <c r="HV93" s="76"/>
      <c r="HW93" s="76"/>
      <c r="HX93" s="76"/>
      <c r="HY93" s="76"/>
      <c r="HZ93" s="76"/>
      <c r="IA93" s="76"/>
      <c r="IB93" s="76"/>
      <c r="IC93" s="76"/>
      <c r="ID93" s="76"/>
      <c r="IE93" s="76"/>
      <c r="IF93" s="76"/>
      <c r="IG93" s="76"/>
      <c r="IH93" s="76"/>
      <c r="II93" s="76"/>
      <c r="IJ93" s="76"/>
      <c r="IK93" s="76"/>
      <c r="IL93" s="76"/>
      <c r="IM93" s="76"/>
      <c r="IN93" s="76"/>
      <c r="IO93" s="76"/>
      <c r="IP93" s="76"/>
      <c r="IQ93" s="76"/>
      <c r="IR93" s="76"/>
      <c r="IS93" s="76"/>
      <c r="IT93" s="76"/>
      <c r="IU93" s="76"/>
      <c r="IV93" s="76"/>
      <c r="IW93" s="76"/>
      <c r="IX93" s="76"/>
      <c r="IY93" s="76"/>
      <c r="IZ93" s="76"/>
      <c r="JA93" s="76"/>
      <c r="JB93" s="76"/>
      <c r="JC93" s="76"/>
      <c r="JD93" s="76"/>
      <c r="JE93" s="76"/>
      <c r="JF93" s="76"/>
      <c r="JG93" s="76"/>
      <c r="JH93" s="76"/>
      <c r="JI93" s="76"/>
      <c r="JJ93" s="76"/>
      <c r="JK93" s="76"/>
      <c r="JL93" s="76"/>
      <c r="JM93" s="76"/>
      <c r="JN93" s="76"/>
      <c r="JO93" s="76"/>
      <c r="JP93" s="76"/>
      <c r="JQ93" s="76"/>
      <c r="JR93" s="76"/>
      <c r="JS93" s="76"/>
      <c r="JT93" s="76"/>
      <c r="JU93" s="76"/>
      <c r="JV93" s="76"/>
      <c r="JW93" s="76"/>
      <c r="JX93" s="76"/>
      <c r="JY93" s="76"/>
      <c r="JZ93" s="76"/>
      <c r="KA93" s="76"/>
      <c r="KB93" s="76"/>
      <c r="KC93" s="76"/>
      <c r="KD93" s="76"/>
      <c r="KE93" s="76"/>
      <c r="KF93" s="76"/>
      <c r="KG93" s="76"/>
      <c r="KH93" s="76"/>
      <c r="KI93" s="76"/>
      <c r="KJ93" s="76"/>
      <c r="KK93" s="76"/>
      <c r="KL93" s="76"/>
      <c r="KM93" s="76"/>
      <c r="KN93" s="76"/>
      <c r="KO93" s="76"/>
      <c r="KP93" s="76"/>
      <c r="KQ93" s="76"/>
      <c r="KR93" s="76"/>
      <c r="KS93" s="76"/>
      <c r="KT93" s="76"/>
      <c r="KU93" s="76"/>
      <c r="KV93" s="76"/>
      <c r="KW93" s="76"/>
      <c r="KX93" s="76"/>
      <c r="KY93" s="76"/>
      <c r="KZ93" s="76"/>
      <c r="LA93" s="76"/>
      <c r="LB93" s="76"/>
      <c r="LC93" s="76"/>
      <c r="LD93" s="76"/>
      <c r="LE93" s="76"/>
      <c r="LF93" s="76"/>
      <c r="LG93" s="76"/>
      <c r="LH93" s="76"/>
      <c r="LI93" s="76"/>
      <c r="LJ93" s="76"/>
      <c r="LK93" s="76"/>
      <c r="LL93" s="76"/>
      <c r="LM93" s="76"/>
      <c r="LN93" s="76"/>
      <c r="LO93" s="76"/>
      <c r="LP93" s="76"/>
      <c r="LQ93" s="76"/>
      <c r="LR93" s="76"/>
      <c r="LS93" s="76"/>
      <c r="LT93" s="76"/>
      <c r="LU93" s="76"/>
      <c r="LV93" s="76"/>
      <c r="LW93" s="76"/>
      <c r="LX93" s="76"/>
      <c r="LY93" s="76"/>
      <c r="LZ93" s="76"/>
      <c r="MA93" s="76"/>
      <c r="MB93" s="76"/>
      <c r="MC93" s="76"/>
      <c r="MD93" s="76"/>
      <c r="ME93" s="76"/>
      <c r="MF93" s="76"/>
      <c r="MG93" s="76"/>
      <c r="MH93" s="76"/>
      <c r="MI93" s="76"/>
      <c r="MJ93" s="76"/>
      <c r="MK93" s="76"/>
      <c r="ML93" s="76"/>
      <c r="MM93" s="76"/>
      <c r="MN93" s="76"/>
      <c r="MO93" s="76"/>
      <c r="MP93" s="76"/>
      <c r="MQ93" s="76"/>
      <c r="MR93" s="76"/>
      <c r="MS93" s="76"/>
      <c r="MT93" s="76"/>
      <c r="MU93" s="76"/>
      <c r="MV93" s="76"/>
      <c r="MW93" s="76"/>
      <c r="MX93" s="76"/>
      <c r="MY93" s="76"/>
      <c r="MZ93" s="76"/>
      <c r="NA93" s="76"/>
    </row>
    <row r="94" spans="1:365" ht="24" customHeight="1">
      <c r="A94" s="48"/>
      <c r="B94" s="197"/>
      <c r="C94" s="92" t="s">
        <v>48</v>
      </c>
      <c r="D94" s="92" t="s">
        <v>49</v>
      </c>
      <c r="E94" s="92" t="s">
        <v>54</v>
      </c>
      <c r="F94" s="92" t="s">
        <v>51</v>
      </c>
      <c r="G94" s="92">
        <v>621</v>
      </c>
      <c r="H94" s="94">
        <v>10236.9</v>
      </c>
      <c r="I94" s="94">
        <v>11043.1</v>
      </c>
      <c r="J94" s="94">
        <v>11505.1</v>
      </c>
      <c r="K94" s="95">
        <v>12034.3</v>
      </c>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c r="EO94" s="76"/>
      <c r="EP94" s="76"/>
      <c r="EQ94" s="76"/>
      <c r="ER94" s="76"/>
      <c r="ES94" s="76"/>
      <c r="ET94" s="76"/>
      <c r="EU94" s="76"/>
      <c r="EV94" s="76"/>
      <c r="EW94" s="76"/>
      <c r="EX94" s="76"/>
      <c r="EY94" s="76"/>
      <c r="EZ94" s="76"/>
      <c r="FA94" s="76"/>
      <c r="FB94" s="76"/>
      <c r="FC94" s="76"/>
      <c r="FD94" s="76"/>
      <c r="FE94" s="76"/>
      <c r="FF94" s="76"/>
      <c r="FG94" s="76"/>
      <c r="FH94" s="76"/>
      <c r="FI94" s="76"/>
      <c r="FJ94" s="76"/>
      <c r="FK94" s="76"/>
      <c r="FL94" s="76"/>
      <c r="FM94" s="76"/>
      <c r="FN94" s="76"/>
      <c r="FO94" s="76"/>
      <c r="FP94" s="76"/>
      <c r="FQ94" s="76"/>
      <c r="FR94" s="76"/>
      <c r="FS94" s="76"/>
      <c r="FT94" s="76"/>
      <c r="FU94" s="76"/>
      <c r="FV94" s="76"/>
      <c r="FW94" s="76"/>
      <c r="FX94" s="76"/>
      <c r="FY94" s="76"/>
      <c r="FZ94" s="76"/>
      <c r="GA94" s="76"/>
      <c r="GB94" s="76"/>
      <c r="GC94" s="76"/>
      <c r="GD94" s="76"/>
      <c r="GE94" s="76"/>
      <c r="GF94" s="76"/>
      <c r="GG94" s="76"/>
      <c r="GH94" s="76"/>
      <c r="GI94" s="76"/>
      <c r="GJ94" s="76"/>
      <c r="GK94" s="76"/>
      <c r="GL94" s="76"/>
      <c r="GM94" s="76"/>
      <c r="GN94" s="76"/>
      <c r="GO94" s="76"/>
      <c r="GP94" s="76"/>
      <c r="GQ94" s="76"/>
      <c r="GR94" s="76"/>
      <c r="GS94" s="76"/>
      <c r="GT94" s="76"/>
      <c r="GU94" s="76"/>
      <c r="GV94" s="76"/>
      <c r="GW94" s="76"/>
      <c r="GX94" s="76"/>
      <c r="GY94" s="76"/>
      <c r="GZ94" s="76"/>
      <c r="HA94" s="76"/>
      <c r="HB94" s="76"/>
      <c r="HC94" s="76"/>
      <c r="HD94" s="76"/>
      <c r="HE94" s="76"/>
      <c r="HF94" s="76"/>
      <c r="HG94" s="76"/>
      <c r="HH94" s="76"/>
      <c r="HI94" s="76"/>
      <c r="HJ94" s="76"/>
      <c r="HK94" s="76"/>
      <c r="HL94" s="76"/>
      <c r="HM94" s="76"/>
      <c r="HN94" s="76"/>
      <c r="HO94" s="76"/>
      <c r="HP94" s="76"/>
      <c r="HQ94" s="76"/>
      <c r="HR94" s="76"/>
      <c r="HS94" s="76"/>
      <c r="HT94" s="76"/>
      <c r="HU94" s="76"/>
      <c r="HV94" s="76"/>
      <c r="HW94" s="76"/>
      <c r="HX94" s="76"/>
      <c r="HY94" s="76"/>
      <c r="HZ94" s="76"/>
      <c r="IA94" s="76"/>
      <c r="IB94" s="76"/>
      <c r="IC94" s="76"/>
      <c r="ID94" s="76"/>
      <c r="IE94" s="76"/>
      <c r="IF94" s="76"/>
      <c r="IG94" s="76"/>
      <c r="IH94" s="76"/>
      <c r="II94" s="76"/>
      <c r="IJ94" s="76"/>
      <c r="IK94" s="76"/>
      <c r="IL94" s="76"/>
      <c r="IM94" s="76"/>
      <c r="IN94" s="76"/>
      <c r="IO94" s="76"/>
      <c r="IP94" s="76"/>
      <c r="IQ94" s="76"/>
      <c r="IR94" s="76"/>
      <c r="IS94" s="76"/>
      <c r="IT94" s="76"/>
      <c r="IU94" s="76"/>
      <c r="IV94" s="76"/>
      <c r="IW94" s="76"/>
      <c r="IX94" s="76"/>
      <c r="IY94" s="76"/>
      <c r="IZ94" s="76"/>
      <c r="JA94" s="76"/>
      <c r="JB94" s="76"/>
      <c r="JC94" s="76"/>
      <c r="JD94" s="76"/>
      <c r="JE94" s="76"/>
      <c r="JF94" s="76"/>
      <c r="JG94" s="76"/>
      <c r="JH94" s="76"/>
      <c r="JI94" s="76"/>
      <c r="JJ94" s="76"/>
      <c r="JK94" s="76"/>
      <c r="JL94" s="76"/>
      <c r="JM94" s="76"/>
      <c r="JN94" s="76"/>
      <c r="JO94" s="76"/>
      <c r="JP94" s="76"/>
      <c r="JQ94" s="76"/>
      <c r="JR94" s="76"/>
      <c r="JS94" s="76"/>
      <c r="JT94" s="76"/>
      <c r="JU94" s="76"/>
      <c r="JV94" s="76"/>
      <c r="JW94" s="76"/>
      <c r="JX94" s="76"/>
      <c r="JY94" s="76"/>
      <c r="JZ94" s="76"/>
      <c r="KA94" s="76"/>
      <c r="KB94" s="76"/>
      <c r="KC94" s="76"/>
      <c r="KD94" s="76"/>
      <c r="KE94" s="76"/>
      <c r="KF94" s="76"/>
      <c r="KG94" s="76"/>
      <c r="KH94" s="76"/>
      <c r="KI94" s="76"/>
      <c r="KJ94" s="76"/>
      <c r="KK94" s="76"/>
      <c r="KL94" s="76"/>
      <c r="KM94" s="76"/>
      <c r="KN94" s="76"/>
      <c r="KO94" s="76"/>
      <c r="KP94" s="76"/>
      <c r="KQ94" s="76"/>
      <c r="KR94" s="76"/>
      <c r="KS94" s="76"/>
      <c r="KT94" s="76"/>
      <c r="KU94" s="76"/>
      <c r="KV94" s="76"/>
      <c r="KW94" s="76"/>
      <c r="KX94" s="76"/>
      <c r="KY94" s="76"/>
      <c r="KZ94" s="76"/>
      <c r="LA94" s="76"/>
      <c r="LB94" s="76"/>
      <c r="LC94" s="76"/>
      <c r="LD94" s="76"/>
      <c r="LE94" s="76"/>
      <c r="LF94" s="76"/>
      <c r="LG94" s="76"/>
      <c r="LH94" s="76"/>
      <c r="LI94" s="76"/>
      <c r="LJ94" s="76"/>
      <c r="LK94" s="76"/>
      <c r="LL94" s="76"/>
      <c r="LM94" s="76"/>
      <c r="LN94" s="76"/>
      <c r="LO94" s="76"/>
      <c r="LP94" s="76"/>
      <c r="LQ94" s="76"/>
      <c r="LR94" s="76"/>
      <c r="LS94" s="76"/>
      <c r="LT94" s="76"/>
      <c r="LU94" s="76"/>
      <c r="LV94" s="76"/>
      <c r="LW94" s="76"/>
      <c r="LX94" s="76"/>
      <c r="LY94" s="76"/>
      <c r="LZ94" s="76"/>
      <c r="MA94" s="76"/>
      <c r="MB94" s="76"/>
      <c r="MC94" s="76"/>
      <c r="MD94" s="76"/>
      <c r="ME94" s="76"/>
      <c r="MF94" s="76"/>
      <c r="MG94" s="76"/>
      <c r="MH94" s="76"/>
      <c r="MI94" s="76"/>
      <c r="MJ94" s="76"/>
      <c r="MK94" s="76"/>
      <c r="ML94" s="76"/>
      <c r="MM94" s="76"/>
      <c r="MN94" s="76"/>
      <c r="MO94" s="76"/>
      <c r="MP94" s="76"/>
      <c r="MQ94" s="76"/>
      <c r="MR94" s="76"/>
      <c r="MS94" s="76"/>
      <c r="MT94" s="76"/>
      <c r="MU94" s="76"/>
      <c r="MV94" s="76"/>
      <c r="MW94" s="76"/>
      <c r="MX94" s="76"/>
      <c r="MY94" s="76"/>
      <c r="MZ94" s="76"/>
      <c r="NA94" s="76"/>
    </row>
    <row r="95" spans="1:365" ht="24" customHeight="1">
      <c r="A95" s="48"/>
      <c r="B95" s="212"/>
      <c r="C95" s="77"/>
      <c r="D95" s="77"/>
      <c r="E95" s="77"/>
      <c r="F95" s="77"/>
      <c r="G95" s="77"/>
      <c r="H95" s="94"/>
      <c r="I95" s="94"/>
      <c r="J95" s="94"/>
      <c r="K95" s="95"/>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c r="EO95" s="76"/>
      <c r="EP95" s="76"/>
      <c r="EQ95" s="76"/>
      <c r="ER95" s="76"/>
      <c r="ES95" s="76"/>
      <c r="ET95" s="76"/>
      <c r="EU95" s="76"/>
      <c r="EV95" s="76"/>
      <c r="EW95" s="76"/>
      <c r="EX95" s="76"/>
      <c r="EY95" s="76"/>
      <c r="EZ95" s="76"/>
      <c r="FA95" s="76"/>
      <c r="FB95" s="76"/>
      <c r="FC95" s="76"/>
      <c r="FD95" s="76"/>
      <c r="FE95" s="76"/>
      <c r="FF95" s="76"/>
      <c r="FG95" s="76"/>
      <c r="FH95" s="76"/>
      <c r="FI95" s="76"/>
      <c r="FJ95" s="76"/>
      <c r="FK95" s="76"/>
      <c r="FL95" s="76"/>
      <c r="FM95" s="76"/>
      <c r="FN95" s="76"/>
      <c r="FO95" s="76"/>
      <c r="FP95" s="76"/>
      <c r="FQ95" s="76"/>
      <c r="FR95" s="76"/>
      <c r="FS95" s="76"/>
      <c r="FT95" s="76"/>
      <c r="FU95" s="76"/>
      <c r="FV95" s="76"/>
      <c r="FW95" s="76"/>
      <c r="FX95" s="76"/>
      <c r="FY95" s="76"/>
      <c r="FZ95" s="76"/>
      <c r="GA95" s="76"/>
      <c r="GB95" s="76"/>
      <c r="GC95" s="76"/>
      <c r="GD95" s="76"/>
      <c r="GE95" s="76"/>
      <c r="GF95" s="76"/>
      <c r="GG95" s="76"/>
      <c r="GH95" s="76"/>
      <c r="GI95" s="76"/>
      <c r="GJ95" s="76"/>
      <c r="GK95" s="76"/>
      <c r="GL95" s="76"/>
      <c r="GM95" s="76"/>
      <c r="GN95" s="76"/>
      <c r="GO95" s="76"/>
      <c r="GP95" s="76"/>
      <c r="GQ95" s="76"/>
      <c r="GR95" s="76"/>
      <c r="GS95" s="76"/>
      <c r="GT95" s="76"/>
      <c r="GU95" s="76"/>
      <c r="GV95" s="76"/>
      <c r="GW95" s="76"/>
      <c r="GX95" s="76"/>
      <c r="GY95" s="76"/>
      <c r="GZ95" s="76"/>
      <c r="HA95" s="76"/>
      <c r="HB95" s="76"/>
      <c r="HC95" s="76"/>
      <c r="HD95" s="76"/>
      <c r="HE95" s="76"/>
      <c r="HF95" s="76"/>
      <c r="HG95" s="76"/>
      <c r="HH95" s="76"/>
      <c r="HI95" s="76"/>
      <c r="HJ95" s="76"/>
      <c r="HK95" s="76"/>
      <c r="HL95" s="76"/>
      <c r="HM95" s="76"/>
      <c r="HN95" s="76"/>
      <c r="HO95" s="76"/>
      <c r="HP95" s="76"/>
      <c r="HQ95" s="76"/>
      <c r="HR95" s="76"/>
      <c r="HS95" s="76"/>
      <c r="HT95" s="76"/>
      <c r="HU95" s="76"/>
      <c r="HV95" s="76"/>
      <c r="HW95" s="76"/>
      <c r="HX95" s="76"/>
      <c r="HY95" s="76"/>
      <c r="HZ95" s="76"/>
      <c r="IA95" s="76"/>
      <c r="IB95" s="76"/>
      <c r="IC95" s="76"/>
      <c r="ID95" s="76"/>
      <c r="IE95" s="76"/>
      <c r="IF95" s="76"/>
      <c r="IG95" s="76"/>
      <c r="IH95" s="76"/>
      <c r="II95" s="76"/>
      <c r="IJ95" s="76"/>
      <c r="IK95" s="76"/>
      <c r="IL95" s="76"/>
      <c r="IM95" s="76"/>
      <c r="IN95" s="76"/>
      <c r="IO95" s="76"/>
      <c r="IP95" s="76"/>
      <c r="IQ95" s="76"/>
      <c r="IR95" s="76"/>
      <c r="IS95" s="76"/>
      <c r="IT95" s="76"/>
      <c r="IU95" s="76"/>
      <c r="IV95" s="76"/>
      <c r="IW95" s="76"/>
      <c r="IX95" s="76"/>
      <c r="IY95" s="76"/>
      <c r="IZ95" s="76"/>
      <c r="JA95" s="76"/>
      <c r="JB95" s="76"/>
      <c r="JC95" s="76"/>
      <c r="JD95" s="76"/>
      <c r="JE95" s="76"/>
      <c r="JF95" s="76"/>
      <c r="JG95" s="76"/>
      <c r="JH95" s="76"/>
      <c r="JI95" s="76"/>
      <c r="JJ95" s="76"/>
      <c r="JK95" s="76"/>
      <c r="JL95" s="76"/>
      <c r="JM95" s="76"/>
      <c r="JN95" s="76"/>
      <c r="JO95" s="76"/>
      <c r="JP95" s="76"/>
      <c r="JQ95" s="76"/>
      <c r="JR95" s="76"/>
      <c r="JS95" s="76"/>
      <c r="JT95" s="76"/>
      <c r="JU95" s="76"/>
      <c r="JV95" s="76"/>
      <c r="JW95" s="76"/>
      <c r="JX95" s="76"/>
      <c r="JY95" s="76"/>
      <c r="JZ95" s="76"/>
      <c r="KA95" s="76"/>
      <c r="KB95" s="76"/>
      <c r="KC95" s="76"/>
      <c r="KD95" s="76"/>
      <c r="KE95" s="76"/>
      <c r="KF95" s="76"/>
      <c r="KG95" s="76"/>
      <c r="KH95" s="76"/>
      <c r="KI95" s="76"/>
      <c r="KJ95" s="76"/>
      <c r="KK95" s="76"/>
      <c r="KL95" s="76"/>
      <c r="KM95" s="76"/>
      <c r="KN95" s="76"/>
      <c r="KO95" s="76"/>
      <c r="KP95" s="76"/>
      <c r="KQ95" s="76"/>
      <c r="KR95" s="76"/>
      <c r="KS95" s="76"/>
      <c r="KT95" s="76"/>
      <c r="KU95" s="76"/>
      <c r="KV95" s="76"/>
      <c r="KW95" s="76"/>
      <c r="KX95" s="76"/>
      <c r="KY95" s="76"/>
      <c r="KZ95" s="76"/>
      <c r="LA95" s="76"/>
      <c r="LB95" s="76"/>
      <c r="LC95" s="76"/>
      <c r="LD95" s="76"/>
      <c r="LE95" s="76"/>
      <c r="LF95" s="76"/>
      <c r="LG95" s="76"/>
      <c r="LH95" s="76"/>
      <c r="LI95" s="76"/>
      <c r="LJ95" s="76"/>
      <c r="LK95" s="76"/>
      <c r="LL95" s="76"/>
      <c r="LM95" s="76"/>
      <c r="LN95" s="76"/>
      <c r="LO95" s="76"/>
      <c r="LP95" s="76"/>
      <c r="LQ95" s="76"/>
      <c r="LR95" s="76"/>
      <c r="LS95" s="76"/>
      <c r="LT95" s="76"/>
      <c r="LU95" s="76"/>
      <c r="LV95" s="76"/>
      <c r="LW95" s="76"/>
      <c r="LX95" s="76"/>
      <c r="LY95" s="76"/>
      <c r="LZ95" s="76"/>
      <c r="MA95" s="76"/>
      <c r="MB95" s="76"/>
      <c r="MC95" s="76"/>
      <c r="MD95" s="76"/>
      <c r="ME95" s="76"/>
      <c r="MF95" s="76"/>
      <c r="MG95" s="76"/>
      <c r="MH95" s="76"/>
      <c r="MI95" s="76"/>
      <c r="MJ95" s="76"/>
      <c r="MK95" s="76"/>
      <c r="ML95" s="76"/>
      <c r="MM95" s="76"/>
      <c r="MN95" s="76"/>
      <c r="MO95" s="76"/>
      <c r="MP95" s="76"/>
      <c r="MQ95" s="76"/>
      <c r="MR95" s="76"/>
      <c r="MS95" s="76"/>
      <c r="MT95" s="76"/>
      <c r="MU95" s="76"/>
      <c r="MV95" s="76"/>
      <c r="MW95" s="76"/>
      <c r="MX95" s="76"/>
      <c r="MY95" s="76"/>
      <c r="MZ95" s="76"/>
      <c r="NA95" s="76"/>
    </row>
    <row r="96" spans="1:365" ht="24" customHeight="1">
      <c r="A96" s="48"/>
      <c r="B96" s="104" t="s">
        <v>12</v>
      </c>
      <c r="C96" s="90" t="s">
        <v>48</v>
      </c>
      <c r="D96" s="90" t="s">
        <v>49</v>
      </c>
      <c r="E96" s="90" t="s">
        <v>54</v>
      </c>
      <c r="F96" s="90" t="s">
        <v>51</v>
      </c>
      <c r="G96" s="90">
        <v>600</v>
      </c>
      <c r="H96" s="75">
        <f>H94+H95</f>
        <v>10236.9</v>
      </c>
      <c r="I96" s="75">
        <f t="shared" ref="I96" si="68">I94+I95</f>
        <v>11043.1</v>
      </c>
      <c r="J96" s="75">
        <f t="shared" ref="J96" si="69">J94+J95</f>
        <v>11505.1</v>
      </c>
      <c r="K96" s="75">
        <f t="shared" ref="K96" si="70">K94+K95</f>
        <v>12034.3</v>
      </c>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c r="EO96" s="76"/>
      <c r="EP96" s="76"/>
      <c r="EQ96" s="76"/>
      <c r="ER96" s="76"/>
      <c r="ES96" s="76"/>
      <c r="ET96" s="76"/>
      <c r="EU96" s="76"/>
      <c r="EV96" s="76"/>
      <c r="EW96" s="76"/>
      <c r="EX96" s="76"/>
      <c r="EY96" s="76"/>
      <c r="EZ96" s="76"/>
      <c r="FA96" s="76"/>
      <c r="FB96" s="76"/>
      <c r="FC96" s="76"/>
      <c r="FD96" s="76"/>
      <c r="FE96" s="76"/>
      <c r="FF96" s="76"/>
      <c r="FG96" s="76"/>
      <c r="FH96" s="76"/>
      <c r="FI96" s="76"/>
      <c r="FJ96" s="76"/>
      <c r="FK96" s="76"/>
      <c r="FL96" s="76"/>
      <c r="FM96" s="76"/>
      <c r="FN96" s="76"/>
      <c r="FO96" s="76"/>
      <c r="FP96" s="76"/>
      <c r="FQ96" s="76"/>
      <c r="FR96" s="76"/>
      <c r="FS96" s="76"/>
      <c r="FT96" s="76"/>
      <c r="FU96" s="76"/>
      <c r="FV96" s="76"/>
      <c r="FW96" s="76"/>
      <c r="FX96" s="76"/>
      <c r="FY96" s="76"/>
      <c r="FZ96" s="76"/>
      <c r="GA96" s="76"/>
      <c r="GB96" s="76"/>
      <c r="GC96" s="76"/>
      <c r="GD96" s="76"/>
      <c r="GE96" s="76"/>
      <c r="GF96" s="76"/>
      <c r="GG96" s="76"/>
      <c r="GH96" s="76"/>
      <c r="GI96" s="76"/>
      <c r="GJ96" s="76"/>
      <c r="GK96" s="76"/>
      <c r="GL96" s="76"/>
      <c r="GM96" s="76"/>
      <c r="GN96" s="76"/>
      <c r="GO96" s="76"/>
      <c r="GP96" s="76"/>
      <c r="GQ96" s="76"/>
      <c r="GR96" s="76"/>
      <c r="GS96" s="76"/>
      <c r="GT96" s="76"/>
      <c r="GU96" s="76"/>
      <c r="GV96" s="76"/>
      <c r="GW96" s="76"/>
      <c r="GX96" s="76"/>
      <c r="GY96" s="76"/>
      <c r="GZ96" s="76"/>
      <c r="HA96" s="76"/>
      <c r="HB96" s="76"/>
      <c r="HC96" s="76"/>
      <c r="HD96" s="76"/>
      <c r="HE96" s="76"/>
      <c r="HF96" s="76"/>
      <c r="HG96" s="76"/>
      <c r="HH96" s="76"/>
      <c r="HI96" s="76"/>
      <c r="HJ96" s="76"/>
      <c r="HK96" s="76"/>
      <c r="HL96" s="76"/>
      <c r="HM96" s="76"/>
      <c r="HN96" s="76"/>
      <c r="HO96" s="76"/>
      <c r="HP96" s="76"/>
      <c r="HQ96" s="76"/>
      <c r="HR96" s="76"/>
      <c r="HS96" s="76"/>
      <c r="HT96" s="76"/>
      <c r="HU96" s="76"/>
      <c r="HV96" s="76"/>
      <c r="HW96" s="76"/>
      <c r="HX96" s="76"/>
      <c r="HY96" s="76"/>
      <c r="HZ96" s="76"/>
      <c r="IA96" s="76"/>
      <c r="IB96" s="76"/>
      <c r="IC96" s="76"/>
      <c r="ID96" s="76"/>
      <c r="IE96" s="76"/>
      <c r="IF96" s="76"/>
      <c r="IG96" s="76"/>
      <c r="IH96" s="76"/>
      <c r="II96" s="76"/>
      <c r="IJ96" s="76"/>
      <c r="IK96" s="76"/>
      <c r="IL96" s="76"/>
      <c r="IM96" s="76"/>
      <c r="IN96" s="76"/>
      <c r="IO96" s="76"/>
      <c r="IP96" s="76"/>
      <c r="IQ96" s="76"/>
      <c r="IR96" s="76"/>
      <c r="IS96" s="76"/>
      <c r="IT96" s="76"/>
      <c r="IU96" s="76"/>
      <c r="IV96" s="76"/>
      <c r="IW96" s="76"/>
      <c r="IX96" s="76"/>
      <c r="IY96" s="76"/>
      <c r="IZ96" s="76"/>
      <c r="JA96" s="76"/>
      <c r="JB96" s="76"/>
      <c r="JC96" s="76"/>
      <c r="JD96" s="76"/>
      <c r="JE96" s="76"/>
      <c r="JF96" s="76"/>
      <c r="JG96" s="76"/>
      <c r="JH96" s="76"/>
      <c r="JI96" s="76"/>
      <c r="JJ96" s="76"/>
      <c r="JK96" s="76"/>
      <c r="JL96" s="76"/>
      <c r="JM96" s="76"/>
      <c r="JN96" s="76"/>
      <c r="JO96" s="76"/>
      <c r="JP96" s="76"/>
      <c r="JQ96" s="76"/>
      <c r="JR96" s="76"/>
      <c r="JS96" s="76"/>
      <c r="JT96" s="76"/>
      <c r="JU96" s="76"/>
      <c r="JV96" s="76"/>
      <c r="JW96" s="76"/>
      <c r="JX96" s="76"/>
      <c r="JY96" s="76"/>
      <c r="JZ96" s="76"/>
      <c r="KA96" s="76"/>
      <c r="KB96" s="76"/>
      <c r="KC96" s="76"/>
      <c r="KD96" s="76"/>
      <c r="KE96" s="76"/>
      <c r="KF96" s="76"/>
      <c r="KG96" s="76"/>
      <c r="KH96" s="76"/>
      <c r="KI96" s="76"/>
      <c r="KJ96" s="76"/>
      <c r="KK96" s="76"/>
      <c r="KL96" s="76"/>
      <c r="KM96" s="76"/>
      <c r="KN96" s="76"/>
      <c r="KO96" s="76"/>
      <c r="KP96" s="76"/>
      <c r="KQ96" s="76"/>
      <c r="KR96" s="76"/>
      <c r="KS96" s="76"/>
      <c r="KT96" s="76"/>
      <c r="KU96" s="76"/>
      <c r="KV96" s="76"/>
      <c r="KW96" s="76"/>
      <c r="KX96" s="76"/>
      <c r="KY96" s="76"/>
      <c r="KZ96" s="76"/>
      <c r="LA96" s="76"/>
      <c r="LB96" s="76"/>
      <c r="LC96" s="76"/>
      <c r="LD96" s="76"/>
      <c r="LE96" s="76"/>
      <c r="LF96" s="76"/>
      <c r="LG96" s="76"/>
      <c r="LH96" s="76"/>
      <c r="LI96" s="76"/>
      <c r="LJ96" s="76"/>
      <c r="LK96" s="76"/>
      <c r="LL96" s="76"/>
      <c r="LM96" s="76"/>
      <c r="LN96" s="76"/>
      <c r="LO96" s="76"/>
      <c r="LP96" s="76"/>
      <c r="LQ96" s="76"/>
      <c r="LR96" s="76"/>
      <c r="LS96" s="76"/>
      <c r="LT96" s="76"/>
      <c r="LU96" s="76"/>
      <c r="LV96" s="76"/>
      <c r="LW96" s="76"/>
      <c r="LX96" s="76"/>
      <c r="LY96" s="76"/>
      <c r="LZ96" s="76"/>
      <c r="MA96" s="76"/>
      <c r="MB96" s="76"/>
      <c r="MC96" s="76"/>
      <c r="MD96" s="76"/>
      <c r="ME96" s="76"/>
      <c r="MF96" s="76"/>
      <c r="MG96" s="76"/>
      <c r="MH96" s="76"/>
      <c r="MI96" s="76"/>
      <c r="MJ96" s="76"/>
      <c r="MK96" s="76"/>
      <c r="ML96" s="76"/>
      <c r="MM96" s="76"/>
      <c r="MN96" s="76"/>
      <c r="MO96" s="76"/>
      <c r="MP96" s="76"/>
      <c r="MQ96" s="76"/>
      <c r="MR96" s="76"/>
      <c r="MS96" s="76"/>
      <c r="MT96" s="76"/>
      <c r="MU96" s="76"/>
      <c r="MV96" s="76"/>
      <c r="MW96" s="76"/>
      <c r="MX96" s="76"/>
      <c r="MY96" s="76"/>
      <c r="MZ96" s="76"/>
      <c r="NA96" s="76"/>
    </row>
    <row r="97" spans="1:365" ht="42" customHeight="1">
      <c r="A97" s="48"/>
      <c r="B97" s="174" t="s">
        <v>135</v>
      </c>
      <c r="C97" s="26" t="s">
        <v>48</v>
      </c>
      <c r="D97" s="26" t="s">
        <v>49</v>
      </c>
      <c r="E97" s="26" t="s">
        <v>70</v>
      </c>
      <c r="F97" s="26" t="s">
        <v>71</v>
      </c>
      <c r="G97" s="26" t="s">
        <v>58</v>
      </c>
      <c r="H97" s="75">
        <v>33258.399999999994</v>
      </c>
      <c r="I97" s="75">
        <v>28465.144563988204</v>
      </c>
      <c r="J97" s="75">
        <v>29653.8</v>
      </c>
      <c r="K97" s="75">
        <v>30740</v>
      </c>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c r="HJ97" s="76"/>
      <c r="HK97" s="76"/>
      <c r="HL97" s="76"/>
      <c r="HM97" s="76"/>
      <c r="HN97" s="76"/>
      <c r="HO97" s="76"/>
      <c r="HP97" s="76"/>
      <c r="HQ97" s="76"/>
      <c r="HR97" s="76"/>
      <c r="HS97" s="76"/>
      <c r="HT97" s="76"/>
      <c r="HU97" s="76"/>
      <c r="HV97" s="76"/>
      <c r="HW97" s="76"/>
      <c r="HX97" s="76"/>
      <c r="HY97" s="76"/>
      <c r="HZ97" s="76"/>
      <c r="IA97" s="76"/>
      <c r="IB97" s="76"/>
      <c r="IC97" s="76"/>
      <c r="ID97" s="76"/>
      <c r="IE97" s="76"/>
      <c r="IF97" s="76"/>
      <c r="IG97" s="76"/>
      <c r="IH97" s="76"/>
      <c r="II97" s="76"/>
      <c r="IJ97" s="76"/>
      <c r="IK97" s="76"/>
      <c r="IL97" s="76"/>
      <c r="IM97" s="76"/>
      <c r="IN97" s="76"/>
      <c r="IO97" s="76"/>
      <c r="IP97" s="76"/>
      <c r="IQ97" s="76"/>
      <c r="IR97" s="76"/>
      <c r="IS97" s="76"/>
      <c r="IT97" s="76"/>
      <c r="IU97" s="76"/>
      <c r="IV97" s="76"/>
      <c r="IW97" s="76"/>
      <c r="IX97" s="76"/>
      <c r="IY97" s="76"/>
      <c r="IZ97" s="76"/>
      <c r="JA97" s="76"/>
      <c r="JB97" s="76"/>
      <c r="JC97" s="76"/>
      <c r="JD97" s="76"/>
      <c r="JE97" s="76"/>
      <c r="JF97" s="76"/>
      <c r="JG97" s="76"/>
      <c r="JH97" s="76"/>
      <c r="JI97" s="76"/>
      <c r="JJ97" s="76"/>
      <c r="JK97" s="76"/>
      <c r="JL97" s="76"/>
      <c r="JM97" s="76"/>
      <c r="JN97" s="76"/>
      <c r="JO97" s="76"/>
      <c r="JP97" s="76"/>
      <c r="JQ97" s="76"/>
      <c r="JR97" s="76"/>
      <c r="JS97" s="76"/>
      <c r="JT97" s="76"/>
      <c r="JU97" s="76"/>
      <c r="JV97" s="76"/>
      <c r="JW97" s="76"/>
      <c r="JX97" s="76"/>
      <c r="JY97" s="76"/>
      <c r="JZ97" s="76"/>
      <c r="KA97" s="76"/>
      <c r="KB97" s="76"/>
      <c r="KC97" s="76"/>
      <c r="KD97" s="76"/>
      <c r="KE97" s="76"/>
      <c r="KF97" s="76"/>
      <c r="KG97" s="76"/>
      <c r="KH97" s="76"/>
      <c r="KI97" s="76"/>
      <c r="KJ97" s="76"/>
      <c r="KK97" s="76"/>
      <c r="KL97" s="76"/>
      <c r="KM97" s="76"/>
      <c r="KN97" s="76"/>
      <c r="KO97" s="76"/>
      <c r="KP97" s="76"/>
      <c r="KQ97" s="76"/>
      <c r="KR97" s="76"/>
      <c r="KS97" s="76"/>
      <c r="KT97" s="76"/>
      <c r="KU97" s="76"/>
      <c r="KV97" s="76"/>
      <c r="KW97" s="76"/>
      <c r="KX97" s="76"/>
      <c r="KY97" s="76"/>
      <c r="KZ97" s="76"/>
      <c r="LA97" s="76"/>
      <c r="LB97" s="76"/>
      <c r="LC97" s="76"/>
      <c r="LD97" s="76"/>
      <c r="LE97" s="76"/>
      <c r="LF97" s="76"/>
      <c r="LG97" s="76"/>
      <c r="LH97" s="76"/>
      <c r="LI97" s="76"/>
      <c r="LJ97" s="76"/>
      <c r="LK97" s="76"/>
      <c r="LL97" s="76"/>
      <c r="LM97" s="76"/>
      <c r="LN97" s="76"/>
      <c r="LO97" s="76"/>
      <c r="LP97" s="76"/>
      <c r="LQ97" s="76"/>
      <c r="LR97" s="76"/>
      <c r="LS97" s="76"/>
      <c r="LT97" s="76"/>
      <c r="LU97" s="76"/>
      <c r="LV97" s="76"/>
      <c r="LW97" s="76"/>
      <c r="LX97" s="76"/>
      <c r="LY97" s="76"/>
      <c r="LZ97" s="76"/>
      <c r="MA97" s="76"/>
      <c r="MB97" s="76"/>
      <c r="MC97" s="76"/>
      <c r="MD97" s="76"/>
      <c r="ME97" s="76"/>
      <c r="MF97" s="76"/>
      <c r="MG97" s="76"/>
      <c r="MH97" s="76"/>
      <c r="MI97" s="76"/>
      <c r="MJ97" s="76"/>
      <c r="MK97" s="76"/>
      <c r="ML97" s="76"/>
      <c r="MM97" s="76"/>
      <c r="MN97" s="76"/>
      <c r="MO97" s="76"/>
      <c r="MP97" s="76"/>
      <c r="MQ97" s="76"/>
      <c r="MR97" s="76"/>
      <c r="MS97" s="76"/>
      <c r="MT97" s="76"/>
      <c r="MU97" s="76"/>
      <c r="MV97" s="76"/>
      <c r="MW97" s="76"/>
      <c r="MX97" s="76"/>
      <c r="MY97" s="76"/>
      <c r="MZ97" s="76"/>
      <c r="NA97" s="76"/>
    </row>
    <row r="98" spans="1:365" ht="33.75" customHeight="1">
      <c r="A98" s="48"/>
      <c r="B98" s="175"/>
      <c r="C98" s="26" t="s">
        <v>48</v>
      </c>
      <c r="D98" s="26" t="s">
        <v>49</v>
      </c>
      <c r="E98" s="26" t="s">
        <v>70</v>
      </c>
      <c r="F98" s="26" t="s">
        <v>72</v>
      </c>
      <c r="G98" s="26" t="s">
        <v>58</v>
      </c>
      <c r="H98" s="75">
        <v>805.3</v>
      </c>
      <c r="I98" s="75">
        <v>0</v>
      </c>
      <c r="J98" s="75">
        <v>0</v>
      </c>
      <c r="K98" s="75">
        <v>0</v>
      </c>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c r="HJ98" s="76"/>
      <c r="HK98" s="76"/>
      <c r="HL98" s="76"/>
      <c r="HM98" s="76"/>
      <c r="HN98" s="76"/>
      <c r="HO98" s="76"/>
      <c r="HP98" s="76"/>
      <c r="HQ98" s="76"/>
      <c r="HR98" s="76"/>
      <c r="HS98" s="76"/>
      <c r="HT98" s="76"/>
      <c r="HU98" s="76"/>
      <c r="HV98" s="76"/>
      <c r="HW98" s="76"/>
      <c r="HX98" s="76"/>
      <c r="HY98" s="76"/>
      <c r="HZ98" s="76"/>
      <c r="IA98" s="76"/>
      <c r="IB98" s="76"/>
      <c r="IC98" s="76"/>
      <c r="ID98" s="76"/>
      <c r="IE98" s="76"/>
      <c r="IF98" s="76"/>
      <c r="IG98" s="76"/>
      <c r="IH98" s="76"/>
      <c r="II98" s="76"/>
      <c r="IJ98" s="76"/>
      <c r="IK98" s="76"/>
      <c r="IL98" s="76"/>
      <c r="IM98" s="76"/>
      <c r="IN98" s="76"/>
      <c r="IO98" s="76"/>
      <c r="IP98" s="76"/>
      <c r="IQ98" s="76"/>
      <c r="IR98" s="76"/>
      <c r="IS98" s="76"/>
      <c r="IT98" s="76"/>
      <c r="IU98" s="76"/>
      <c r="IV98" s="76"/>
      <c r="IW98" s="76"/>
      <c r="IX98" s="76"/>
      <c r="IY98" s="76"/>
      <c r="IZ98" s="76"/>
      <c r="JA98" s="76"/>
      <c r="JB98" s="76"/>
      <c r="JC98" s="76"/>
      <c r="JD98" s="76"/>
      <c r="JE98" s="76"/>
      <c r="JF98" s="76"/>
      <c r="JG98" s="76"/>
      <c r="JH98" s="76"/>
      <c r="JI98" s="76"/>
      <c r="JJ98" s="76"/>
      <c r="JK98" s="76"/>
      <c r="JL98" s="76"/>
      <c r="JM98" s="76"/>
      <c r="JN98" s="76"/>
      <c r="JO98" s="76"/>
      <c r="JP98" s="76"/>
      <c r="JQ98" s="76"/>
      <c r="JR98" s="76"/>
      <c r="JS98" s="76"/>
      <c r="JT98" s="76"/>
      <c r="JU98" s="76"/>
      <c r="JV98" s="76"/>
      <c r="JW98" s="76"/>
      <c r="JX98" s="76"/>
      <c r="JY98" s="76"/>
      <c r="JZ98" s="76"/>
      <c r="KA98" s="76"/>
      <c r="KB98" s="76"/>
      <c r="KC98" s="76"/>
      <c r="KD98" s="76"/>
      <c r="KE98" s="76"/>
      <c r="KF98" s="76"/>
      <c r="KG98" s="76"/>
      <c r="KH98" s="76"/>
      <c r="KI98" s="76"/>
      <c r="KJ98" s="76"/>
      <c r="KK98" s="76"/>
      <c r="KL98" s="76"/>
      <c r="KM98" s="76"/>
      <c r="KN98" s="76"/>
      <c r="KO98" s="76"/>
      <c r="KP98" s="76"/>
      <c r="KQ98" s="76"/>
      <c r="KR98" s="76"/>
      <c r="KS98" s="76"/>
      <c r="KT98" s="76"/>
      <c r="KU98" s="76"/>
      <c r="KV98" s="76"/>
      <c r="KW98" s="76"/>
      <c r="KX98" s="76"/>
      <c r="KY98" s="76"/>
      <c r="KZ98" s="76"/>
      <c r="LA98" s="76"/>
      <c r="LB98" s="76"/>
      <c r="LC98" s="76"/>
      <c r="LD98" s="76"/>
      <c r="LE98" s="76"/>
      <c r="LF98" s="76"/>
      <c r="LG98" s="76"/>
      <c r="LH98" s="76"/>
      <c r="LI98" s="76"/>
      <c r="LJ98" s="76"/>
      <c r="LK98" s="76"/>
      <c r="LL98" s="76"/>
      <c r="LM98" s="76"/>
      <c r="LN98" s="76"/>
      <c r="LO98" s="76"/>
      <c r="LP98" s="76"/>
      <c r="LQ98" s="76"/>
      <c r="LR98" s="76"/>
      <c r="LS98" s="76"/>
      <c r="LT98" s="76"/>
      <c r="LU98" s="76"/>
      <c r="LV98" s="76"/>
      <c r="LW98" s="76"/>
      <c r="LX98" s="76"/>
      <c r="LY98" s="76"/>
      <c r="LZ98" s="76"/>
      <c r="MA98" s="76"/>
      <c r="MB98" s="76"/>
      <c r="MC98" s="76"/>
      <c r="MD98" s="76"/>
      <c r="ME98" s="76"/>
      <c r="MF98" s="76"/>
      <c r="MG98" s="76"/>
      <c r="MH98" s="76"/>
      <c r="MI98" s="76"/>
      <c r="MJ98" s="76"/>
      <c r="MK98" s="76"/>
      <c r="ML98" s="76"/>
      <c r="MM98" s="76"/>
      <c r="MN98" s="76"/>
      <c r="MO98" s="76"/>
      <c r="MP98" s="76"/>
      <c r="MQ98" s="76"/>
      <c r="MR98" s="76"/>
      <c r="MS98" s="76"/>
      <c r="MT98" s="76"/>
      <c r="MU98" s="76"/>
      <c r="MV98" s="76"/>
      <c r="MW98" s="76"/>
      <c r="MX98" s="76"/>
      <c r="MY98" s="76"/>
      <c r="MZ98" s="76"/>
      <c r="NA98" s="76"/>
    </row>
    <row r="99" spans="1:365" ht="24.75" customHeight="1">
      <c r="A99" s="48"/>
      <c r="B99" s="191" t="s">
        <v>12</v>
      </c>
      <c r="C99" s="192"/>
      <c r="D99" s="192"/>
      <c r="E99" s="192"/>
      <c r="F99" s="192"/>
      <c r="G99" s="193"/>
      <c r="H99" s="75">
        <f>H97+H98</f>
        <v>34063.699999999997</v>
      </c>
      <c r="I99" s="75">
        <f t="shared" ref="I99" si="71">I97+I98</f>
        <v>28465.144563988204</v>
      </c>
      <c r="J99" s="75">
        <f t="shared" ref="J99" si="72">J97+J98</f>
        <v>29653.8</v>
      </c>
      <c r="K99" s="75">
        <f t="shared" ref="K99" si="73">K97+K98</f>
        <v>30740</v>
      </c>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76"/>
      <c r="FG99" s="76"/>
      <c r="FH99" s="76"/>
      <c r="FI99" s="76"/>
      <c r="FJ99" s="76"/>
      <c r="FK99" s="76"/>
      <c r="FL99" s="76"/>
      <c r="FM99" s="76"/>
      <c r="FN99" s="76"/>
      <c r="FO99" s="76"/>
      <c r="FP99" s="76"/>
      <c r="FQ99" s="76"/>
      <c r="FR99" s="76"/>
      <c r="FS99" s="76"/>
      <c r="FT99" s="76"/>
      <c r="FU99" s="76"/>
      <c r="FV99" s="76"/>
      <c r="FW99" s="76"/>
      <c r="FX99" s="76"/>
      <c r="FY99" s="76"/>
      <c r="FZ99" s="76"/>
      <c r="GA99" s="76"/>
      <c r="GB99" s="76"/>
      <c r="GC99" s="76"/>
      <c r="GD99" s="76"/>
      <c r="GE99" s="76"/>
      <c r="GF99" s="76"/>
      <c r="GG99" s="76"/>
      <c r="GH99" s="76"/>
      <c r="GI99" s="76"/>
      <c r="GJ99" s="76"/>
      <c r="GK99" s="76"/>
      <c r="GL99" s="76"/>
      <c r="GM99" s="76"/>
      <c r="GN99" s="76"/>
      <c r="GO99" s="76"/>
      <c r="GP99" s="76"/>
      <c r="GQ99" s="76"/>
      <c r="GR99" s="76"/>
      <c r="GS99" s="76"/>
      <c r="GT99" s="76"/>
      <c r="GU99" s="76"/>
      <c r="GV99" s="76"/>
      <c r="GW99" s="76"/>
      <c r="GX99" s="76"/>
      <c r="GY99" s="76"/>
      <c r="GZ99" s="76"/>
      <c r="HA99" s="76"/>
      <c r="HB99" s="76"/>
      <c r="HC99" s="76"/>
      <c r="HD99" s="76"/>
      <c r="HE99" s="76"/>
      <c r="HF99" s="76"/>
      <c r="HG99" s="76"/>
      <c r="HH99" s="76"/>
      <c r="HI99" s="76"/>
      <c r="HJ99" s="76"/>
      <c r="HK99" s="76"/>
      <c r="HL99" s="76"/>
      <c r="HM99" s="76"/>
      <c r="HN99" s="76"/>
      <c r="HO99" s="76"/>
      <c r="HP99" s="76"/>
      <c r="HQ99" s="76"/>
      <c r="HR99" s="76"/>
      <c r="HS99" s="76"/>
      <c r="HT99" s="76"/>
      <c r="HU99" s="76"/>
      <c r="HV99" s="76"/>
      <c r="HW99" s="76"/>
      <c r="HX99" s="76"/>
      <c r="HY99" s="76"/>
      <c r="HZ99" s="76"/>
      <c r="IA99" s="76"/>
      <c r="IB99" s="76"/>
      <c r="IC99" s="76"/>
      <c r="ID99" s="76"/>
      <c r="IE99" s="76"/>
      <c r="IF99" s="76"/>
      <c r="IG99" s="76"/>
      <c r="IH99" s="76"/>
      <c r="II99" s="76"/>
      <c r="IJ99" s="76"/>
      <c r="IK99" s="76"/>
      <c r="IL99" s="76"/>
      <c r="IM99" s="76"/>
      <c r="IN99" s="76"/>
      <c r="IO99" s="76"/>
      <c r="IP99" s="76"/>
      <c r="IQ99" s="76"/>
      <c r="IR99" s="76"/>
      <c r="IS99" s="76"/>
      <c r="IT99" s="76"/>
      <c r="IU99" s="76"/>
      <c r="IV99" s="76"/>
      <c r="IW99" s="76"/>
      <c r="IX99" s="76"/>
      <c r="IY99" s="76"/>
      <c r="IZ99" s="76"/>
      <c r="JA99" s="76"/>
      <c r="JB99" s="76"/>
      <c r="JC99" s="76"/>
      <c r="JD99" s="76"/>
      <c r="JE99" s="76"/>
      <c r="JF99" s="76"/>
      <c r="JG99" s="76"/>
      <c r="JH99" s="76"/>
      <c r="JI99" s="76"/>
      <c r="JJ99" s="76"/>
      <c r="JK99" s="76"/>
      <c r="JL99" s="76"/>
      <c r="JM99" s="76"/>
      <c r="JN99" s="76"/>
      <c r="JO99" s="76"/>
      <c r="JP99" s="76"/>
      <c r="JQ99" s="76"/>
      <c r="JR99" s="76"/>
      <c r="JS99" s="76"/>
      <c r="JT99" s="76"/>
      <c r="JU99" s="76"/>
      <c r="JV99" s="76"/>
      <c r="JW99" s="76"/>
      <c r="JX99" s="76"/>
      <c r="JY99" s="76"/>
      <c r="JZ99" s="76"/>
      <c r="KA99" s="76"/>
      <c r="KB99" s="76"/>
      <c r="KC99" s="76"/>
      <c r="KD99" s="76"/>
      <c r="KE99" s="76"/>
      <c r="KF99" s="76"/>
      <c r="KG99" s="76"/>
      <c r="KH99" s="76"/>
      <c r="KI99" s="76"/>
      <c r="KJ99" s="76"/>
      <c r="KK99" s="76"/>
      <c r="KL99" s="76"/>
      <c r="KM99" s="76"/>
      <c r="KN99" s="76"/>
      <c r="KO99" s="76"/>
      <c r="KP99" s="76"/>
      <c r="KQ99" s="76"/>
      <c r="KR99" s="76"/>
      <c r="KS99" s="76"/>
      <c r="KT99" s="76"/>
      <c r="KU99" s="76"/>
      <c r="KV99" s="76"/>
      <c r="KW99" s="76"/>
      <c r="KX99" s="76"/>
      <c r="KY99" s="76"/>
      <c r="KZ99" s="76"/>
      <c r="LA99" s="76"/>
      <c r="LB99" s="76"/>
      <c r="LC99" s="76"/>
      <c r="LD99" s="76"/>
      <c r="LE99" s="76"/>
      <c r="LF99" s="76"/>
      <c r="LG99" s="76"/>
      <c r="LH99" s="76"/>
      <c r="LI99" s="76"/>
      <c r="LJ99" s="76"/>
      <c r="LK99" s="76"/>
      <c r="LL99" s="76"/>
      <c r="LM99" s="76"/>
      <c r="LN99" s="76"/>
      <c r="LO99" s="76"/>
      <c r="LP99" s="76"/>
      <c r="LQ99" s="76"/>
      <c r="LR99" s="76"/>
      <c r="LS99" s="76"/>
      <c r="LT99" s="76"/>
      <c r="LU99" s="76"/>
      <c r="LV99" s="76"/>
      <c r="LW99" s="76"/>
      <c r="LX99" s="76"/>
      <c r="LY99" s="76"/>
      <c r="LZ99" s="76"/>
      <c r="MA99" s="76"/>
      <c r="MB99" s="76"/>
      <c r="MC99" s="76"/>
      <c r="MD99" s="76"/>
      <c r="ME99" s="76"/>
      <c r="MF99" s="76"/>
      <c r="MG99" s="76"/>
      <c r="MH99" s="76"/>
      <c r="MI99" s="76"/>
      <c r="MJ99" s="76"/>
      <c r="MK99" s="76"/>
      <c r="ML99" s="76"/>
      <c r="MM99" s="76"/>
      <c r="MN99" s="76"/>
      <c r="MO99" s="76"/>
      <c r="MP99" s="76"/>
      <c r="MQ99" s="76"/>
      <c r="MR99" s="76"/>
      <c r="MS99" s="76"/>
      <c r="MT99" s="76"/>
      <c r="MU99" s="76"/>
      <c r="MV99" s="76"/>
      <c r="MW99" s="76"/>
      <c r="MX99" s="76"/>
      <c r="MY99" s="76"/>
      <c r="MZ99" s="76"/>
      <c r="NA99" s="76"/>
    </row>
    <row r="100" spans="1:365" ht="44.25" customHeight="1">
      <c r="A100" s="48"/>
      <c r="B100" s="174" t="s">
        <v>130</v>
      </c>
      <c r="C100" s="26" t="s">
        <v>48</v>
      </c>
      <c r="D100" s="26" t="s">
        <v>49</v>
      </c>
      <c r="E100" s="26" t="s">
        <v>70</v>
      </c>
      <c r="F100" s="26" t="s">
        <v>71</v>
      </c>
      <c r="G100" s="26" t="s">
        <v>58</v>
      </c>
      <c r="H100" s="75">
        <v>44743.5</v>
      </c>
      <c r="I100" s="75">
        <v>51814.336936011794</v>
      </c>
      <c r="J100" s="75">
        <v>53936.9</v>
      </c>
      <c r="K100" s="75">
        <v>55962.1</v>
      </c>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76"/>
      <c r="FG100" s="76"/>
      <c r="FH100" s="76"/>
      <c r="FI100" s="76"/>
      <c r="FJ100" s="76"/>
      <c r="FK100" s="76"/>
      <c r="FL100" s="76"/>
      <c r="FM100" s="76"/>
      <c r="FN100" s="76"/>
      <c r="FO100" s="76"/>
      <c r="FP100" s="76"/>
      <c r="FQ100" s="76"/>
      <c r="FR100" s="76"/>
      <c r="FS100" s="76"/>
      <c r="FT100" s="76"/>
      <c r="FU100" s="76"/>
      <c r="FV100" s="76"/>
      <c r="FW100" s="76"/>
      <c r="FX100" s="76"/>
      <c r="FY100" s="76"/>
      <c r="FZ100" s="76"/>
      <c r="GA100" s="76"/>
      <c r="GB100" s="76"/>
      <c r="GC100" s="76"/>
      <c r="GD100" s="76"/>
      <c r="GE100" s="76"/>
      <c r="GF100" s="76"/>
      <c r="GG100" s="76"/>
      <c r="GH100" s="76"/>
      <c r="GI100" s="76"/>
      <c r="GJ100" s="76"/>
      <c r="GK100" s="76"/>
      <c r="GL100" s="76"/>
      <c r="GM100" s="76"/>
      <c r="GN100" s="76"/>
      <c r="GO100" s="76"/>
      <c r="GP100" s="76"/>
      <c r="GQ100" s="76"/>
      <c r="GR100" s="76"/>
      <c r="GS100" s="76"/>
      <c r="GT100" s="76"/>
      <c r="GU100" s="76"/>
      <c r="GV100" s="76"/>
      <c r="GW100" s="76"/>
      <c r="GX100" s="76"/>
      <c r="GY100" s="76"/>
      <c r="GZ100" s="76"/>
      <c r="HA100" s="76"/>
      <c r="HB100" s="76"/>
      <c r="HC100" s="76"/>
      <c r="HD100" s="76"/>
      <c r="HE100" s="76"/>
      <c r="HF100" s="76"/>
      <c r="HG100" s="76"/>
      <c r="HH100" s="76"/>
      <c r="HI100" s="76"/>
      <c r="HJ100" s="76"/>
      <c r="HK100" s="76"/>
      <c r="HL100" s="76"/>
      <c r="HM100" s="76"/>
      <c r="HN100" s="76"/>
      <c r="HO100" s="76"/>
      <c r="HP100" s="76"/>
      <c r="HQ100" s="76"/>
      <c r="HR100" s="76"/>
      <c r="HS100" s="76"/>
      <c r="HT100" s="76"/>
      <c r="HU100" s="76"/>
      <c r="HV100" s="76"/>
      <c r="HW100" s="76"/>
      <c r="HX100" s="76"/>
      <c r="HY100" s="76"/>
      <c r="HZ100" s="76"/>
      <c r="IA100" s="76"/>
      <c r="IB100" s="76"/>
      <c r="IC100" s="76"/>
      <c r="ID100" s="76"/>
      <c r="IE100" s="76"/>
      <c r="IF100" s="76"/>
      <c r="IG100" s="76"/>
      <c r="IH100" s="76"/>
      <c r="II100" s="76"/>
      <c r="IJ100" s="76"/>
      <c r="IK100" s="76"/>
      <c r="IL100" s="76"/>
      <c r="IM100" s="76"/>
      <c r="IN100" s="76"/>
      <c r="IO100" s="76"/>
      <c r="IP100" s="76"/>
      <c r="IQ100" s="76"/>
      <c r="IR100" s="76"/>
      <c r="IS100" s="76"/>
      <c r="IT100" s="76"/>
      <c r="IU100" s="76"/>
      <c r="IV100" s="76"/>
      <c r="IW100" s="76"/>
      <c r="IX100" s="76"/>
      <c r="IY100" s="76"/>
      <c r="IZ100" s="76"/>
      <c r="JA100" s="76"/>
      <c r="JB100" s="76"/>
      <c r="JC100" s="76"/>
      <c r="JD100" s="76"/>
      <c r="JE100" s="76"/>
      <c r="JF100" s="76"/>
      <c r="JG100" s="76"/>
      <c r="JH100" s="76"/>
      <c r="JI100" s="76"/>
      <c r="JJ100" s="76"/>
      <c r="JK100" s="76"/>
      <c r="JL100" s="76"/>
      <c r="JM100" s="76"/>
      <c r="JN100" s="76"/>
      <c r="JO100" s="76"/>
      <c r="JP100" s="76"/>
      <c r="JQ100" s="76"/>
      <c r="JR100" s="76"/>
      <c r="JS100" s="76"/>
      <c r="JT100" s="76"/>
      <c r="JU100" s="76"/>
      <c r="JV100" s="76"/>
      <c r="JW100" s="76"/>
      <c r="JX100" s="76"/>
      <c r="JY100" s="76"/>
      <c r="JZ100" s="76"/>
      <c r="KA100" s="76"/>
      <c r="KB100" s="76"/>
      <c r="KC100" s="76"/>
      <c r="KD100" s="76"/>
      <c r="KE100" s="76"/>
      <c r="KF100" s="76"/>
      <c r="KG100" s="76"/>
      <c r="KH100" s="76"/>
      <c r="KI100" s="76"/>
      <c r="KJ100" s="76"/>
      <c r="KK100" s="76"/>
      <c r="KL100" s="76"/>
      <c r="KM100" s="76"/>
      <c r="KN100" s="76"/>
      <c r="KO100" s="76"/>
      <c r="KP100" s="76"/>
      <c r="KQ100" s="76"/>
      <c r="KR100" s="76"/>
      <c r="KS100" s="76"/>
      <c r="KT100" s="76"/>
      <c r="KU100" s="76"/>
      <c r="KV100" s="76"/>
      <c r="KW100" s="76"/>
      <c r="KX100" s="76"/>
      <c r="KY100" s="76"/>
      <c r="KZ100" s="76"/>
      <c r="LA100" s="76"/>
      <c r="LB100" s="76"/>
      <c r="LC100" s="76"/>
      <c r="LD100" s="76"/>
      <c r="LE100" s="76"/>
      <c r="LF100" s="76"/>
      <c r="LG100" s="76"/>
      <c r="LH100" s="76"/>
      <c r="LI100" s="76"/>
      <c r="LJ100" s="76"/>
      <c r="LK100" s="76"/>
      <c r="LL100" s="76"/>
      <c r="LM100" s="76"/>
      <c r="LN100" s="76"/>
      <c r="LO100" s="76"/>
      <c r="LP100" s="76"/>
      <c r="LQ100" s="76"/>
      <c r="LR100" s="76"/>
      <c r="LS100" s="76"/>
      <c r="LT100" s="76"/>
      <c r="LU100" s="76"/>
      <c r="LV100" s="76"/>
      <c r="LW100" s="76"/>
      <c r="LX100" s="76"/>
      <c r="LY100" s="76"/>
      <c r="LZ100" s="76"/>
      <c r="MA100" s="76"/>
      <c r="MB100" s="76"/>
      <c r="MC100" s="76"/>
      <c r="MD100" s="76"/>
      <c r="ME100" s="76"/>
      <c r="MF100" s="76"/>
      <c r="MG100" s="76"/>
      <c r="MH100" s="76"/>
      <c r="MI100" s="76"/>
      <c r="MJ100" s="76"/>
      <c r="MK100" s="76"/>
      <c r="ML100" s="76"/>
      <c r="MM100" s="76"/>
      <c r="MN100" s="76"/>
      <c r="MO100" s="76"/>
      <c r="MP100" s="76"/>
      <c r="MQ100" s="76"/>
      <c r="MR100" s="76"/>
      <c r="MS100" s="76"/>
      <c r="MT100" s="76"/>
      <c r="MU100" s="76"/>
      <c r="MV100" s="76"/>
      <c r="MW100" s="76"/>
      <c r="MX100" s="76"/>
      <c r="MY100" s="76"/>
      <c r="MZ100" s="76"/>
      <c r="NA100" s="76"/>
    </row>
    <row r="101" spans="1:365" ht="42.75" customHeight="1">
      <c r="A101" s="48"/>
      <c r="B101" s="175"/>
      <c r="C101" s="26" t="s">
        <v>48</v>
      </c>
      <c r="D101" s="26" t="s">
        <v>49</v>
      </c>
      <c r="E101" s="26" t="s">
        <v>70</v>
      </c>
      <c r="F101" s="26" t="s">
        <v>72</v>
      </c>
      <c r="G101" s="26" t="s">
        <v>58</v>
      </c>
      <c r="H101" s="75">
        <v>252.6</v>
      </c>
      <c r="I101" s="75">
        <v>0</v>
      </c>
      <c r="J101" s="75">
        <v>0</v>
      </c>
      <c r="K101" s="75">
        <v>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76"/>
      <c r="DT101" s="7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c r="HJ101" s="76"/>
      <c r="HK101" s="76"/>
      <c r="HL101" s="76"/>
      <c r="HM101" s="76"/>
      <c r="HN101" s="76"/>
      <c r="HO101" s="76"/>
      <c r="HP101" s="76"/>
      <c r="HQ101" s="76"/>
      <c r="HR101" s="76"/>
      <c r="HS101" s="76"/>
      <c r="HT101" s="76"/>
      <c r="HU101" s="76"/>
      <c r="HV101" s="76"/>
      <c r="HW101" s="76"/>
      <c r="HX101" s="76"/>
      <c r="HY101" s="76"/>
      <c r="HZ101" s="76"/>
      <c r="IA101" s="76"/>
      <c r="IB101" s="76"/>
      <c r="IC101" s="76"/>
      <c r="ID101" s="76"/>
      <c r="IE101" s="76"/>
      <c r="IF101" s="76"/>
      <c r="IG101" s="76"/>
      <c r="IH101" s="76"/>
      <c r="II101" s="76"/>
      <c r="IJ101" s="76"/>
      <c r="IK101" s="76"/>
      <c r="IL101" s="76"/>
      <c r="IM101" s="76"/>
      <c r="IN101" s="76"/>
      <c r="IO101" s="76"/>
      <c r="IP101" s="76"/>
      <c r="IQ101" s="76"/>
      <c r="IR101" s="76"/>
      <c r="IS101" s="76"/>
      <c r="IT101" s="76"/>
      <c r="IU101" s="76"/>
      <c r="IV101" s="76"/>
      <c r="IW101" s="76"/>
      <c r="IX101" s="76"/>
      <c r="IY101" s="76"/>
      <c r="IZ101" s="76"/>
      <c r="JA101" s="76"/>
      <c r="JB101" s="76"/>
      <c r="JC101" s="76"/>
      <c r="JD101" s="76"/>
      <c r="JE101" s="76"/>
      <c r="JF101" s="76"/>
      <c r="JG101" s="76"/>
      <c r="JH101" s="76"/>
      <c r="JI101" s="76"/>
      <c r="JJ101" s="76"/>
      <c r="JK101" s="76"/>
      <c r="JL101" s="76"/>
      <c r="JM101" s="76"/>
      <c r="JN101" s="76"/>
      <c r="JO101" s="76"/>
      <c r="JP101" s="76"/>
      <c r="JQ101" s="76"/>
      <c r="JR101" s="76"/>
      <c r="JS101" s="76"/>
      <c r="JT101" s="76"/>
      <c r="JU101" s="76"/>
      <c r="JV101" s="76"/>
      <c r="JW101" s="76"/>
      <c r="JX101" s="76"/>
      <c r="JY101" s="76"/>
      <c r="JZ101" s="76"/>
      <c r="KA101" s="76"/>
      <c r="KB101" s="76"/>
      <c r="KC101" s="76"/>
      <c r="KD101" s="76"/>
      <c r="KE101" s="76"/>
      <c r="KF101" s="76"/>
      <c r="KG101" s="76"/>
      <c r="KH101" s="76"/>
      <c r="KI101" s="76"/>
      <c r="KJ101" s="76"/>
      <c r="KK101" s="76"/>
      <c r="KL101" s="76"/>
      <c r="KM101" s="76"/>
      <c r="KN101" s="76"/>
      <c r="KO101" s="76"/>
      <c r="KP101" s="76"/>
      <c r="KQ101" s="76"/>
      <c r="KR101" s="76"/>
      <c r="KS101" s="76"/>
      <c r="KT101" s="76"/>
      <c r="KU101" s="76"/>
      <c r="KV101" s="76"/>
      <c r="KW101" s="76"/>
      <c r="KX101" s="76"/>
      <c r="KY101" s="76"/>
      <c r="KZ101" s="76"/>
      <c r="LA101" s="76"/>
      <c r="LB101" s="76"/>
      <c r="LC101" s="76"/>
      <c r="LD101" s="76"/>
      <c r="LE101" s="76"/>
      <c r="LF101" s="76"/>
      <c r="LG101" s="76"/>
      <c r="LH101" s="76"/>
      <c r="LI101" s="76"/>
      <c r="LJ101" s="76"/>
      <c r="LK101" s="76"/>
      <c r="LL101" s="76"/>
      <c r="LM101" s="76"/>
      <c r="LN101" s="76"/>
      <c r="LO101" s="76"/>
      <c r="LP101" s="76"/>
      <c r="LQ101" s="76"/>
      <c r="LR101" s="76"/>
      <c r="LS101" s="76"/>
      <c r="LT101" s="76"/>
      <c r="LU101" s="76"/>
      <c r="LV101" s="76"/>
      <c r="LW101" s="76"/>
      <c r="LX101" s="76"/>
      <c r="LY101" s="76"/>
      <c r="LZ101" s="76"/>
      <c r="MA101" s="76"/>
      <c r="MB101" s="76"/>
      <c r="MC101" s="76"/>
      <c r="MD101" s="76"/>
      <c r="ME101" s="76"/>
      <c r="MF101" s="76"/>
      <c r="MG101" s="76"/>
      <c r="MH101" s="76"/>
      <c r="MI101" s="76"/>
      <c r="MJ101" s="76"/>
      <c r="MK101" s="76"/>
      <c r="ML101" s="76"/>
      <c r="MM101" s="76"/>
      <c r="MN101" s="76"/>
      <c r="MO101" s="76"/>
      <c r="MP101" s="76"/>
      <c r="MQ101" s="76"/>
      <c r="MR101" s="76"/>
      <c r="MS101" s="76"/>
      <c r="MT101" s="76"/>
      <c r="MU101" s="76"/>
      <c r="MV101" s="76"/>
      <c r="MW101" s="76"/>
      <c r="MX101" s="76"/>
      <c r="MY101" s="76"/>
      <c r="MZ101" s="76"/>
      <c r="NA101" s="76"/>
    </row>
    <row r="102" spans="1:365" ht="16.5" customHeight="1">
      <c r="A102" s="48"/>
      <c r="B102" s="191" t="s">
        <v>12</v>
      </c>
      <c r="C102" s="192"/>
      <c r="D102" s="192"/>
      <c r="E102" s="192"/>
      <c r="F102" s="192"/>
      <c r="G102" s="193"/>
      <c r="H102" s="75">
        <f>H100+H101</f>
        <v>44996.1</v>
      </c>
      <c r="I102" s="75">
        <f t="shared" ref="I102" si="74">I100+I101</f>
        <v>51814.336936011794</v>
      </c>
      <c r="J102" s="75">
        <f t="shared" ref="J102" si="75">J100+J101</f>
        <v>53936.9</v>
      </c>
      <c r="K102" s="75">
        <f t="shared" ref="K102" si="76">K100+K101</f>
        <v>55962.1</v>
      </c>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c r="HJ102" s="76"/>
      <c r="HK102" s="76"/>
      <c r="HL102" s="76"/>
      <c r="HM102" s="76"/>
      <c r="HN102" s="76"/>
      <c r="HO102" s="76"/>
      <c r="HP102" s="76"/>
      <c r="HQ102" s="76"/>
      <c r="HR102" s="76"/>
      <c r="HS102" s="76"/>
      <c r="HT102" s="76"/>
      <c r="HU102" s="76"/>
      <c r="HV102" s="76"/>
      <c r="HW102" s="76"/>
      <c r="HX102" s="76"/>
      <c r="HY102" s="76"/>
      <c r="HZ102" s="76"/>
      <c r="IA102" s="76"/>
      <c r="IB102" s="76"/>
      <c r="IC102" s="76"/>
      <c r="ID102" s="76"/>
      <c r="IE102" s="76"/>
      <c r="IF102" s="76"/>
      <c r="IG102" s="76"/>
      <c r="IH102" s="76"/>
      <c r="II102" s="76"/>
      <c r="IJ102" s="76"/>
      <c r="IK102" s="76"/>
      <c r="IL102" s="76"/>
      <c r="IM102" s="76"/>
      <c r="IN102" s="76"/>
      <c r="IO102" s="76"/>
      <c r="IP102" s="76"/>
      <c r="IQ102" s="76"/>
      <c r="IR102" s="76"/>
      <c r="IS102" s="76"/>
      <c r="IT102" s="76"/>
      <c r="IU102" s="76"/>
      <c r="IV102" s="76"/>
      <c r="IW102" s="76"/>
      <c r="IX102" s="76"/>
      <c r="IY102" s="76"/>
      <c r="IZ102" s="76"/>
      <c r="JA102" s="76"/>
      <c r="JB102" s="76"/>
      <c r="JC102" s="76"/>
      <c r="JD102" s="76"/>
      <c r="JE102" s="76"/>
      <c r="JF102" s="76"/>
      <c r="JG102" s="76"/>
      <c r="JH102" s="76"/>
      <c r="JI102" s="76"/>
      <c r="JJ102" s="76"/>
      <c r="JK102" s="76"/>
      <c r="JL102" s="76"/>
      <c r="JM102" s="76"/>
      <c r="JN102" s="76"/>
      <c r="JO102" s="76"/>
      <c r="JP102" s="76"/>
      <c r="JQ102" s="76"/>
      <c r="JR102" s="76"/>
      <c r="JS102" s="76"/>
      <c r="JT102" s="76"/>
      <c r="JU102" s="76"/>
      <c r="JV102" s="76"/>
      <c r="JW102" s="76"/>
      <c r="JX102" s="76"/>
      <c r="JY102" s="76"/>
      <c r="JZ102" s="76"/>
      <c r="KA102" s="76"/>
      <c r="KB102" s="76"/>
      <c r="KC102" s="76"/>
      <c r="KD102" s="76"/>
      <c r="KE102" s="76"/>
      <c r="KF102" s="76"/>
      <c r="KG102" s="76"/>
      <c r="KH102" s="76"/>
      <c r="KI102" s="76"/>
      <c r="KJ102" s="76"/>
      <c r="KK102" s="76"/>
      <c r="KL102" s="76"/>
      <c r="KM102" s="76"/>
      <c r="KN102" s="76"/>
      <c r="KO102" s="76"/>
      <c r="KP102" s="76"/>
      <c r="KQ102" s="76"/>
      <c r="KR102" s="76"/>
      <c r="KS102" s="76"/>
      <c r="KT102" s="76"/>
      <c r="KU102" s="76"/>
      <c r="KV102" s="76"/>
      <c r="KW102" s="76"/>
      <c r="KX102" s="76"/>
      <c r="KY102" s="76"/>
      <c r="KZ102" s="76"/>
      <c r="LA102" s="76"/>
      <c r="LB102" s="76"/>
      <c r="LC102" s="76"/>
      <c r="LD102" s="76"/>
      <c r="LE102" s="76"/>
      <c r="LF102" s="76"/>
      <c r="LG102" s="76"/>
      <c r="LH102" s="76"/>
      <c r="LI102" s="76"/>
      <c r="LJ102" s="76"/>
      <c r="LK102" s="76"/>
      <c r="LL102" s="76"/>
      <c r="LM102" s="76"/>
      <c r="LN102" s="76"/>
      <c r="LO102" s="76"/>
      <c r="LP102" s="76"/>
      <c r="LQ102" s="76"/>
      <c r="LR102" s="76"/>
      <c r="LS102" s="76"/>
      <c r="LT102" s="76"/>
      <c r="LU102" s="76"/>
      <c r="LV102" s="76"/>
      <c r="LW102" s="76"/>
      <c r="LX102" s="76"/>
      <c r="LY102" s="76"/>
      <c r="LZ102" s="76"/>
      <c r="MA102" s="76"/>
      <c r="MB102" s="76"/>
      <c r="MC102" s="76"/>
      <c r="MD102" s="76"/>
      <c r="ME102" s="76"/>
      <c r="MF102" s="76"/>
      <c r="MG102" s="76"/>
      <c r="MH102" s="76"/>
      <c r="MI102" s="76"/>
      <c r="MJ102" s="76"/>
      <c r="MK102" s="76"/>
      <c r="ML102" s="76"/>
      <c r="MM102" s="76"/>
      <c r="MN102" s="76"/>
      <c r="MO102" s="76"/>
      <c r="MP102" s="76"/>
      <c r="MQ102" s="76"/>
      <c r="MR102" s="76"/>
      <c r="MS102" s="76"/>
      <c r="MT102" s="76"/>
      <c r="MU102" s="76"/>
      <c r="MV102" s="76"/>
      <c r="MW102" s="76"/>
      <c r="MX102" s="76"/>
      <c r="MY102" s="76"/>
      <c r="MZ102" s="76"/>
      <c r="NA102" s="76"/>
    </row>
    <row r="103" spans="1:365">
      <c r="A103" s="48"/>
      <c r="B103" s="174" t="s">
        <v>66</v>
      </c>
      <c r="C103" s="97" t="s">
        <v>48</v>
      </c>
      <c r="D103" s="97" t="s">
        <v>49</v>
      </c>
      <c r="E103" s="97" t="s">
        <v>57</v>
      </c>
      <c r="F103" s="97" t="s">
        <v>53</v>
      </c>
      <c r="G103" s="97" t="s">
        <v>52</v>
      </c>
      <c r="H103" s="75">
        <v>4080</v>
      </c>
      <c r="I103" s="75">
        <v>4096.3999999999978</v>
      </c>
      <c r="J103" s="75">
        <v>4404.7000000000007</v>
      </c>
      <c r="K103" s="75">
        <v>4330.2999999999993</v>
      </c>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c r="EO103" s="76"/>
      <c r="EP103" s="76"/>
      <c r="EQ103" s="76"/>
      <c r="ER103" s="76"/>
      <c r="ES103" s="76"/>
      <c r="ET103" s="76"/>
      <c r="EU103" s="76"/>
      <c r="EV103" s="76"/>
      <c r="EW103" s="76"/>
      <c r="EX103" s="76"/>
      <c r="EY103" s="76"/>
      <c r="EZ103" s="76"/>
      <c r="FA103" s="76"/>
      <c r="FB103" s="76"/>
      <c r="FC103" s="76"/>
      <c r="FD103" s="76"/>
      <c r="FE103" s="76"/>
      <c r="FF103" s="76"/>
      <c r="FG103" s="76"/>
      <c r="FH103" s="76"/>
      <c r="FI103" s="76"/>
      <c r="FJ103" s="76"/>
      <c r="FK103" s="76"/>
      <c r="FL103" s="76"/>
      <c r="FM103" s="76"/>
      <c r="FN103" s="76"/>
      <c r="FO103" s="76"/>
      <c r="FP103" s="76"/>
      <c r="FQ103" s="76"/>
      <c r="FR103" s="76"/>
      <c r="FS103" s="76"/>
      <c r="FT103" s="76"/>
      <c r="FU103" s="76"/>
      <c r="FV103" s="76"/>
      <c r="FW103" s="76"/>
      <c r="FX103" s="76"/>
      <c r="FY103" s="76"/>
      <c r="FZ103" s="76"/>
      <c r="GA103" s="76"/>
      <c r="GB103" s="76"/>
      <c r="GC103" s="76"/>
      <c r="GD103" s="76"/>
      <c r="GE103" s="76"/>
      <c r="GF103" s="76"/>
      <c r="GG103" s="76"/>
      <c r="GH103" s="76"/>
      <c r="GI103" s="76"/>
      <c r="GJ103" s="76"/>
      <c r="GK103" s="76"/>
      <c r="GL103" s="76"/>
      <c r="GM103" s="76"/>
      <c r="GN103" s="76"/>
      <c r="GO103" s="76"/>
      <c r="GP103" s="76"/>
      <c r="GQ103" s="76"/>
      <c r="GR103" s="76"/>
      <c r="GS103" s="76"/>
      <c r="GT103" s="76"/>
      <c r="GU103" s="76"/>
      <c r="GV103" s="76"/>
      <c r="GW103" s="76"/>
      <c r="GX103" s="76"/>
      <c r="GY103" s="76"/>
      <c r="GZ103" s="76"/>
      <c r="HA103" s="76"/>
      <c r="HB103" s="76"/>
      <c r="HC103" s="76"/>
      <c r="HD103" s="76"/>
      <c r="HE103" s="76"/>
      <c r="HF103" s="76"/>
      <c r="HG103" s="76"/>
      <c r="HH103" s="76"/>
      <c r="HI103" s="76"/>
      <c r="HJ103" s="76"/>
      <c r="HK103" s="76"/>
      <c r="HL103" s="76"/>
      <c r="HM103" s="76"/>
      <c r="HN103" s="76"/>
      <c r="HO103" s="76"/>
      <c r="HP103" s="76"/>
      <c r="HQ103" s="76"/>
      <c r="HR103" s="76"/>
      <c r="HS103" s="76"/>
      <c r="HT103" s="76"/>
      <c r="HU103" s="76"/>
      <c r="HV103" s="76"/>
      <c r="HW103" s="76"/>
      <c r="HX103" s="76"/>
      <c r="HY103" s="76"/>
      <c r="HZ103" s="76"/>
      <c r="IA103" s="76"/>
      <c r="IB103" s="76"/>
      <c r="IC103" s="76"/>
      <c r="ID103" s="76"/>
      <c r="IE103" s="76"/>
      <c r="IF103" s="76"/>
      <c r="IG103" s="76"/>
      <c r="IH103" s="76"/>
      <c r="II103" s="76"/>
      <c r="IJ103" s="76"/>
      <c r="IK103" s="76"/>
      <c r="IL103" s="76"/>
      <c r="IM103" s="76"/>
      <c r="IN103" s="76"/>
      <c r="IO103" s="76"/>
      <c r="IP103" s="76"/>
      <c r="IQ103" s="76"/>
      <c r="IR103" s="76"/>
      <c r="IS103" s="76"/>
      <c r="IT103" s="76"/>
      <c r="IU103" s="76"/>
      <c r="IV103" s="76"/>
      <c r="IW103" s="76"/>
      <c r="IX103" s="76"/>
      <c r="IY103" s="76"/>
      <c r="IZ103" s="76"/>
      <c r="JA103" s="76"/>
      <c r="JB103" s="76"/>
      <c r="JC103" s="76"/>
      <c r="JD103" s="76"/>
      <c r="JE103" s="76"/>
      <c r="JF103" s="76"/>
      <c r="JG103" s="76"/>
      <c r="JH103" s="76"/>
      <c r="JI103" s="76"/>
      <c r="JJ103" s="76"/>
      <c r="JK103" s="76"/>
      <c r="JL103" s="76"/>
      <c r="JM103" s="76"/>
      <c r="JN103" s="76"/>
      <c r="JO103" s="76"/>
      <c r="JP103" s="76"/>
      <c r="JQ103" s="76"/>
      <c r="JR103" s="76"/>
      <c r="JS103" s="76"/>
      <c r="JT103" s="76"/>
      <c r="JU103" s="76"/>
      <c r="JV103" s="76"/>
      <c r="JW103" s="76"/>
      <c r="JX103" s="76"/>
      <c r="JY103" s="76"/>
      <c r="JZ103" s="76"/>
      <c r="KA103" s="76"/>
      <c r="KB103" s="76"/>
      <c r="KC103" s="76"/>
      <c r="KD103" s="76"/>
      <c r="KE103" s="76"/>
      <c r="KF103" s="76"/>
      <c r="KG103" s="76"/>
      <c r="KH103" s="76"/>
      <c r="KI103" s="76"/>
      <c r="KJ103" s="76"/>
      <c r="KK103" s="76"/>
      <c r="KL103" s="76"/>
      <c r="KM103" s="76"/>
      <c r="KN103" s="76"/>
      <c r="KO103" s="76"/>
      <c r="KP103" s="76"/>
      <c r="KQ103" s="76"/>
      <c r="KR103" s="76"/>
      <c r="KS103" s="76"/>
      <c r="KT103" s="76"/>
      <c r="KU103" s="76"/>
      <c r="KV103" s="76"/>
      <c r="KW103" s="76"/>
      <c r="KX103" s="76"/>
      <c r="KY103" s="76"/>
      <c r="KZ103" s="76"/>
      <c r="LA103" s="76"/>
      <c r="LB103" s="76"/>
      <c r="LC103" s="76"/>
      <c r="LD103" s="76"/>
      <c r="LE103" s="76"/>
      <c r="LF103" s="76"/>
      <c r="LG103" s="76"/>
      <c r="LH103" s="76"/>
      <c r="LI103" s="76"/>
      <c r="LJ103" s="76"/>
      <c r="LK103" s="76"/>
      <c r="LL103" s="76"/>
      <c r="LM103" s="76"/>
      <c r="LN103" s="76"/>
      <c r="LO103" s="76"/>
      <c r="LP103" s="76"/>
      <c r="LQ103" s="76"/>
      <c r="LR103" s="76"/>
      <c r="LS103" s="76"/>
      <c r="LT103" s="76"/>
      <c r="LU103" s="76"/>
      <c r="LV103" s="76"/>
      <c r="LW103" s="76"/>
      <c r="LX103" s="76"/>
      <c r="LY103" s="76"/>
      <c r="LZ103" s="76"/>
      <c r="MA103" s="76"/>
      <c r="MB103" s="76"/>
      <c r="MC103" s="76"/>
      <c r="MD103" s="76"/>
      <c r="ME103" s="76"/>
      <c r="MF103" s="76"/>
      <c r="MG103" s="76"/>
      <c r="MH103" s="76"/>
      <c r="MI103" s="76"/>
      <c r="MJ103" s="76"/>
      <c r="MK103" s="76"/>
      <c r="ML103" s="76"/>
      <c r="MM103" s="76"/>
      <c r="MN103" s="76"/>
      <c r="MO103" s="76"/>
      <c r="MP103" s="76"/>
      <c r="MQ103" s="76"/>
      <c r="MR103" s="76"/>
      <c r="MS103" s="76"/>
      <c r="MT103" s="76"/>
      <c r="MU103" s="76"/>
      <c r="MV103" s="76"/>
      <c r="MW103" s="76"/>
      <c r="MX103" s="76"/>
      <c r="MY103" s="76"/>
      <c r="MZ103" s="76"/>
      <c r="NA103" s="76"/>
    </row>
    <row r="104" spans="1:365" ht="57" customHeight="1">
      <c r="A104" s="48"/>
      <c r="B104" s="175"/>
      <c r="C104" s="71" t="s">
        <v>48</v>
      </c>
      <c r="D104" s="71" t="s">
        <v>49</v>
      </c>
      <c r="E104" s="71" t="s">
        <v>92</v>
      </c>
      <c r="F104" s="71" t="s">
        <v>93</v>
      </c>
      <c r="G104" s="71" t="s">
        <v>52</v>
      </c>
      <c r="H104" s="75">
        <v>2403.8000000000002</v>
      </c>
      <c r="I104" s="75">
        <v>2504.7596000000003</v>
      </c>
      <c r="J104" s="75">
        <v>2609.9595032000002</v>
      </c>
      <c r="K104" s="75">
        <v>2740.4574783600006</v>
      </c>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c r="HJ104" s="76"/>
      <c r="HK104" s="76"/>
      <c r="HL104" s="76"/>
      <c r="HM104" s="76"/>
      <c r="HN104" s="76"/>
      <c r="HO104" s="76"/>
      <c r="HP104" s="76"/>
      <c r="HQ104" s="76"/>
      <c r="HR104" s="76"/>
      <c r="HS104" s="76"/>
      <c r="HT104" s="76"/>
      <c r="HU104" s="76"/>
      <c r="HV104" s="76"/>
      <c r="HW104" s="76"/>
      <c r="HX104" s="76"/>
      <c r="HY104" s="76"/>
      <c r="HZ104" s="76"/>
      <c r="IA104" s="76"/>
      <c r="IB104" s="76"/>
      <c r="IC104" s="76"/>
      <c r="ID104" s="76"/>
      <c r="IE104" s="76"/>
      <c r="IF104" s="76"/>
      <c r="IG104" s="76"/>
      <c r="IH104" s="76"/>
      <c r="II104" s="76"/>
      <c r="IJ104" s="76"/>
      <c r="IK104" s="76"/>
      <c r="IL104" s="76"/>
      <c r="IM104" s="76"/>
      <c r="IN104" s="76"/>
      <c r="IO104" s="76"/>
      <c r="IP104" s="76"/>
      <c r="IQ104" s="76"/>
      <c r="IR104" s="76"/>
      <c r="IS104" s="76"/>
      <c r="IT104" s="76"/>
      <c r="IU104" s="76"/>
      <c r="IV104" s="76"/>
      <c r="IW104" s="76"/>
      <c r="IX104" s="76"/>
      <c r="IY104" s="76"/>
      <c r="IZ104" s="76"/>
      <c r="JA104" s="76"/>
      <c r="JB104" s="76"/>
      <c r="JC104" s="76"/>
      <c r="JD104" s="76"/>
      <c r="JE104" s="76"/>
      <c r="JF104" s="76"/>
      <c r="JG104" s="76"/>
      <c r="JH104" s="76"/>
      <c r="JI104" s="76"/>
      <c r="JJ104" s="76"/>
      <c r="JK104" s="76"/>
      <c r="JL104" s="76"/>
      <c r="JM104" s="76"/>
      <c r="JN104" s="76"/>
      <c r="JO104" s="76"/>
      <c r="JP104" s="76"/>
      <c r="JQ104" s="76"/>
      <c r="JR104" s="76"/>
      <c r="JS104" s="76"/>
      <c r="JT104" s="76"/>
      <c r="JU104" s="76"/>
      <c r="JV104" s="76"/>
      <c r="JW104" s="76"/>
      <c r="JX104" s="76"/>
      <c r="JY104" s="76"/>
      <c r="JZ104" s="76"/>
      <c r="KA104" s="76"/>
      <c r="KB104" s="76"/>
      <c r="KC104" s="76"/>
      <c r="KD104" s="76"/>
      <c r="KE104" s="76"/>
      <c r="KF104" s="76"/>
      <c r="KG104" s="76"/>
      <c r="KH104" s="76"/>
      <c r="KI104" s="76"/>
      <c r="KJ104" s="76"/>
      <c r="KK104" s="76"/>
      <c r="KL104" s="76"/>
      <c r="KM104" s="76"/>
      <c r="KN104" s="76"/>
      <c r="KO104" s="76"/>
      <c r="KP104" s="76"/>
      <c r="KQ104" s="76"/>
      <c r="KR104" s="76"/>
      <c r="KS104" s="76"/>
      <c r="KT104" s="76"/>
      <c r="KU104" s="76"/>
      <c r="KV104" s="76"/>
      <c r="KW104" s="76"/>
      <c r="KX104" s="76"/>
      <c r="KY104" s="76"/>
      <c r="KZ104" s="76"/>
      <c r="LA104" s="76"/>
      <c r="LB104" s="76"/>
      <c r="LC104" s="76"/>
      <c r="LD104" s="76"/>
      <c r="LE104" s="76"/>
      <c r="LF104" s="76"/>
      <c r="LG104" s="76"/>
      <c r="LH104" s="76"/>
      <c r="LI104" s="76"/>
      <c r="LJ104" s="76"/>
      <c r="LK104" s="76"/>
      <c r="LL104" s="76"/>
      <c r="LM104" s="76"/>
      <c r="LN104" s="76"/>
      <c r="LO104" s="76"/>
      <c r="LP104" s="76"/>
      <c r="LQ104" s="76"/>
      <c r="LR104" s="76"/>
      <c r="LS104" s="76"/>
      <c r="LT104" s="76"/>
      <c r="LU104" s="76"/>
      <c r="LV104" s="76"/>
      <c r="LW104" s="76"/>
      <c r="LX104" s="76"/>
      <c r="LY104" s="76"/>
      <c r="LZ104" s="76"/>
      <c r="MA104" s="76"/>
      <c r="MB104" s="76"/>
      <c r="MC104" s="76"/>
      <c r="MD104" s="76"/>
      <c r="ME104" s="76"/>
      <c r="MF104" s="76"/>
      <c r="MG104" s="76"/>
      <c r="MH104" s="76"/>
      <c r="MI104" s="76"/>
      <c r="MJ104" s="76"/>
      <c r="MK104" s="76"/>
      <c r="ML104" s="76"/>
      <c r="MM104" s="76"/>
      <c r="MN104" s="76"/>
      <c r="MO104" s="76"/>
      <c r="MP104" s="76"/>
      <c r="MQ104" s="76"/>
      <c r="MR104" s="76"/>
      <c r="MS104" s="76"/>
      <c r="MT104" s="76"/>
      <c r="MU104" s="76"/>
      <c r="MV104" s="76"/>
      <c r="MW104" s="76"/>
      <c r="MX104" s="76"/>
      <c r="MY104" s="76"/>
      <c r="MZ104" s="76"/>
      <c r="NA104" s="76"/>
    </row>
    <row r="105" spans="1:365">
      <c r="A105" s="48"/>
      <c r="B105" s="191" t="s">
        <v>12</v>
      </c>
      <c r="C105" s="192"/>
      <c r="D105" s="192"/>
      <c r="E105" s="192"/>
      <c r="F105" s="192"/>
      <c r="G105" s="193"/>
      <c r="H105" s="75">
        <f>H103+H104</f>
        <v>6483.8</v>
      </c>
      <c r="I105" s="75">
        <f t="shared" ref="I105" si="77">I103+I104</f>
        <v>6601.1595999999981</v>
      </c>
      <c r="J105" s="75">
        <f t="shared" ref="J105" si="78">J103+J104</f>
        <v>7014.6595032000005</v>
      </c>
      <c r="K105" s="75">
        <f t="shared" ref="K105" si="79">K103+K104</f>
        <v>7070.7574783599994</v>
      </c>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76"/>
      <c r="FG105" s="76"/>
      <c r="FH105" s="76"/>
      <c r="FI105" s="76"/>
      <c r="FJ105" s="76"/>
      <c r="FK105" s="76"/>
      <c r="FL105" s="76"/>
      <c r="FM105" s="76"/>
      <c r="FN105" s="76"/>
      <c r="FO105" s="76"/>
      <c r="FP105" s="76"/>
      <c r="FQ105" s="76"/>
      <c r="FR105" s="76"/>
      <c r="FS105" s="76"/>
      <c r="FT105" s="76"/>
      <c r="FU105" s="76"/>
      <c r="FV105" s="76"/>
      <c r="FW105" s="76"/>
      <c r="FX105" s="76"/>
      <c r="FY105" s="76"/>
      <c r="FZ105" s="76"/>
      <c r="GA105" s="76"/>
      <c r="GB105" s="76"/>
      <c r="GC105" s="76"/>
      <c r="GD105" s="76"/>
      <c r="GE105" s="76"/>
      <c r="GF105" s="76"/>
      <c r="GG105" s="76"/>
      <c r="GH105" s="76"/>
      <c r="GI105" s="76"/>
      <c r="GJ105" s="76"/>
      <c r="GK105" s="76"/>
      <c r="GL105" s="76"/>
      <c r="GM105" s="76"/>
      <c r="GN105" s="76"/>
      <c r="GO105" s="76"/>
      <c r="GP105" s="76"/>
      <c r="GQ105" s="76"/>
      <c r="GR105" s="76"/>
      <c r="GS105" s="76"/>
      <c r="GT105" s="76"/>
      <c r="GU105" s="76"/>
      <c r="GV105" s="76"/>
      <c r="GW105" s="76"/>
      <c r="GX105" s="76"/>
      <c r="GY105" s="76"/>
      <c r="GZ105" s="76"/>
      <c r="HA105" s="76"/>
      <c r="HB105" s="76"/>
      <c r="HC105" s="76"/>
      <c r="HD105" s="76"/>
      <c r="HE105" s="76"/>
      <c r="HF105" s="76"/>
      <c r="HG105" s="76"/>
      <c r="HH105" s="76"/>
      <c r="HI105" s="76"/>
      <c r="HJ105" s="76"/>
      <c r="HK105" s="76"/>
      <c r="HL105" s="76"/>
      <c r="HM105" s="76"/>
      <c r="HN105" s="76"/>
      <c r="HO105" s="76"/>
      <c r="HP105" s="76"/>
      <c r="HQ105" s="76"/>
      <c r="HR105" s="76"/>
      <c r="HS105" s="76"/>
      <c r="HT105" s="76"/>
      <c r="HU105" s="76"/>
      <c r="HV105" s="76"/>
      <c r="HW105" s="76"/>
      <c r="HX105" s="76"/>
      <c r="HY105" s="76"/>
      <c r="HZ105" s="76"/>
      <c r="IA105" s="76"/>
      <c r="IB105" s="76"/>
      <c r="IC105" s="76"/>
      <c r="ID105" s="76"/>
      <c r="IE105" s="76"/>
      <c r="IF105" s="76"/>
      <c r="IG105" s="76"/>
      <c r="IH105" s="76"/>
      <c r="II105" s="76"/>
      <c r="IJ105" s="76"/>
      <c r="IK105" s="76"/>
      <c r="IL105" s="76"/>
      <c r="IM105" s="76"/>
      <c r="IN105" s="76"/>
      <c r="IO105" s="76"/>
      <c r="IP105" s="76"/>
      <c r="IQ105" s="76"/>
      <c r="IR105" s="76"/>
      <c r="IS105" s="76"/>
      <c r="IT105" s="76"/>
      <c r="IU105" s="76"/>
      <c r="IV105" s="76"/>
      <c r="IW105" s="76"/>
      <c r="IX105" s="76"/>
      <c r="IY105" s="76"/>
      <c r="IZ105" s="76"/>
      <c r="JA105" s="76"/>
      <c r="JB105" s="76"/>
      <c r="JC105" s="76"/>
      <c r="JD105" s="76"/>
      <c r="JE105" s="76"/>
      <c r="JF105" s="76"/>
      <c r="JG105" s="76"/>
      <c r="JH105" s="76"/>
      <c r="JI105" s="76"/>
      <c r="JJ105" s="76"/>
      <c r="JK105" s="76"/>
      <c r="JL105" s="76"/>
      <c r="JM105" s="76"/>
      <c r="JN105" s="76"/>
      <c r="JO105" s="76"/>
      <c r="JP105" s="76"/>
      <c r="JQ105" s="76"/>
      <c r="JR105" s="76"/>
      <c r="JS105" s="76"/>
      <c r="JT105" s="76"/>
      <c r="JU105" s="76"/>
      <c r="JV105" s="76"/>
      <c r="JW105" s="76"/>
      <c r="JX105" s="76"/>
      <c r="JY105" s="76"/>
      <c r="JZ105" s="76"/>
      <c r="KA105" s="76"/>
      <c r="KB105" s="76"/>
      <c r="KC105" s="76"/>
      <c r="KD105" s="76"/>
      <c r="KE105" s="76"/>
      <c r="KF105" s="76"/>
      <c r="KG105" s="76"/>
      <c r="KH105" s="76"/>
      <c r="KI105" s="76"/>
      <c r="KJ105" s="76"/>
      <c r="KK105" s="76"/>
      <c r="KL105" s="76"/>
      <c r="KM105" s="76"/>
      <c r="KN105" s="76"/>
      <c r="KO105" s="76"/>
      <c r="KP105" s="76"/>
      <c r="KQ105" s="76"/>
      <c r="KR105" s="76"/>
      <c r="KS105" s="76"/>
      <c r="KT105" s="76"/>
      <c r="KU105" s="76"/>
      <c r="KV105" s="76"/>
      <c r="KW105" s="76"/>
      <c r="KX105" s="76"/>
      <c r="KY105" s="76"/>
      <c r="KZ105" s="76"/>
      <c r="LA105" s="76"/>
      <c r="LB105" s="76"/>
      <c r="LC105" s="76"/>
      <c r="LD105" s="76"/>
      <c r="LE105" s="76"/>
      <c r="LF105" s="76"/>
      <c r="LG105" s="76"/>
      <c r="LH105" s="76"/>
      <c r="LI105" s="76"/>
      <c r="LJ105" s="76"/>
      <c r="LK105" s="76"/>
      <c r="LL105" s="76"/>
      <c r="LM105" s="76"/>
      <c r="LN105" s="76"/>
      <c r="LO105" s="76"/>
      <c r="LP105" s="76"/>
      <c r="LQ105" s="76"/>
      <c r="LR105" s="76"/>
      <c r="LS105" s="76"/>
      <c r="LT105" s="76"/>
      <c r="LU105" s="76"/>
      <c r="LV105" s="76"/>
      <c r="LW105" s="76"/>
      <c r="LX105" s="76"/>
      <c r="LY105" s="76"/>
      <c r="LZ105" s="76"/>
      <c r="MA105" s="76"/>
      <c r="MB105" s="76"/>
      <c r="MC105" s="76"/>
      <c r="MD105" s="76"/>
      <c r="ME105" s="76"/>
      <c r="MF105" s="76"/>
      <c r="MG105" s="76"/>
      <c r="MH105" s="76"/>
      <c r="MI105" s="76"/>
      <c r="MJ105" s="76"/>
      <c r="MK105" s="76"/>
      <c r="ML105" s="76"/>
      <c r="MM105" s="76"/>
      <c r="MN105" s="76"/>
      <c r="MO105" s="76"/>
      <c r="MP105" s="76"/>
      <c r="MQ105" s="76"/>
      <c r="MR105" s="76"/>
      <c r="MS105" s="76"/>
      <c r="MT105" s="76"/>
      <c r="MU105" s="76"/>
      <c r="MV105" s="76"/>
      <c r="MW105" s="76"/>
      <c r="MX105" s="76"/>
      <c r="MY105" s="76"/>
      <c r="MZ105" s="76"/>
      <c r="NA105" s="76"/>
    </row>
    <row r="106" spans="1:365" ht="18" customHeight="1">
      <c r="A106" s="48"/>
      <c r="B106" s="173" t="s">
        <v>110</v>
      </c>
      <c r="C106" s="97" t="s">
        <v>48</v>
      </c>
      <c r="D106" s="97" t="s">
        <v>49</v>
      </c>
      <c r="E106" s="97" t="s">
        <v>57</v>
      </c>
      <c r="F106" s="97" t="s">
        <v>53</v>
      </c>
      <c r="G106" s="97" t="s">
        <v>52</v>
      </c>
      <c r="H106" s="75">
        <v>36.400349048387419</v>
      </c>
      <c r="I106" s="75">
        <v>37</v>
      </c>
      <c r="J106" s="75">
        <v>38</v>
      </c>
      <c r="K106" s="75">
        <v>40</v>
      </c>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76"/>
      <c r="FG106" s="76"/>
      <c r="FH106" s="76"/>
      <c r="FI106" s="76"/>
      <c r="FJ106" s="76"/>
      <c r="FK106" s="76"/>
      <c r="FL106" s="76"/>
      <c r="FM106" s="76"/>
      <c r="FN106" s="76"/>
      <c r="FO106" s="76"/>
      <c r="FP106" s="76"/>
      <c r="FQ106" s="76"/>
      <c r="FR106" s="76"/>
      <c r="FS106" s="76"/>
      <c r="FT106" s="76"/>
      <c r="FU106" s="76"/>
      <c r="FV106" s="76"/>
      <c r="FW106" s="76"/>
      <c r="FX106" s="76"/>
      <c r="FY106" s="76"/>
      <c r="FZ106" s="76"/>
      <c r="GA106" s="76"/>
      <c r="GB106" s="76"/>
      <c r="GC106" s="76"/>
      <c r="GD106" s="76"/>
      <c r="GE106" s="76"/>
      <c r="GF106" s="76"/>
      <c r="GG106" s="76"/>
      <c r="GH106" s="76"/>
      <c r="GI106" s="76"/>
      <c r="GJ106" s="76"/>
      <c r="GK106" s="76"/>
      <c r="GL106" s="76"/>
      <c r="GM106" s="76"/>
      <c r="GN106" s="76"/>
      <c r="GO106" s="76"/>
      <c r="GP106" s="76"/>
      <c r="GQ106" s="76"/>
      <c r="GR106" s="76"/>
      <c r="GS106" s="76"/>
      <c r="GT106" s="76"/>
      <c r="GU106" s="76"/>
      <c r="GV106" s="76"/>
      <c r="GW106" s="76"/>
      <c r="GX106" s="76"/>
      <c r="GY106" s="76"/>
      <c r="GZ106" s="76"/>
      <c r="HA106" s="76"/>
      <c r="HB106" s="76"/>
      <c r="HC106" s="76"/>
      <c r="HD106" s="76"/>
      <c r="HE106" s="76"/>
      <c r="HF106" s="76"/>
      <c r="HG106" s="76"/>
      <c r="HH106" s="76"/>
      <c r="HI106" s="76"/>
      <c r="HJ106" s="76"/>
      <c r="HK106" s="76"/>
      <c r="HL106" s="76"/>
      <c r="HM106" s="76"/>
      <c r="HN106" s="76"/>
      <c r="HO106" s="76"/>
      <c r="HP106" s="76"/>
      <c r="HQ106" s="76"/>
      <c r="HR106" s="76"/>
      <c r="HS106" s="76"/>
      <c r="HT106" s="76"/>
      <c r="HU106" s="76"/>
      <c r="HV106" s="76"/>
      <c r="HW106" s="76"/>
      <c r="HX106" s="76"/>
      <c r="HY106" s="76"/>
      <c r="HZ106" s="76"/>
      <c r="IA106" s="76"/>
      <c r="IB106" s="76"/>
      <c r="IC106" s="76"/>
      <c r="ID106" s="76"/>
      <c r="IE106" s="76"/>
      <c r="IF106" s="76"/>
      <c r="IG106" s="76"/>
      <c r="IH106" s="76"/>
      <c r="II106" s="76"/>
      <c r="IJ106" s="76"/>
      <c r="IK106" s="76"/>
      <c r="IL106" s="76"/>
      <c r="IM106" s="76"/>
      <c r="IN106" s="76"/>
      <c r="IO106" s="76"/>
      <c r="IP106" s="76"/>
      <c r="IQ106" s="76"/>
      <c r="IR106" s="76"/>
      <c r="IS106" s="76"/>
      <c r="IT106" s="76"/>
      <c r="IU106" s="76"/>
      <c r="IV106" s="76"/>
      <c r="IW106" s="76"/>
      <c r="IX106" s="76"/>
      <c r="IY106" s="76"/>
      <c r="IZ106" s="76"/>
      <c r="JA106" s="76"/>
      <c r="JB106" s="76"/>
      <c r="JC106" s="76"/>
      <c r="JD106" s="76"/>
      <c r="JE106" s="76"/>
      <c r="JF106" s="76"/>
      <c r="JG106" s="76"/>
      <c r="JH106" s="76"/>
      <c r="JI106" s="76"/>
      <c r="JJ106" s="76"/>
      <c r="JK106" s="76"/>
      <c r="JL106" s="76"/>
      <c r="JM106" s="76"/>
      <c r="JN106" s="76"/>
      <c r="JO106" s="76"/>
      <c r="JP106" s="76"/>
      <c r="JQ106" s="76"/>
      <c r="JR106" s="76"/>
      <c r="JS106" s="76"/>
      <c r="JT106" s="76"/>
      <c r="JU106" s="76"/>
      <c r="JV106" s="76"/>
      <c r="JW106" s="76"/>
      <c r="JX106" s="76"/>
      <c r="JY106" s="76"/>
      <c r="JZ106" s="76"/>
      <c r="KA106" s="76"/>
      <c r="KB106" s="76"/>
      <c r="KC106" s="76"/>
      <c r="KD106" s="76"/>
      <c r="KE106" s="76"/>
      <c r="KF106" s="76"/>
      <c r="KG106" s="76"/>
      <c r="KH106" s="76"/>
      <c r="KI106" s="76"/>
      <c r="KJ106" s="76"/>
      <c r="KK106" s="76"/>
      <c r="KL106" s="76"/>
      <c r="KM106" s="76"/>
      <c r="KN106" s="76"/>
      <c r="KO106" s="76"/>
      <c r="KP106" s="76"/>
      <c r="KQ106" s="76"/>
      <c r="KR106" s="76"/>
      <c r="KS106" s="76"/>
      <c r="KT106" s="76"/>
      <c r="KU106" s="76"/>
      <c r="KV106" s="76"/>
      <c r="KW106" s="76"/>
      <c r="KX106" s="76"/>
      <c r="KY106" s="76"/>
      <c r="KZ106" s="76"/>
      <c r="LA106" s="76"/>
      <c r="LB106" s="76"/>
      <c r="LC106" s="76"/>
      <c r="LD106" s="76"/>
      <c r="LE106" s="76"/>
      <c r="LF106" s="76"/>
      <c r="LG106" s="76"/>
      <c r="LH106" s="76"/>
      <c r="LI106" s="76"/>
      <c r="LJ106" s="76"/>
      <c r="LK106" s="76"/>
      <c r="LL106" s="76"/>
      <c r="LM106" s="76"/>
      <c r="LN106" s="76"/>
      <c r="LO106" s="76"/>
      <c r="LP106" s="76"/>
      <c r="LQ106" s="76"/>
      <c r="LR106" s="76"/>
      <c r="LS106" s="76"/>
      <c r="LT106" s="76"/>
      <c r="LU106" s="76"/>
      <c r="LV106" s="76"/>
      <c r="LW106" s="76"/>
      <c r="LX106" s="76"/>
      <c r="LY106" s="76"/>
      <c r="LZ106" s="76"/>
      <c r="MA106" s="76"/>
      <c r="MB106" s="76"/>
      <c r="MC106" s="76"/>
      <c r="MD106" s="76"/>
      <c r="ME106" s="76"/>
      <c r="MF106" s="76"/>
      <c r="MG106" s="76"/>
      <c r="MH106" s="76"/>
      <c r="MI106" s="76"/>
      <c r="MJ106" s="76"/>
      <c r="MK106" s="76"/>
      <c r="ML106" s="76"/>
      <c r="MM106" s="76"/>
      <c r="MN106" s="76"/>
      <c r="MO106" s="76"/>
      <c r="MP106" s="76"/>
      <c r="MQ106" s="76"/>
      <c r="MR106" s="76"/>
      <c r="MS106" s="76"/>
      <c r="MT106" s="76"/>
      <c r="MU106" s="76"/>
      <c r="MV106" s="76"/>
      <c r="MW106" s="76"/>
      <c r="MX106" s="76"/>
      <c r="MY106" s="76"/>
      <c r="MZ106" s="76"/>
      <c r="NA106" s="76"/>
    </row>
    <row r="107" spans="1:365" ht="46.5" customHeight="1">
      <c r="A107" s="48"/>
      <c r="B107" s="173"/>
      <c r="C107" s="97"/>
      <c r="D107" s="97"/>
      <c r="E107" s="97"/>
      <c r="F107" s="97"/>
      <c r="G107" s="97"/>
      <c r="H107" s="75"/>
      <c r="I107" s="75"/>
      <c r="J107" s="75"/>
      <c r="K107" s="75"/>
    </row>
    <row r="108" spans="1:365">
      <c r="A108" s="48"/>
      <c r="B108" s="191" t="s">
        <v>12</v>
      </c>
      <c r="C108" s="192"/>
      <c r="D108" s="192"/>
      <c r="E108" s="192"/>
      <c r="F108" s="192"/>
      <c r="G108" s="193"/>
      <c r="H108" s="75">
        <f>H106+H107</f>
        <v>36.400349048387419</v>
      </c>
      <c r="I108" s="75">
        <f t="shared" ref="I108" si="80">I106+I107</f>
        <v>37</v>
      </c>
      <c r="J108" s="75">
        <f t="shared" ref="J108" si="81">J106+J107</f>
        <v>38</v>
      </c>
      <c r="K108" s="75">
        <f t="shared" ref="K108" si="82">K106+K107</f>
        <v>40</v>
      </c>
    </row>
    <row r="109" spans="1:365" ht="23.25" customHeight="1">
      <c r="A109" s="48"/>
      <c r="B109" s="177" t="s">
        <v>67</v>
      </c>
      <c r="C109" s="97" t="s">
        <v>48</v>
      </c>
      <c r="D109" s="97" t="s">
        <v>49</v>
      </c>
      <c r="E109" s="97" t="s">
        <v>57</v>
      </c>
      <c r="F109" s="97" t="s">
        <v>53</v>
      </c>
      <c r="G109" s="97" t="s">
        <v>52</v>
      </c>
      <c r="H109" s="75">
        <f>14191.4</f>
        <v>14191.4</v>
      </c>
      <c r="I109" s="75">
        <v>14060</v>
      </c>
      <c r="J109" s="75">
        <v>14440</v>
      </c>
      <c r="K109" s="75">
        <v>15200</v>
      </c>
    </row>
    <row r="110" spans="1:365">
      <c r="A110" s="48"/>
      <c r="B110" s="177"/>
      <c r="C110" s="97"/>
      <c r="D110" s="97"/>
      <c r="E110" s="97"/>
      <c r="F110" s="97"/>
      <c r="G110" s="97"/>
      <c r="H110" s="75"/>
      <c r="I110" s="75"/>
      <c r="J110" s="75"/>
      <c r="K110" s="75"/>
    </row>
    <row r="111" spans="1:365">
      <c r="A111" s="48"/>
      <c r="B111" s="191" t="s">
        <v>12</v>
      </c>
      <c r="C111" s="192"/>
      <c r="D111" s="192"/>
      <c r="E111" s="192"/>
      <c r="F111" s="192"/>
      <c r="G111" s="193"/>
      <c r="H111" s="75">
        <f>H109+H110</f>
        <v>14191.4</v>
      </c>
      <c r="I111" s="75">
        <f t="shared" ref="I111" si="83">I109+I110</f>
        <v>14060</v>
      </c>
      <c r="J111" s="75">
        <f t="shared" ref="J111" si="84">J109+J110</f>
        <v>14440</v>
      </c>
      <c r="K111" s="75">
        <f t="shared" ref="K111" si="85">K109+K110</f>
        <v>15200</v>
      </c>
    </row>
    <row r="112" spans="1:365" ht="22.15" customHeight="1">
      <c r="A112" s="48"/>
      <c r="B112" s="174" t="s">
        <v>112</v>
      </c>
      <c r="C112" s="97" t="s">
        <v>48</v>
      </c>
      <c r="D112" s="97" t="s">
        <v>49</v>
      </c>
      <c r="E112" s="97" t="s">
        <v>57</v>
      </c>
      <c r="F112" s="97" t="s">
        <v>53</v>
      </c>
      <c r="G112" s="97" t="s">
        <v>52</v>
      </c>
      <c r="H112" s="27">
        <v>0</v>
      </c>
      <c r="I112" s="27">
        <v>111</v>
      </c>
      <c r="J112" s="27">
        <v>114</v>
      </c>
      <c r="K112" s="27">
        <v>120</v>
      </c>
    </row>
    <row r="113" spans="1:11" ht="38.25" customHeight="1">
      <c r="A113" s="48"/>
      <c r="B113" s="213"/>
      <c r="C113" s="97"/>
      <c r="D113" s="97"/>
      <c r="E113" s="97"/>
      <c r="F113" s="97"/>
      <c r="G113" s="97"/>
      <c r="H113" s="27"/>
      <c r="I113" s="27"/>
      <c r="J113" s="27"/>
      <c r="K113" s="27"/>
    </row>
    <row r="114" spans="1:11" ht="22.15" customHeight="1">
      <c r="A114" s="48"/>
      <c r="B114" s="191" t="s">
        <v>12</v>
      </c>
      <c r="C114" s="192"/>
      <c r="D114" s="192"/>
      <c r="E114" s="192"/>
      <c r="F114" s="192"/>
      <c r="G114" s="193"/>
      <c r="H114" s="75">
        <f>H112+H113</f>
        <v>0</v>
      </c>
      <c r="I114" s="75">
        <f t="shared" ref="I114" si="86">I112+I113</f>
        <v>111</v>
      </c>
      <c r="J114" s="75">
        <f t="shared" ref="J114" si="87">J112+J113</f>
        <v>114</v>
      </c>
      <c r="K114" s="75">
        <f t="shared" ref="K114" si="88">K112+K113</f>
        <v>120</v>
      </c>
    </row>
    <row r="115" spans="1:11" ht="24.6" customHeight="1">
      <c r="A115" s="48"/>
      <c r="B115" s="174" t="s">
        <v>113</v>
      </c>
      <c r="C115" s="97" t="s">
        <v>48</v>
      </c>
      <c r="D115" s="97" t="s">
        <v>49</v>
      </c>
      <c r="E115" s="97" t="s">
        <v>57</v>
      </c>
      <c r="F115" s="97" t="s">
        <v>53</v>
      </c>
      <c r="G115" s="97" t="s">
        <v>52</v>
      </c>
      <c r="H115" s="94">
        <v>0</v>
      </c>
      <c r="I115" s="94">
        <v>92.5</v>
      </c>
      <c r="J115" s="94">
        <v>114</v>
      </c>
      <c r="K115" s="95">
        <v>120</v>
      </c>
    </row>
    <row r="116" spans="1:11" ht="25.15" customHeight="1">
      <c r="A116" s="48"/>
      <c r="B116" s="197"/>
      <c r="C116" s="97"/>
      <c r="D116" s="97"/>
      <c r="E116" s="97"/>
      <c r="F116" s="97"/>
      <c r="G116" s="97"/>
      <c r="H116" s="94"/>
      <c r="I116" s="94"/>
      <c r="J116" s="94"/>
      <c r="K116" s="95"/>
    </row>
    <row r="117" spans="1:11" ht="24.6" customHeight="1">
      <c r="A117" s="48"/>
      <c r="B117" s="191" t="s">
        <v>12</v>
      </c>
      <c r="C117" s="192"/>
      <c r="D117" s="192"/>
      <c r="E117" s="192"/>
      <c r="F117" s="192"/>
      <c r="G117" s="193"/>
      <c r="H117" s="75">
        <f>H115+H116</f>
        <v>0</v>
      </c>
      <c r="I117" s="75">
        <f t="shared" ref="I117" si="89">I115+I116</f>
        <v>92.5</v>
      </c>
      <c r="J117" s="75">
        <f t="shared" ref="J117" si="90">J115+J116</f>
        <v>114</v>
      </c>
      <c r="K117" s="75">
        <f t="shared" ref="K117" si="91">K115+K116</f>
        <v>120</v>
      </c>
    </row>
    <row r="118" spans="1:11" ht="29.25" customHeight="1">
      <c r="A118" s="48"/>
      <c r="B118" s="174" t="s">
        <v>114</v>
      </c>
      <c r="C118" s="97" t="s">
        <v>48</v>
      </c>
      <c r="D118" s="97" t="s">
        <v>49</v>
      </c>
      <c r="E118" s="97" t="s">
        <v>57</v>
      </c>
      <c r="F118" s="97" t="s">
        <v>53</v>
      </c>
      <c r="G118" s="97" t="s">
        <v>52</v>
      </c>
      <c r="H118" s="94">
        <v>0</v>
      </c>
      <c r="I118" s="94">
        <v>314.5</v>
      </c>
      <c r="J118" s="94">
        <v>323</v>
      </c>
      <c r="K118" s="98">
        <v>340</v>
      </c>
    </row>
    <row r="119" spans="1:11" ht="75" customHeight="1">
      <c r="A119" s="48"/>
      <c r="B119" s="197"/>
      <c r="C119" s="97"/>
      <c r="D119" s="97"/>
      <c r="E119" s="97"/>
      <c r="F119" s="97"/>
      <c r="G119" s="97"/>
      <c r="H119" s="94"/>
      <c r="I119" s="94"/>
      <c r="J119" s="94"/>
      <c r="K119" s="98"/>
    </row>
    <row r="120" spans="1:11" ht="24.6" customHeight="1">
      <c r="A120" s="48"/>
      <c r="B120" s="191" t="s">
        <v>12</v>
      </c>
      <c r="C120" s="192"/>
      <c r="D120" s="192"/>
      <c r="E120" s="192"/>
      <c r="F120" s="192"/>
      <c r="G120" s="193"/>
      <c r="H120" s="75">
        <f>H118+H119</f>
        <v>0</v>
      </c>
      <c r="I120" s="75">
        <f t="shared" ref="I120" si="92">I118+I119</f>
        <v>314.5</v>
      </c>
      <c r="J120" s="75">
        <f t="shared" ref="J120" si="93">J118+J119</f>
        <v>323</v>
      </c>
      <c r="K120" s="75">
        <f t="shared" ref="K120" si="94">K118+K119</f>
        <v>340</v>
      </c>
    </row>
    <row r="121" spans="1:11" ht="29.25" customHeight="1">
      <c r="A121" s="48"/>
      <c r="B121" s="215" t="s">
        <v>12</v>
      </c>
      <c r="C121" s="77" t="s">
        <v>48</v>
      </c>
      <c r="D121" s="77" t="s">
        <v>49</v>
      </c>
      <c r="E121" s="77" t="s">
        <v>92</v>
      </c>
      <c r="F121" s="77" t="s">
        <v>53</v>
      </c>
      <c r="G121" s="93" t="s">
        <v>52</v>
      </c>
      <c r="H121" s="27">
        <f>H13+H16+H19+H22+H25</f>
        <v>108488.40000000001</v>
      </c>
      <c r="I121" s="27">
        <f t="shared" ref="I121:K121" si="95">I13+I16+I19+I22+I25</f>
        <v>109033.70194000001</v>
      </c>
      <c r="J121" s="27">
        <f t="shared" si="95"/>
        <v>115885.40146028</v>
      </c>
      <c r="K121" s="27">
        <f t="shared" si="95"/>
        <v>121750.90153329403</v>
      </c>
    </row>
    <row r="122" spans="1:11" ht="18.75" customHeight="1">
      <c r="A122" s="48"/>
      <c r="B122" s="197"/>
      <c r="C122" s="71" t="s">
        <v>48</v>
      </c>
      <c r="D122" s="71" t="s">
        <v>49</v>
      </c>
      <c r="E122" s="71" t="s">
        <v>92</v>
      </c>
      <c r="F122" s="71" t="s">
        <v>93</v>
      </c>
      <c r="G122" s="71" t="s">
        <v>52</v>
      </c>
      <c r="H122" s="27">
        <f>H26+H28+H31+H34+H37+H40+H43+H46+H49+H52+H55+H58+H61+H64+H67+H70+H73+H76+H104</f>
        <v>1408602.504</v>
      </c>
      <c r="I122" s="27">
        <f t="shared" ref="I122:K122" si="96">I26+I28+I31+I34+I37+I40+I43+I46+I49+I52+I55+I58+I61+I64+I67+I70+I73+I76+I104</f>
        <v>1487421.6009880002</v>
      </c>
      <c r="J122" s="27">
        <f t="shared" si="96"/>
        <v>1549974.9970294961</v>
      </c>
      <c r="K122" s="27">
        <f t="shared" si="96"/>
        <v>1627117.896880971</v>
      </c>
    </row>
    <row r="123" spans="1:11" ht="24.75" customHeight="1">
      <c r="A123" s="48"/>
      <c r="B123" s="197"/>
      <c r="C123" s="71" t="s">
        <v>48</v>
      </c>
      <c r="D123" s="71" t="s">
        <v>49</v>
      </c>
      <c r="E123" s="71" t="s">
        <v>92</v>
      </c>
      <c r="F123" s="71" t="s">
        <v>72</v>
      </c>
      <c r="G123" s="71" t="s">
        <v>52</v>
      </c>
      <c r="H123" s="70">
        <f>H29+H44</f>
        <v>18761.71</v>
      </c>
      <c r="I123" s="70">
        <f t="shared" ref="I123:K123" si="97">I29+I44</f>
        <v>0</v>
      </c>
      <c r="J123" s="70">
        <f t="shared" si="97"/>
        <v>0</v>
      </c>
      <c r="K123" s="70">
        <f t="shared" si="97"/>
        <v>0</v>
      </c>
    </row>
    <row r="124" spans="1:11" ht="24.75" customHeight="1">
      <c r="A124" s="48"/>
      <c r="B124" s="197"/>
      <c r="C124" s="26" t="s">
        <v>48</v>
      </c>
      <c r="D124" s="26" t="s">
        <v>49</v>
      </c>
      <c r="E124" s="26" t="s">
        <v>50</v>
      </c>
      <c r="F124" s="26" t="s">
        <v>53</v>
      </c>
      <c r="G124" s="26" t="s">
        <v>52</v>
      </c>
      <c r="H124" s="70">
        <f>H79+H82</f>
        <v>93762</v>
      </c>
      <c r="I124" s="70">
        <f t="shared" ref="I124:K124" si="98">I79+I82</f>
        <v>96144.200000000012</v>
      </c>
      <c r="J124" s="70">
        <f t="shared" si="98"/>
        <v>100721.8</v>
      </c>
      <c r="K124" s="70">
        <f t="shared" si="98"/>
        <v>106936.9</v>
      </c>
    </row>
    <row r="125" spans="1:11" ht="24.75" customHeight="1">
      <c r="A125" s="48"/>
      <c r="B125" s="197"/>
      <c r="C125" s="26" t="s">
        <v>48</v>
      </c>
      <c r="D125" s="26" t="s">
        <v>49</v>
      </c>
      <c r="E125" s="26" t="s">
        <v>50</v>
      </c>
      <c r="F125" s="26" t="s">
        <v>51</v>
      </c>
      <c r="G125" s="26" t="s">
        <v>52</v>
      </c>
      <c r="H125" s="70">
        <f>H80</f>
        <v>11338.9</v>
      </c>
      <c r="I125" s="70">
        <f t="shared" ref="I125:K125" si="99">I80</f>
        <v>11841.12</v>
      </c>
      <c r="J125" s="70">
        <f t="shared" si="99"/>
        <v>12371.22</v>
      </c>
      <c r="K125" s="70">
        <f t="shared" si="99"/>
        <v>13027.52</v>
      </c>
    </row>
    <row r="126" spans="1:11" ht="24.75" customHeight="1">
      <c r="A126" s="48"/>
      <c r="B126" s="197"/>
      <c r="C126" s="77" t="s">
        <v>48</v>
      </c>
      <c r="D126" s="77" t="s">
        <v>49</v>
      </c>
      <c r="E126" s="77" t="s">
        <v>54</v>
      </c>
      <c r="F126" s="77" t="s">
        <v>51</v>
      </c>
      <c r="G126" s="77" t="s">
        <v>52</v>
      </c>
      <c r="H126" s="70">
        <f>H85+H89+H93</f>
        <v>961860.20000000007</v>
      </c>
      <c r="I126" s="70">
        <f t="shared" ref="I126:K126" si="100">I85+I89+I93</f>
        <v>989245.7</v>
      </c>
      <c r="J126" s="70">
        <f t="shared" si="100"/>
        <v>1031445.7</v>
      </c>
      <c r="K126" s="70">
        <f t="shared" si="100"/>
        <v>1080652.5</v>
      </c>
    </row>
    <row r="127" spans="1:11" ht="24.75" customHeight="1">
      <c r="A127" s="48"/>
      <c r="B127" s="197"/>
      <c r="C127" s="77" t="s">
        <v>48</v>
      </c>
      <c r="D127" s="77" t="s">
        <v>49</v>
      </c>
      <c r="E127" s="77" t="s">
        <v>54</v>
      </c>
      <c r="F127" s="77" t="s">
        <v>51</v>
      </c>
      <c r="G127" s="77">
        <v>621</v>
      </c>
      <c r="H127" s="70">
        <f>H86+H90+H94</f>
        <v>880764.3</v>
      </c>
      <c r="I127" s="70">
        <f t="shared" ref="I127:K127" si="101">I86+I90+I94</f>
        <v>902069.6</v>
      </c>
      <c r="J127" s="70">
        <f t="shared" si="101"/>
        <v>939808.4</v>
      </c>
      <c r="K127" s="70">
        <f t="shared" si="101"/>
        <v>983034.10000000009</v>
      </c>
    </row>
    <row r="128" spans="1:11" ht="24.75" customHeight="1">
      <c r="A128" s="48"/>
      <c r="B128" s="197"/>
      <c r="C128" s="26" t="s">
        <v>48</v>
      </c>
      <c r="D128" s="26" t="s">
        <v>49</v>
      </c>
      <c r="E128" s="26" t="s">
        <v>70</v>
      </c>
      <c r="F128" s="26" t="s">
        <v>71</v>
      </c>
      <c r="G128" s="26" t="s">
        <v>58</v>
      </c>
      <c r="H128" s="70">
        <f>H97+H100</f>
        <v>78001.899999999994</v>
      </c>
      <c r="I128" s="70">
        <f t="shared" ref="I128:K128" si="102">I97+I100</f>
        <v>80279.481499999994</v>
      </c>
      <c r="J128" s="70">
        <f t="shared" si="102"/>
        <v>83590.7</v>
      </c>
      <c r="K128" s="70">
        <f t="shared" si="102"/>
        <v>86702.1</v>
      </c>
    </row>
    <row r="129" spans="1:11" ht="24.75" customHeight="1">
      <c r="A129" s="48"/>
      <c r="B129" s="197"/>
      <c r="C129" s="26" t="s">
        <v>48</v>
      </c>
      <c r="D129" s="26" t="s">
        <v>49</v>
      </c>
      <c r="E129" s="26" t="s">
        <v>70</v>
      </c>
      <c r="F129" s="26" t="s">
        <v>72</v>
      </c>
      <c r="G129" s="26" t="s">
        <v>58</v>
      </c>
      <c r="H129" s="70">
        <f>H98+H101</f>
        <v>1057.8999999999999</v>
      </c>
      <c r="I129" s="70">
        <f t="shared" ref="I129:K129" si="103">I98+I101</f>
        <v>0</v>
      </c>
      <c r="J129" s="70">
        <f t="shared" si="103"/>
        <v>0</v>
      </c>
      <c r="K129" s="70">
        <f t="shared" si="103"/>
        <v>0</v>
      </c>
    </row>
    <row r="130" spans="1:11" ht="24.75" customHeight="1">
      <c r="A130" s="48"/>
      <c r="B130" s="197"/>
      <c r="C130" s="26" t="s">
        <v>48</v>
      </c>
      <c r="D130" s="26" t="s">
        <v>49</v>
      </c>
      <c r="E130" s="26" t="s">
        <v>57</v>
      </c>
      <c r="F130" s="26" t="s">
        <v>53</v>
      </c>
      <c r="G130" s="26" t="s">
        <v>52</v>
      </c>
      <c r="H130" s="70">
        <f>H103+H108+H111+H114+H117+H120</f>
        <v>18307.800349048386</v>
      </c>
      <c r="I130" s="70">
        <f t="shared" ref="I130:K130" si="104">I103+I108+I111+I114+I117+I120</f>
        <v>18711.399999999998</v>
      </c>
      <c r="J130" s="70">
        <f t="shared" si="104"/>
        <v>19433.7</v>
      </c>
      <c r="K130" s="70">
        <f t="shared" si="104"/>
        <v>20150.3</v>
      </c>
    </row>
    <row r="131" spans="1:11" ht="29.25" customHeight="1">
      <c r="A131" s="48"/>
      <c r="B131" s="212"/>
      <c r="C131" s="26"/>
      <c r="D131" s="26"/>
      <c r="E131" s="26"/>
      <c r="F131" s="26"/>
      <c r="G131" s="26"/>
      <c r="H131" s="27"/>
      <c r="I131" s="27"/>
      <c r="J131" s="27"/>
      <c r="K131" s="27"/>
    </row>
    <row r="132" spans="1:11" ht="24.6" customHeight="1">
      <c r="A132" s="48"/>
      <c r="B132" s="199" t="s">
        <v>73</v>
      </c>
      <c r="C132" s="200"/>
      <c r="D132" s="200"/>
      <c r="E132" s="200"/>
      <c r="F132" s="200"/>
      <c r="G132" s="201"/>
      <c r="H132" s="99">
        <f>SUM(H121:H130)</f>
        <v>3580945.6143490477</v>
      </c>
      <c r="I132" s="99">
        <f t="shared" ref="I132:K132" si="105">SUM(I121:I130)</f>
        <v>3694746.8044280005</v>
      </c>
      <c r="J132" s="99">
        <f t="shared" si="105"/>
        <v>3853231.9184897761</v>
      </c>
      <c r="K132" s="99">
        <f t="shared" si="105"/>
        <v>4039372.2184142647</v>
      </c>
    </row>
    <row r="133" spans="1:11" ht="39.75" customHeight="1">
      <c r="A133" s="48"/>
      <c r="B133" s="49" t="s">
        <v>11</v>
      </c>
      <c r="C133" s="50"/>
      <c r="D133" s="50"/>
      <c r="E133" s="50"/>
      <c r="F133" s="50"/>
      <c r="G133" s="50"/>
      <c r="H133" s="100"/>
      <c r="I133" s="100"/>
      <c r="J133" s="100"/>
      <c r="K133" s="100"/>
    </row>
    <row r="134" spans="1:11" ht="56.25" customHeight="1">
      <c r="A134" s="48"/>
      <c r="B134" s="216" t="s">
        <v>64</v>
      </c>
      <c r="C134" s="26" t="s">
        <v>48</v>
      </c>
      <c r="D134" s="26" t="s">
        <v>49</v>
      </c>
      <c r="E134" s="26" t="s">
        <v>50</v>
      </c>
      <c r="F134" s="26" t="s">
        <v>53</v>
      </c>
      <c r="G134" s="26" t="s">
        <v>52</v>
      </c>
      <c r="H134" s="27">
        <v>9279.1</v>
      </c>
      <c r="I134" s="27">
        <v>9975</v>
      </c>
      <c r="J134" s="27">
        <v>10174.5</v>
      </c>
      <c r="K134" s="27">
        <v>10174.5</v>
      </c>
    </row>
    <row r="135" spans="1:11" ht="92.25" customHeight="1">
      <c r="A135" s="48"/>
      <c r="B135" s="217"/>
      <c r="C135" s="26" t="s">
        <v>48</v>
      </c>
      <c r="D135" s="26" t="s">
        <v>49</v>
      </c>
      <c r="E135" s="26" t="s">
        <v>55</v>
      </c>
      <c r="F135" s="26" t="s">
        <v>56</v>
      </c>
      <c r="G135" s="26" t="s">
        <v>52</v>
      </c>
      <c r="H135" s="27">
        <v>3539.5</v>
      </c>
      <c r="I135" s="27">
        <v>3679.2000000000003</v>
      </c>
      <c r="J135" s="27">
        <v>3722.6</v>
      </c>
      <c r="K135" s="27">
        <v>3849.6000000000004</v>
      </c>
    </row>
    <row r="136" spans="1:11" ht="92.25" customHeight="1">
      <c r="A136" s="48"/>
      <c r="B136" s="218"/>
      <c r="C136" s="26" t="s">
        <v>48</v>
      </c>
      <c r="D136" s="26" t="s">
        <v>49</v>
      </c>
      <c r="E136" s="26" t="s">
        <v>92</v>
      </c>
      <c r="F136" s="26" t="s">
        <v>53</v>
      </c>
      <c r="G136" s="26" t="s">
        <v>52</v>
      </c>
      <c r="H136" s="27">
        <v>1237.5</v>
      </c>
      <c r="I136" s="27">
        <v>1237.5</v>
      </c>
      <c r="J136" s="27">
        <v>1237.5</v>
      </c>
      <c r="K136" s="27">
        <v>1237.5</v>
      </c>
    </row>
    <row r="137" spans="1:11" ht="23.65" customHeight="1">
      <c r="A137" s="48"/>
      <c r="B137" s="195" t="s">
        <v>13</v>
      </c>
      <c r="C137" s="196"/>
      <c r="D137" s="196"/>
      <c r="E137" s="196"/>
      <c r="F137" s="196"/>
      <c r="G137" s="196"/>
      <c r="H137" s="27">
        <f>H134+H135+H136</f>
        <v>14056.1</v>
      </c>
      <c r="I137" s="27">
        <f t="shared" ref="I137:K137" si="106">I134+I135+I136</f>
        <v>14891.7</v>
      </c>
      <c r="J137" s="27">
        <f t="shared" si="106"/>
        <v>15134.6</v>
      </c>
      <c r="K137" s="27">
        <f t="shared" si="106"/>
        <v>15261.6</v>
      </c>
    </row>
    <row r="138" spans="1:11" ht="23.65" customHeight="1">
      <c r="A138" s="48"/>
      <c r="B138" s="177" t="s">
        <v>104</v>
      </c>
      <c r="C138" s="26" t="s">
        <v>48</v>
      </c>
      <c r="D138" s="26" t="s">
        <v>49</v>
      </c>
      <c r="E138" s="26" t="s">
        <v>50</v>
      </c>
      <c r="F138" s="26" t="s">
        <v>53</v>
      </c>
      <c r="G138" s="26" t="s">
        <v>52</v>
      </c>
      <c r="H138" s="27">
        <v>0</v>
      </c>
      <c r="I138" s="27">
        <v>3325</v>
      </c>
      <c r="J138" s="27">
        <v>3391.5</v>
      </c>
      <c r="K138" s="27">
        <v>3391.5</v>
      </c>
    </row>
    <row r="139" spans="1:11" ht="36.75" customHeight="1">
      <c r="A139" s="48"/>
      <c r="B139" s="198"/>
      <c r="C139" s="26"/>
      <c r="D139" s="26"/>
      <c r="E139" s="26"/>
      <c r="F139" s="26"/>
      <c r="G139" s="26"/>
      <c r="H139" s="27"/>
      <c r="I139" s="27"/>
      <c r="J139" s="27"/>
      <c r="K139" s="27"/>
    </row>
    <row r="140" spans="1:11" ht="25.15" customHeight="1">
      <c r="A140" s="48"/>
      <c r="B140" s="195" t="s">
        <v>13</v>
      </c>
      <c r="C140" s="196"/>
      <c r="D140" s="196"/>
      <c r="E140" s="196"/>
      <c r="F140" s="196"/>
      <c r="G140" s="196"/>
      <c r="H140" s="27">
        <f>H138+H139</f>
        <v>0</v>
      </c>
      <c r="I140" s="27">
        <f t="shared" ref="I140" si="107">I138+I139</f>
        <v>3325</v>
      </c>
      <c r="J140" s="27">
        <f t="shared" ref="J140" si="108">J138+J139</f>
        <v>3391.5</v>
      </c>
      <c r="K140" s="27">
        <f t="shared" ref="K140" si="109">K138+K139</f>
        <v>3391.5</v>
      </c>
    </row>
    <row r="141" spans="1:11" ht="25.15" customHeight="1">
      <c r="A141" s="32"/>
      <c r="B141" s="184" t="s">
        <v>106</v>
      </c>
      <c r="C141" s="26" t="s">
        <v>48</v>
      </c>
      <c r="D141" s="26" t="s">
        <v>49</v>
      </c>
      <c r="E141" s="26" t="s">
        <v>50</v>
      </c>
      <c r="F141" s="26" t="s">
        <v>53</v>
      </c>
      <c r="G141" s="26" t="s">
        <v>52</v>
      </c>
      <c r="H141" s="27">
        <v>0</v>
      </c>
      <c r="I141" s="27">
        <v>0</v>
      </c>
      <c r="J141" s="27">
        <v>204</v>
      </c>
      <c r="K141" s="27">
        <v>204</v>
      </c>
    </row>
    <row r="142" spans="1:11" ht="25.15" customHeight="1">
      <c r="A142" s="32"/>
      <c r="B142" s="184"/>
      <c r="C142" s="26"/>
      <c r="D142" s="26"/>
      <c r="E142" s="26"/>
      <c r="F142" s="26"/>
      <c r="G142" s="26"/>
      <c r="H142" s="27"/>
      <c r="I142" s="27"/>
      <c r="J142" s="27"/>
      <c r="K142" s="27"/>
    </row>
    <row r="143" spans="1:11" ht="25.15" customHeight="1">
      <c r="A143" s="32"/>
      <c r="B143" s="195" t="s">
        <v>13</v>
      </c>
      <c r="C143" s="196"/>
      <c r="D143" s="196"/>
      <c r="E143" s="196"/>
      <c r="F143" s="196"/>
      <c r="G143" s="196"/>
      <c r="H143" s="27">
        <f>H141+H142</f>
        <v>0</v>
      </c>
      <c r="I143" s="27">
        <f t="shared" ref="I143" si="110">I141+I142</f>
        <v>0</v>
      </c>
      <c r="J143" s="27">
        <f t="shared" ref="J143" si="111">J141+J142</f>
        <v>204</v>
      </c>
      <c r="K143" s="27">
        <f t="shared" ref="K143" si="112">K141+K142</f>
        <v>204</v>
      </c>
    </row>
    <row r="144" spans="1:11" ht="25.15" customHeight="1">
      <c r="A144" s="32"/>
      <c r="B144" s="177" t="s">
        <v>131</v>
      </c>
      <c r="C144" s="26" t="s">
        <v>48</v>
      </c>
      <c r="D144" s="26" t="s">
        <v>49</v>
      </c>
      <c r="E144" s="26" t="s">
        <v>70</v>
      </c>
      <c r="F144" s="26" t="s">
        <v>71</v>
      </c>
      <c r="G144" s="26" t="s">
        <v>58</v>
      </c>
      <c r="H144" s="27">
        <v>3492.9</v>
      </c>
      <c r="I144" s="27">
        <v>3545.2999999999997</v>
      </c>
      <c r="J144" s="27">
        <v>3693.1000000000004</v>
      </c>
      <c r="K144" s="27">
        <v>3840.9</v>
      </c>
    </row>
    <row r="145" spans="1:11" ht="19.5" customHeight="1">
      <c r="A145" s="32"/>
      <c r="B145" s="177"/>
      <c r="C145" s="26"/>
      <c r="D145" s="26"/>
      <c r="E145" s="26"/>
      <c r="F145" s="26"/>
      <c r="G145" s="26"/>
      <c r="H145" s="27"/>
      <c r="I145" s="27"/>
      <c r="J145" s="27"/>
      <c r="K145" s="27"/>
    </row>
    <row r="146" spans="1:11" ht="25.15" customHeight="1">
      <c r="A146" s="32"/>
      <c r="B146" s="195" t="s">
        <v>13</v>
      </c>
      <c r="C146" s="196"/>
      <c r="D146" s="196"/>
      <c r="E146" s="196"/>
      <c r="F146" s="196"/>
      <c r="G146" s="196"/>
      <c r="H146" s="27">
        <f>H144+H145</f>
        <v>3492.9</v>
      </c>
      <c r="I146" s="27">
        <f t="shared" ref="I146:K146" si="113">I144+I145</f>
        <v>3545.2999999999997</v>
      </c>
      <c r="J146" s="27">
        <f t="shared" si="113"/>
        <v>3693.1000000000004</v>
      </c>
      <c r="K146" s="27">
        <f t="shared" si="113"/>
        <v>3840.9</v>
      </c>
    </row>
    <row r="147" spans="1:11" ht="25.15" customHeight="1">
      <c r="A147" s="32"/>
      <c r="B147" s="177" t="s">
        <v>132</v>
      </c>
      <c r="C147" s="26" t="s">
        <v>48</v>
      </c>
      <c r="D147" s="26" t="s">
        <v>49</v>
      </c>
      <c r="E147" s="26" t="s">
        <v>70</v>
      </c>
      <c r="F147" s="26" t="s">
        <v>71</v>
      </c>
      <c r="G147" s="26" t="s">
        <v>58</v>
      </c>
      <c r="H147" s="27">
        <v>2567.9</v>
      </c>
      <c r="I147" s="27">
        <v>2606.4184999999998</v>
      </c>
      <c r="J147" s="27">
        <v>2716.1</v>
      </c>
      <c r="K147" s="27">
        <v>2824.7</v>
      </c>
    </row>
    <row r="148" spans="1:11" ht="25.15" customHeight="1">
      <c r="A148" s="32"/>
      <c r="B148" s="177"/>
      <c r="C148" s="26"/>
      <c r="D148" s="26"/>
      <c r="E148" s="26"/>
      <c r="F148" s="26"/>
      <c r="G148" s="26"/>
      <c r="H148" s="27"/>
      <c r="I148" s="27"/>
      <c r="J148" s="27"/>
      <c r="K148" s="27"/>
    </row>
    <row r="149" spans="1:11" ht="25.15" customHeight="1">
      <c r="A149" s="32"/>
      <c r="B149" s="195" t="s">
        <v>13</v>
      </c>
      <c r="C149" s="196"/>
      <c r="D149" s="196"/>
      <c r="E149" s="196"/>
      <c r="F149" s="196"/>
      <c r="G149" s="196"/>
      <c r="H149" s="27">
        <f>H147+H148</f>
        <v>2567.9</v>
      </c>
      <c r="I149" s="27">
        <f t="shared" ref="I149:K149" si="114">I147+I148</f>
        <v>2606.4184999999998</v>
      </c>
      <c r="J149" s="27">
        <f t="shared" si="114"/>
        <v>2716.1</v>
      </c>
      <c r="K149" s="27">
        <f t="shared" si="114"/>
        <v>2824.7</v>
      </c>
    </row>
    <row r="150" spans="1:11" ht="25.15" customHeight="1">
      <c r="A150" s="32"/>
      <c r="B150" s="177" t="s">
        <v>68</v>
      </c>
      <c r="C150" s="26" t="s">
        <v>48</v>
      </c>
      <c r="D150" s="26" t="s">
        <v>49</v>
      </c>
      <c r="E150" s="26" t="s">
        <v>57</v>
      </c>
      <c r="F150" s="26" t="s">
        <v>53</v>
      </c>
      <c r="G150" s="26" t="s">
        <v>52</v>
      </c>
      <c r="H150" s="27">
        <v>10830.4</v>
      </c>
      <c r="I150" s="27">
        <v>10470</v>
      </c>
      <c r="J150" s="27">
        <v>10867.9</v>
      </c>
      <c r="K150" s="27">
        <v>11259.1</v>
      </c>
    </row>
    <row r="151" spans="1:11" ht="71.25" customHeight="1">
      <c r="A151" s="32"/>
      <c r="B151" s="177"/>
      <c r="C151" s="26"/>
      <c r="D151" s="26"/>
      <c r="E151" s="26"/>
      <c r="F151" s="26"/>
      <c r="G151" s="26"/>
      <c r="H151" s="27"/>
      <c r="I151" s="27"/>
      <c r="J151" s="27"/>
      <c r="K151" s="27"/>
    </row>
    <row r="152" spans="1:11" ht="25.15" customHeight="1">
      <c r="A152" s="32"/>
      <c r="B152" s="195" t="s">
        <v>13</v>
      </c>
      <c r="C152" s="196"/>
      <c r="D152" s="196"/>
      <c r="E152" s="196"/>
      <c r="F152" s="196"/>
      <c r="G152" s="196"/>
      <c r="H152" s="27">
        <f>H150+H151</f>
        <v>10830.4</v>
      </c>
      <c r="I152" s="27">
        <f t="shared" ref="I152:K152" si="115">I150+I151</f>
        <v>10470</v>
      </c>
      <c r="J152" s="27">
        <f t="shared" si="115"/>
        <v>10867.9</v>
      </c>
      <c r="K152" s="27">
        <f t="shared" si="115"/>
        <v>11259.1</v>
      </c>
    </row>
    <row r="153" spans="1:11" ht="25.15" customHeight="1">
      <c r="A153" s="32"/>
      <c r="B153" s="183" t="s">
        <v>115</v>
      </c>
      <c r="C153" s="26" t="s">
        <v>48</v>
      </c>
      <c r="D153" s="26" t="s">
        <v>49</v>
      </c>
      <c r="E153" s="26" t="s">
        <v>57</v>
      </c>
      <c r="F153" s="26" t="s">
        <v>53</v>
      </c>
      <c r="G153" s="26" t="s">
        <v>52</v>
      </c>
      <c r="H153" s="27">
        <v>5.0999999999999996</v>
      </c>
      <c r="I153" s="27">
        <v>5.2</v>
      </c>
      <c r="J153" s="27">
        <v>5.4</v>
      </c>
      <c r="K153" s="27">
        <v>5.6</v>
      </c>
    </row>
    <row r="154" spans="1:11" ht="127.5" customHeight="1">
      <c r="A154" s="32"/>
      <c r="B154" s="183"/>
      <c r="C154" s="26"/>
      <c r="D154" s="26"/>
      <c r="E154" s="26"/>
      <c r="F154" s="26"/>
      <c r="G154" s="26"/>
      <c r="H154" s="27"/>
      <c r="I154" s="27"/>
      <c r="J154" s="27"/>
      <c r="K154" s="27"/>
    </row>
    <row r="155" spans="1:11" ht="25.15" customHeight="1">
      <c r="A155" s="32"/>
      <c r="B155" s="195" t="s">
        <v>13</v>
      </c>
      <c r="C155" s="196"/>
      <c r="D155" s="196"/>
      <c r="E155" s="196"/>
      <c r="F155" s="196"/>
      <c r="G155" s="196"/>
      <c r="H155" s="27">
        <f t="shared" ref="H155:K155" si="116">H153+H154</f>
        <v>5.0999999999999996</v>
      </c>
      <c r="I155" s="27">
        <f t="shared" si="116"/>
        <v>5.2</v>
      </c>
      <c r="J155" s="27">
        <f t="shared" si="116"/>
        <v>5.4</v>
      </c>
      <c r="K155" s="27">
        <f t="shared" si="116"/>
        <v>5.6</v>
      </c>
    </row>
    <row r="156" spans="1:11" ht="25.15" customHeight="1">
      <c r="A156" s="32"/>
      <c r="B156" s="177" t="s">
        <v>116</v>
      </c>
      <c r="C156" s="26" t="s">
        <v>48</v>
      </c>
      <c r="D156" s="26" t="s">
        <v>49</v>
      </c>
      <c r="E156" s="26" t="s">
        <v>57</v>
      </c>
      <c r="F156" s="26" t="s">
        <v>53</v>
      </c>
      <c r="G156" s="26" t="s">
        <v>52</v>
      </c>
      <c r="H156" s="27">
        <v>0</v>
      </c>
      <c r="I156" s="27">
        <v>20.8</v>
      </c>
      <c r="J156" s="27">
        <v>21.6</v>
      </c>
      <c r="K156" s="27">
        <v>22.4</v>
      </c>
    </row>
    <row r="157" spans="1:11" ht="25.15" customHeight="1">
      <c r="A157" s="32"/>
      <c r="B157" s="177"/>
      <c r="C157" s="26"/>
      <c r="D157" s="26"/>
      <c r="E157" s="26"/>
      <c r="F157" s="26"/>
      <c r="G157" s="26"/>
      <c r="H157" s="27"/>
      <c r="I157" s="27"/>
      <c r="J157" s="27"/>
      <c r="K157" s="27"/>
    </row>
    <row r="158" spans="1:11" ht="25.15" customHeight="1">
      <c r="A158" s="32"/>
      <c r="B158" s="195" t="s">
        <v>13</v>
      </c>
      <c r="C158" s="196"/>
      <c r="D158" s="196"/>
      <c r="E158" s="196"/>
      <c r="F158" s="196"/>
      <c r="G158" s="196"/>
      <c r="H158" s="27">
        <f t="shared" ref="H158:K158" si="117">H156+H157</f>
        <v>0</v>
      </c>
      <c r="I158" s="27">
        <f t="shared" si="117"/>
        <v>20.8</v>
      </c>
      <c r="J158" s="27">
        <f t="shared" si="117"/>
        <v>21.6</v>
      </c>
      <c r="K158" s="27">
        <f t="shared" si="117"/>
        <v>22.4</v>
      </c>
    </row>
    <row r="159" spans="1:11" ht="25.15" customHeight="1">
      <c r="A159" s="32"/>
      <c r="B159" s="177" t="s">
        <v>117</v>
      </c>
      <c r="C159" s="26" t="s">
        <v>48</v>
      </c>
      <c r="D159" s="26" t="s">
        <v>49</v>
      </c>
      <c r="E159" s="26" t="s">
        <v>57</v>
      </c>
      <c r="F159" s="26" t="s">
        <v>53</v>
      </c>
      <c r="G159" s="26" t="s">
        <v>52</v>
      </c>
      <c r="H159" s="27">
        <v>0</v>
      </c>
      <c r="I159" s="27">
        <v>332.8</v>
      </c>
      <c r="J159" s="27">
        <v>345.4</v>
      </c>
      <c r="K159" s="27">
        <v>357.8</v>
      </c>
    </row>
    <row r="160" spans="1:11" ht="50.25" customHeight="1">
      <c r="A160" s="32"/>
      <c r="B160" s="177"/>
      <c r="C160" s="26"/>
      <c r="D160" s="26"/>
      <c r="E160" s="26"/>
      <c r="F160" s="26"/>
      <c r="G160" s="26"/>
      <c r="H160" s="27"/>
      <c r="I160" s="27"/>
      <c r="J160" s="27"/>
      <c r="K160" s="27"/>
    </row>
    <row r="161" spans="1:11" ht="25.15" customHeight="1">
      <c r="A161" s="32"/>
      <c r="B161" s="195" t="s">
        <v>13</v>
      </c>
      <c r="C161" s="196"/>
      <c r="D161" s="196"/>
      <c r="E161" s="196"/>
      <c r="F161" s="196"/>
      <c r="G161" s="196"/>
      <c r="H161" s="27">
        <f t="shared" ref="H161:K161" si="118">H159+H160</f>
        <v>0</v>
      </c>
      <c r="I161" s="27">
        <f t="shared" si="118"/>
        <v>332.8</v>
      </c>
      <c r="J161" s="27">
        <f t="shared" si="118"/>
        <v>345.4</v>
      </c>
      <c r="K161" s="27">
        <f t="shared" si="118"/>
        <v>357.8</v>
      </c>
    </row>
    <row r="162" spans="1:11" ht="25.15" customHeight="1">
      <c r="A162" s="32"/>
      <c r="B162" s="177" t="s">
        <v>119</v>
      </c>
      <c r="C162" s="26" t="s">
        <v>48</v>
      </c>
      <c r="D162" s="26" t="s">
        <v>49</v>
      </c>
      <c r="E162" s="26" t="s">
        <v>57</v>
      </c>
      <c r="F162" s="26" t="s">
        <v>53</v>
      </c>
      <c r="G162" s="26" t="s">
        <v>52</v>
      </c>
      <c r="H162" s="27">
        <v>0</v>
      </c>
      <c r="I162" s="27">
        <v>46.800000000000004</v>
      </c>
      <c r="J162" s="27">
        <v>48.6</v>
      </c>
      <c r="K162" s="27">
        <v>50.3</v>
      </c>
    </row>
    <row r="163" spans="1:11" ht="25.15" customHeight="1">
      <c r="A163" s="32"/>
      <c r="B163" s="177"/>
      <c r="C163" s="26"/>
      <c r="D163" s="26"/>
      <c r="E163" s="26"/>
      <c r="F163" s="26"/>
      <c r="G163" s="26"/>
      <c r="H163" s="27"/>
      <c r="I163" s="27"/>
      <c r="J163" s="27"/>
      <c r="K163" s="27"/>
    </row>
    <row r="164" spans="1:11" ht="25.15" customHeight="1">
      <c r="A164" s="32"/>
      <c r="B164" s="195" t="s">
        <v>13</v>
      </c>
      <c r="C164" s="196"/>
      <c r="D164" s="196"/>
      <c r="E164" s="196"/>
      <c r="F164" s="196"/>
      <c r="G164" s="196"/>
      <c r="H164" s="27">
        <f t="shared" ref="H164:K164" si="119">H162+H163</f>
        <v>0</v>
      </c>
      <c r="I164" s="27">
        <f t="shared" si="119"/>
        <v>46.800000000000004</v>
      </c>
      <c r="J164" s="27">
        <f t="shared" si="119"/>
        <v>48.6</v>
      </c>
      <c r="K164" s="27">
        <f t="shared" si="119"/>
        <v>50.3</v>
      </c>
    </row>
    <row r="165" spans="1:11" ht="25.15" customHeight="1">
      <c r="A165" s="32"/>
      <c r="B165" s="177" t="s">
        <v>118</v>
      </c>
      <c r="C165" s="26" t="s">
        <v>48</v>
      </c>
      <c r="D165" s="26" t="s">
        <v>49</v>
      </c>
      <c r="E165" s="26" t="s">
        <v>57</v>
      </c>
      <c r="F165" s="26" t="s">
        <v>53</v>
      </c>
      <c r="G165" s="26" t="s">
        <v>52</v>
      </c>
      <c r="H165" s="27">
        <v>0</v>
      </c>
      <c r="I165" s="27">
        <v>36.4</v>
      </c>
      <c r="J165" s="27">
        <v>37.799999999999997</v>
      </c>
      <c r="K165" s="27">
        <v>39.200000000000003</v>
      </c>
    </row>
    <row r="166" spans="1:11" ht="37.5" customHeight="1">
      <c r="A166" s="32"/>
      <c r="B166" s="177"/>
      <c r="C166" s="26"/>
      <c r="D166" s="26"/>
      <c r="E166" s="26"/>
      <c r="F166" s="26"/>
      <c r="G166" s="26"/>
      <c r="H166" s="27"/>
      <c r="I166" s="27"/>
      <c r="J166" s="27"/>
      <c r="K166" s="27"/>
    </row>
    <row r="167" spans="1:11" ht="25.15" customHeight="1">
      <c r="A167" s="32"/>
      <c r="B167" s="195" t="s">
        <v>13</v>
      </c>
      <c r="C167" s="196"/>
      <c r="D167" s="196"/>
      <c r="E167" s="196"/>
      <c r="F167" s="196"/>
      <c r="G167" s="196"/>
      <c r="H167" s="27">
        <f t="shared" ref="H167:K167" si="120">H165+H166</f>
        <v>0</v>
      </c>
      <c r="I167" s="27">
        <f t="shared" si="120"/>
        <v>36.4</v>
      </c>
      <c r="J167" s="27">
        <f t="shared" si="120"/>
        <v>37.799999999999997</v>
      </c>
      <c r="K167" s="27">
        <f t="shared" si="120"/>
        <v>39.200000000000003</v>
      </c>
    </row>
    <row r="168" spans="1:11" ht="48" customHeight="1">
      <c r="A168" s="32"/>
      <c r="B168" s="177" t="s">
        <v>120</v>
      </c>
      <c r="C168" s="26" t="s">
        <v>48</v>
      </c>
      <c r="D168" s="26" t="s">
        <v>49</v>
      </c>
      <c r="E168" s="26" t="s">
        <v>57</v>
      </c>
      <c r="F168" s="26" t="s">
        <v>53</v>
      </c>
      <c r="G168" s="26" t="s">
        <v>58</v>
      </c>
      <c r="H168" s="27">
        <v>9139</v>
      </c>
      <c r="I168" s="27">
        <v>9240.39</v>
      </c>
      <c r="J168" s="27">
        <v>9630.0056000000004</v>
      </c>
      <c r="K168" s="27">
        <v>9995.2058240000006</v>
      </c>
    </row>
    <row r="169" spans="1:11" ht="59.25" customHeight="1">
      <c r="A169" s="32"/>
      <c r="B169" s="177"/>
      <c r="C169" s="26"/>
      <c r="D169" s="26"/>
      <c r="E169" s="26"/>
      <c r="F169" s="26"/>
      <c r="G169" s="26"/>
      <c r="H169" s="27"/>
      <c r="I169" s="27"/>
      <c r="J169" s="27"/>
      <c r="K169" s="27"/>
    </row>
    <row r="170" spans="1:11" ht="25.15" customHeight="1">
      <c r="A170" s="32"/>
      <c r="B170" s="195" t="s">
        <v>13</v>
      </c>
      <c r="C170" s="196"/>
      <c r="D170" s="196"/>
      <c r="E170" s="196"/>
      <c r="F170" s="196"/>
      <c r="G170" s="196"/>
      <c r="H170" s="27">
        <f t="shared" ref="H170" si="121">H168+H169</f>
        <v>9139</v>
      </c>
      <c r="I170" s="27">
        <f t="shared" ref="I170" si="122">I168+I169</f>
        <v>9240.39</v>
      </c>
      <c r="J170" s="27">
        <f t="shared" ref="J170" si="123">J168+J169</f>
        <v>9630.0056000000004</v>
      </c>
      <c r="K170" s="27">
        <f t="shared" ref="K170" si="124">K168+K169</f>
        <v>9995.2058240000006</v>
      </c>
    </row>
    <row r="171" spans="1:11" ht="48" customHeight="1">
      <c r="A171" s="32"/>
      <c r="B171" s="177" t="s">
        <v>123</v>
      </c>
      <c r="C171" s="26" t="s">
        <v>48</v>
      </c>
      <c r="D171" s="26" t="s">
        <v>49</v>
      </c>
      <c r="E171" s="26" t="s">
        <v>57</v>
      </c>
      <c r="F171" s="26" t="s">
        <v>53</v>
      </c>
      <c r="G171" s="26" t="s">
        <v>58</v>
      </c>
      <c r="H171" s="27">
        <v>7795.6</v>
      </c>
      <c r="I171" s="27">
        <v>7883.5560000000005</v>
      </c>
      <c r="J171" s="27">
        <v>8218.8982400000004</v>
      </c>
      <c r="K171" s="27">
        <v>8527.6541696000004</v>
      </c>
    </row>
    <row r="172" spans="1:11" ht="48.75" customHeight="1">
      <c r="A172" s="32"/>
      <c r="B172" s="177"/>
      <c r="C172" s="97"/>
      <c r="D172" s="97"/>
      <c r="E172" s="97"/>
      <c r="F172" s="97"/>
      <c r="G172" s="97"/>
      <c r="H172" s="27"/>
      <c r="I172" s="27"/>
      <c r="J172" s="27"/>
      <c r="K172" s="27"/>
    </row>
    <row r="173" spans="1:11" ht="25.15" customHeight="1">
      <c r="A173" s="32"/>
      <c r="B173" s="195" t="s">
        <v>13</v>
      </c>
      <c r="C173" s="196"/>
      <c r="D173" s="196"/>
      <c r="E173" s="196"/>
      <c r="F173" s="196"/>
      <c r="G173" s="196"/>
      <c r="H173" s="27">
        <f t="shared" ref="H173" si="125">H171+H172</f>
        <v>7795.6</v>
      </c>
      <c r="I173" s="27">
        <f t="shared" ref="I173" si="126">I171+I172</f>
        <v>7883.5560000000005</v>
      </c>
      <c r="J173" s="27">
        <f t="shared" ref="J173" si="127">J171+J172</f>
        <v>8218.8982400000004</v>
      </c>
      <c r="K173" s="27">
        <f t="shared" ref="K173" si="128">K171+K172</f>
        <v>8527.6541696000004</v>
      </c>
    </row>
    <row r="174" spans="1:11" ht="57.75" customHeight="1">
      <c r="A174" s="32"/>
      <c r="B174" s="173" t="s">
        <v>126</v>
      </c>
      <c r="C174" s="26" t="s">
        <v>48</v>
      </c>
      <c r="D174" s="26" t="s">
        <v>49</v>
      </c>
      <c r="E174" s="26" t="s">
        <v>57</v>
      </c>
      <c r="F174" s="26" t="s">
        <v>53</v>
      </c>
      <c r="G174" s="26" t="s">
        <v>58</v>
      </c>
      <c r="H174" s="27">
        <v>13939.400000000001</v>
      </c>
      <c r="I174" s="27">
        <f>14118.094-0.04</f>
        <v>14118.053999999998</v>
      </c>
      <c r="J174" s="27">
        <f>14734.91776-0.02</f>
        <v>14734.89776</v>
      </c>
      <c r="K174" s="27">
        <f>15272.2144704+0.03</f>
        <v>15272.244470400001</v>
      </c>
    </row>
    <row r="175" spans="1:11" ht="66" customHeight="1">
      <c r="A175" s="32"/>
      <c r="B175" s="173"/>
      <c r="C175" s="97"/>
      <c r="D175" s="97"/>
      <c r="E175" s="97"/>
      <c r="F175" s="97"/>
      <c r="G175" s="97"/>
      <c r="H175" s="27"/>
      <c r="I175" s="27"/>
      <c r="J175" s="27"/>
      <c r="K175" s="27"/>
    </row>
    <row r="176" spans="1:11" ht="25.15" customHeight="1">
      <c r="A176" s="32"/>
      <c r="B176" s="195" t="s">
        <v>13</v>
      </c>
      <c r="C176" s="196"/>
      <c r="D176" s="196"/>
      <c r="E176" s="196"/>
      <c r="F176" s="196"/>
      <c r="G176" s="196"/>
      <c r="H176" s="27">
        <f t="shared" ref="H176" si="129">H174+H175</f>
        <v>13939.400000000001</v>
      </c>
      <c r="I176" s="27">
        <f t="shared" ref="I176" si="130">I174+I175</f>
        <v>14118.053999999998</v>
      </c>
      <c r="J176" s="27">
        <f t="shared" ref="J176" si="131">J174+J175</f>
        <v>14734.89776</v>
      </c>
      <c r="K176" s="27">
        <f t="shared" ref="K176" si="132">K174+K175</f>
        <v>15272.244470400001</v>
      </c>
    </row>
    <row r="177" spans="1:11" ht="24.75" customHeight="1">
      <c r="A177" s="32"/>
      <c r="B177" s="203" t="s">
        <v>74</v>
      </c>
      <c r="C177" s="71" t="s">
        <v>48</v>
      </c>
      <c r="D177" s="71" t="s">
        <v>49</v>
      </c>
      <c r="E177" s="71" t="s">
        <v>92</v>
      </c>
      <c r="F177" s="71" t="s">
        <v>53</v>
      </c>
      <c r="G177" s="71" t="s">
        <v>52</v>
      </c>
      <c r="H177" s="27">
        <f>H136</f>
        <v>1237.5</v>
      </c>
      <c r="I177" s="27">
        <f t="shared" ref="I177:K177" si="133">I136</f>
        <v>1237.5</v>
      </c>
      <c r="J177" s="27">
        <f t="shared" si="133"/>
        <v>1237.5</v>
      </c>
      <c r="K177" s="27">
        <f t="shared" si="133"/>
        <v>1237.5</v>
      </c>
    </row>
    <row r="178" spans="1:11" ht="25.15" customHeight="1">
      <c r="A178" s="32"/>
      <c r="B178" s="204"/>
      <c r="C178" s="26" t="s">
        <v>48</v>
      </c>
      <c r="D178" s="26" t="s">
        <v>49</v>
      </c>
      <c r="E178" s="26" t="s">
        <v>50</v>
      </c>
      <c r="F178" s="26" t="s">
        <v>53</v>
      </c>
      <c r="G178" s="26" t="s">
        <v>52</v>
      </c>
      <c r="H178" s="27">
        <f>H134+H140+H143</f>
        <v>9279.1</v>
      </c>
      <c r="I178" s="27">
        <f t="shared" ref="I178:K178" si="134">I134+I140+I143</f>
        <v>13300</v>
      </c>
      <c r="J178" s="27">
        <f t="shared" si="134"/>
        <v>13770</v>
      </c>
      <c r="K178" s="27">
        <f t="shared" si="134"/>
        <v>13770</v>
      </c>
    </row>
    <row r="179" spans="1:11" ht="25.15" customHeight="1">
      <c r="A179" s="32"/>
      <c r="B179" s="204"/>
      <c r="C179" s="26" t="s">
        <v>48</v>
      </c>
      <c r="D179" s="26" t="s">
        <v>49</v>
      </c>
      <c r="E179" s="26" t="s">
        <v>70</v>
      </c>
      <c r="F179" s="26" t="s">
        <v>71</v>
      </c>
      <c r="G179" s="26" t="s">
        <v>58</v>
      </c>
      <c r="H179" s="27">
        <f>H144+H147</f>
        <v>6060.8</v>
      </c>
      <c r="I179" s="27">
        <f t="shared" ref="I179:K179" si="135">I144+I147</f>
        <v>6151.718499999999</v>
      </c>
      <c r="J179" s="27">
        <f t="shared" si="135"/>
        <v>6409.2000000000007</v>
      </c>
      <c r="K179" s="27">
        <f t="shared" si="135"/>
        <v>6665.6</v>
      </c>
    </row>
    <row r="180" spans="1:11" ht="25.15" customHeight="1">
      <c r="A180" s="32"/>
      <c r="B180" s="204"/>
      <c r="C180" s="26" t="s">
        <v>48</v>
      </c>
      <c r="D180" s="26" t="s">
        <v>49</v>
      </c>
      <c r="E180" s="26" t="s">
        <v>55</v>
      </c>
      <c r="F180" s="26" t="s">
        <v>56</v>
      </c>
      <c r="G180" s="26" t="s">
        <v>52</v>
      </c>
      <c r="H180" s="27">
        <f>H135</f>
        <v>3539.5</v>
      </c>
      <c r="I180" s="27">
        <f t="shared" ref="I180:K180" si="136">I135</f>
        <v>3679.2000000000003</v>
      </c>
      <c r="J180" s="27">
        <f t="shared" si="136"/>
        <v>3722.6</v>
      </c>
      <c r="K180" s="27">
        <f t="shared" si="136"/>
        <v>3849.6000000000004</v>
      </c>
    </row>
    <row r="181" spans="1:11" ht="25.15" customHeight="1">
      <c r="A181" s="32"/>
      <c r="B181" s="204"/>
      <c r="C181" s="26" t="s">
        <v>48</v>
      </c>
      <c r="D181" s="26" t="s">
        <v>49</v>
      </c>
      <c r="E181" s="26" t="s">
        <v>57</v>
      </c>
      <c r="F181" s="26" t="s">
        <v>53</v>
      </c>
      <c r="G181" s="26" t="s">
        <v>52</v>
      </c>
      <c r="H181" s="27">
        <f>H152+H155+H158+H161+H164+H167</f>
        <v>10835.5</v>
      </c>
      <c r="I181" s="27">
        <f>I152+I155+I158+I161+I164+I167</f>
        <v>10911.999999999998</v>
      </c>
      <c r="J181" s="27">
        <f>J152+J155+J158+J161+J164+J167</f>
        <v>11326.699999999999</v>
      </c>
      <c r="K181" s="27">
        <f>K152+K155+K158+K161+K164+K167</f>
        <v>11734.4</v>
      </c>
    </row>
    <row r="182" spans="1:11" ht="25.15" customHeight="1">
      <c r="A182" s="32"/>
      <c r="B182" s="205"/>
      <c r="C182" s="26" t="s">
        <v>48</v>
      </c>
      <c r="D182" s="26" t="s">
        <v>49</v>
      </c>
      <c r="E182" s="26" t="s">
        <v>57</v>
      </c>
      <c r="F182" s="26" t="s">
        <v>53</v>
      </c>
      <c r="G182" s="26" t="s">
        <v>58</v>
      </c>
      <c r="H182" s="27">
        <f>H170+H173+H176</f>
        <v>30874</v>
      </c>
      <c r="I182" s="27">
        <f>I170+I173+I176</f>
        <v>31242</v>
      </c>
      <c r="J182" s="27">
        <f>J170+J173+J176</f>
        <v>32583.801599999999</v>
      </c>
      <c r="K182" s="27">
        <f>K170+K173+K176</f>
        <v>33795.104464000004</v>
      </c>
    </row>
    <row r="183" spans="1:11" ht="25.15" customHeight="1">
      <c r="A183" s="32"/>
      <c r="B183" s="199" t="s">
        <v>73</v>
      </c>
      <c r="C183" s="200"/>
      <c r="D183" s="200"/>
      <c r="E183" s="200"/>
      <c r="F183" s="200"/>
      <c r="G183" s="201"/>
      <c r="H183" s="101">
        <f>SUM(H177:H182)</f>
        <v>61826.400000000001</v>
      </c>
      <c r="I183" s="101">
        <f t="shared" ref="I183:K183" si="137">SUM(I177:I182)</f>
        <v>66522.4185</v>
      </c>
      <c r="J183" s="101">
        <f t="shared" si="137"/>
        <v>69049.801600000006</v>
      </c>
      <c r="K183" s="101">
        <f t="shared" si="137"/>
        <v>71052.204464000009</v>
      </c>
    </row>
    <row r="184" spans="1:11" ht="65.25" customHeight="1">
      <c r="B184" s="202" t="s">
        <v>33</v>
      </c>
      <c r="C184" s="200"/>
      <c r="D184" s="200"/>
      <c r="E184" s="200"/>
      <c r="F184" s="200"/>
      <c r="G184" s="200"/>
      <c r="H184" s="101">
        <f>H132+H183</f>
        <v>3642772.0143490476</v>
      </c>
      <c r="I184" s="101">
        <f>I132+I183</f>
        <v>3761269.2229280006</v>
      </c>
      <c r="J184" s="101">
        <f>J132+J183</f>
        <v>3922281.720089776</v>
      </c>
      <c r="K184" s="101">
        <f>K132+K183</f>
        <v>4110424.4228782649</v>
      </c>
    </row>
    <row r="185" spans="1:11" ht="9" hidden="1" customHeight="1">
      <c r="H185" s="88"/>
      <c r="I185" s="88"/>
      <c r="J185" s="88"/>
      <c r="K185" s="88"/>
    </row>
    <row r="186" spans="1:11" ht="110.25" customHeight="1">
      <c r="B186" s="106"/>
      <c r="C186" s="67"/>
      <c r="D186" s="67"/>
      <c r="E186" s="67"/>
      <c r="F186" s="67"/>
      <c r="G186" s="67"/>
      <c r="H186" s="67"/>
      <c r="I186" s="67"/>
      <c r="J186" s="67"/>
      <c r="K186" s="67"/>
    </row>
    <row r="187" spans="1:11" ht="87" customHeight="1">
      <c r="B187" s="194"/>
      <c r="C187" s="194"/>
      <c r="D187" s="194"/>
      <c r="E187" s="194"/>
      <c r="F187" s="194"/>
      <c r="G187" s="194"/>
      <c r="H187" s="194"/>
      <c r="I187" s="194"/>
      <c r="J187" s="194"/>
      <c r="K187" s="194"/>
    </row>
  </sheetData>
  <mergeCells count="105">
    <mergeCell ref="B24:G24"/>
    <mergeCell ref="B97:B98"/>
    <mergeCell ref="B103:B104"/>
    <mergeCell ref="B105:G105"/>
    <mergeCell ref="B106:B107"/>
    <mergeCell ref="B108:G108"/>
    <mergeCell ref="B109:B110"/>
    <mergeCell ref="B111:G111"/>
    <mergeCell ref="B102:G102"/>
    <mergeCell ref="B48:G48"/>
    <mergeCell ref="B36:G36"/>
    <mergeCell ref="B42:G42"/>
    <mergeCell ref="B43:B44"/>
    <mergeCell ref="B45:G45"/>
    <mergeCell ref="B46:B47"/>
    <mergeCell ref="B70:B71"/>
    <mergeCell ref="B73:B74"/>
    <mergeCell ref="B75:G75"/>
    <mergeCell ref="B76:B77"/>
    <mergeCell ref="B78:G78"/>
    <mergeCell ref="B27:G27"/>
    <mergeCell ref="B28:B29"/>
    <mergeCell ref="B30:G30"/>
    <mergeCell ref="B31:B32"/>
    <mergeCell ref="B176:G176"/>
    <mergeCell ref="B99:G99"/>
    <mergeCell ref="B112:B113"/>
    <mergeCell ref="B79:B80"/>
    <mergeCell ref="B82:B83"/>
    <mergeCell ref="B100:B101"/>
    <mergeCell ref="B85:B87"/>
    <mergeCell ref="B121:B131"/>
    <mergeCell ref="B144:B145"/>
    <mergeCell ref="B146:G146"/>
    <mergeCell ref="B147:B148"/>
    <mergeCell ref="B149:G149"/>
    <mergeCell ref="B150:B151"/>
    <mergeCell ref="B152:G152"/>
    <mergeCell ref="B165:B166"/>
    <mergeCell ref="B117:G117"/>
    <mergeCell ref="B134:B136"/>
    <mergeCell ref="B167:G167"/>
    <mergeCell ref="B168:B169"/>
    <mergeCell ref="B7:K7"/>
    <mergeCell ref="B9:B10"/>
    <mergeCell ref="H9:K9"/>
    <mergeCell ref="C9:G9"/>
    <mergeCell ref="B13:B14"/>
    <mergeCell ref="B15:G15"/>
    <mergeCell ref="B89:B91"/>
    <mergeCell ref="B93:B95"/>
    <mergeCell ref="B115:B116"/>
    <mergeCell ref="B114:G114"/>
    <mergeCell ref="B16:B17"/>
    <mergeCell ref="B18:G18"/>
    <mergeCell ref="B19:B20"/>
    <mergeCell ref="B21:G21"/>
    <mergeCell ref="B22:B23"/>
    <mergeCell ref="B25:B26"/>
    <mergeCell ref="B60:G60"/>
    <mergeCell ref="B49:B50"/>
    <mergeCell ref="B51:G51"/>
    <mergeCell ref="B52:B53"/>
    <mergeCell ref="B54:G54"/>
    <mergeCell ref="B55:B56"/>
    <mergeCell ref="B57:G57"/>
    <mergeCell ref="B58:B59"/>
    <mergeCell ref="B187:K187"/>
    <mergeCell ref="B140:G140"/>
    <mergeCell ref="B118:B119"/>
    <mergeCell ref="B137:G137"/>
    <mergeCell ref="B138:B139"/>
    <mergeCell ref="B132:G132"/>
    <mergeCell ref="B184:G184"/>
    <mergeCell ref="B170:G170"/>
    <mergeCell ref="B171:B172"/>
    <mergeCell ref="B173:G173"/>
    <mergeCell ref="B183:G183"/>
    <mergeCell ref="B141:B142"/>
    <mergeCell ref="B143:G143"/>
    <mergeCell ref="B174:B175"/>
    <mergeCell ref="B177:B182"/>
    <mergeCell ref="B120:G120"/>
    <mergeCell ref="B153:B154"/>
    <mergeCell ref="B155:G155"/>
    <mergeCell ref="B156:B157"/>
    <mergeCell ref="B158:G158"/>
    <mergeCell ref="B159:B160"/>
    <mergeCell ref="B161:G161"/>
    <mergeCell ref="B162:B163"/>
    <mergeCell ref="B164:G164"/>
    <mergeCell ref="B33:G33"/>
    <mergeCell ref="B34:B35"/>
    <mergeCell ref="B37:B38"/>
    <mergeCell ref="B39:G39"/>
    <mergeCell ref="B40:B41"/>
    <mergeCell ref="B81:G81"/>
    <mergeCell ref="B84:G84"/>
    <mergeCell ref="B72:G72"/>
    <mergeCell ref="B61:B62"/>
    <mergeCell ref="B63:G63"/>
    <mergeCell ref="B64:B65"/>
    <mergeCell ref="B66:G66"/>
    <mergeCell ref="B67:B68"/>
    <mergeCell ref="B69:G69"/>
  </mergeCells>
  <phoneticPr fontId="6" type="noConversion"/>
  <pageMargins left="0.9055118110236221" right="0.39370078740157483" top="0.55118110236220474" bottom="0.55118110236220474" header="0.15748031496062992" footer="0.15748031496062992"/>
  <pageSetup paperSize="9" scale="55" fitToHeight="0" orientation="landscape" useFirstPageNumber="1" r:id="rId1"/>
  <headerFooter differentFirst="1" alignWithMargins="0">
    <oddFooter>&amp;C&amp;P</oddFooter>
  </headerFooter>
  <rowBreaks count="6" manualBreakCount="6">
    <brk id="24" min="1" max="10" man="1"/>
    <brk id="42" min="1" max="10" man="1"/>
    <brk id="78" min="1" max="10" man="1"/>
    <brk id="105" min="1" max="10" man="1"/>
    <brk id="132" min="1" max="10" man="1"/>
    <brk id="152" min="1" max="10" man="1"/>
  </rowBreaks>
</worksheet>
</file>

<file path=xl/worksheets/sheet3.xml><?xml version="1.0" encoding="utf-8"?>
<worksheet xmlns="http://schemas.openxmlformats.org/spreadsheetml/2006/main" xmlns:r="http://schemas.openxmlformats.org/officeDocument/2006/relationships">
  <dimension ref="A1:L34"/>
  <sheetViews>
    <sheetView showGridLines="0" view="pageBreakPreview" zoomScale="77" zoomScaleSheetLayoutView="77" workbookViewId="0">
      <pane xSplit="1" ySplit="11" topLeftCell="B12" activePane="bottomRight" state="frozen"/>
      <selection pane="topRight" activeCell="B1" sqref="B1"/>
      <selection pane="bottomLeft" activeCell="A11" sqref="A11"/>
      <selection pane="bottomRight" activeCell="J12" sqref="J12:J14"/>
    </sheetView>
  </sheetViews>
  <sheetFormatPr defaultRowHeight="12.75"/>
  <cols>
    <col min="1" max="2" width="8.140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4.42578125" style="3" customWidth="1"/>
    <col min="11" max="255" width="9.140625" style="3"/>
    <col min="256" max="256" width="2.140625" style="3" customWidth="1"/>
    <col min="257" max="257" width="11.28515625" style="3" customWidth="1"/>
    <col min="258" max="258" width="11.140625" style="3" customWidth="1"/>
    <col min="259" max="259" width="11.5703125" style="3" customWidth="1"/>
    <col min="260" max="260" width="22.85546875" style="3" customWidth="1"/>
    <col min="261" max="261" width="12.5703125" style="3" customWidth="1"/>
    <col min="262" max="262" width="26.85546875" style="3" customWidth="1"/>
    <col min="263" max="263" width="26.140625" style="3" customWidth="1"/>
    <col min="264" max="264" width="25.85546875" style="3" customWidth="1"/>
    <col min="265" max="265" width="26.42578125" style="3" customWidth="1"/>
    <col min="266" max="511" width="9.140625" style="3"/>
    <col min="512" max="512" width="2.140625" style="3" customWidth="1"/>
    <col min="513" max="513" width="11.28515625" style="3" customWidth="1"/>
    <col min="514" max="514" width="11.140625" style="3" customWidth="1"/>
    <col min="515" max="515" width="11.5703125" style="3" customWidth="1"/>
    <col min="516" max="516" width="22.85546875" style="3" customWidth="1"/>
    <col min="517" max="517" width="12.5703125" style="3" customWidth="1"/>
    <col min="518" max="518" width="26.85546875" style="3" customWidth="1"/>
    <col min="519" max="519" width="26.140625" style="3" customWidth="1"/>
    <col min="520" max="520" width="25.85546875" style="3" customWidth="1"/>
    <col min="521" max="521" width="26.42578125" style="3" customWidth="1"/>
    <col min="522" max="767" width="9.140625" style="3"/>
    <col min="768" max="768" width="2.140625" style="3" customWidth="1"/>
    <col min="769" max="769" width="11.28515625" style="3" customWidth="1"/>
    <col min="770" max="770" width="11.140625" style="3" customWidth="1"/>
    <col min="771" max="771" width="11.5703125" style="3" customWidth="1"/>
    <col min="772" max="772" width="22.85546875" style="3" customWidth="1"/>
    <col min="773" max="773" width="12.5703125" style="3" customWidth="1"/>
    <col min="774" max="774" width="26.85546875" style="3" customWidth="1"/>
    <col min="775" max="775" width="26.140625" style="3" customWidth="1"/>
    <col min="776" max="776" width="25.85546875" style="3" customWidth="1"/>
    <col min="777" max="777" width="26.42578125" style="3" customWidth="1"/>
    <col min="778" max="1023" width="9.140625" style="3"/>
    <col min="1024" max="1024" width="2.140625" style="3" customWidth="1"/>
    <col min="1025" max="1025" width="11.28515625" style="3" customWidth="1"/>
    <col min="1026" max="1026" width="11.140625" style="3" customWidth="1"/>
    <col min="1027" max="1027" width="11.5703125" style="3" customWidth="1"/>
    <col min="1028" max="1028" width="22.85546875" style="3" customWidth="1"/>
    <col min="1029" max="1029" width="12.5703125" style="3" customWidth="1"/>
    <col min="1030" max="1030" width="26.85546875" style="3" customWidth="1"/>
    <col min="1031" max="1031" width="26.140625" style="3" customWidth="1"/>
    <col min="1032" max="1032" width="25.85546875" style="3" customWidth="1"/>
    <col min="1033" max="1033" width="26.42578125" style="3" customWidth="1"/>
    <col min="1034" max="1279" width="9.140625" style="3"/>
    <col min="1280" max="1280" width="2.140625" style="3" customWidth="1"/>
    <col min="1281" max="1281" width="11.28515625" style="3" customWidth="1"/>
    <col min="1282" max="1282" width="11.140625" style="3" customWidth="1"/>
    <col min="1283" max="1283" width="11.5703125" style="3" customWidth="1"/>
    <col min="1284" max="1284" width="22.85546875" style="3" customWidth="1"/>
    <col min="1285" max="1285" width="12.5703125" style="3" customWidth="1"/>
    <col min="1286" max="1286" width="26.85546875" style="3" customWidth="1"/>
    <col min="1287" max="1287" width="26.140625" style="3" customWidth="1"/>
    <col min="1288" max="1288" width="25.85546875" style="3" customWidth="1"/>
    <col min="1289" max="1289" width="26.42578125" style="3" customWidth="1"/>
    <col min="1290" max="1535" width="9.140625" style="3"/>
    <col min="1536" max="1536" width="2.140625" style="3" customWidth="1"/>
    <col min="1537" max="1537" width="11.28515625" style="3" customWidth="1"/>
    <col min="1538" max="1538" width="11.140625" style="3" customWidth="1"/>
    <col min="1539" max="1539" width="11.5703125" style="3" customWidth="1"/>
    <col min="1540" max="1540" width="22.85546875" style="3" customWidth="1"/>
    <col min="1541" max="1541" width="12.5703125" style="3" customWidth="1"/>
    <col min="1542" max="1542" width="26.85546875" style="3" customWidth="1"/>
    <col min="1543" max="1543" width="26.140625" style="3" customWidth="1"/>
    <col min="1544" max="1544" width="25.85546875" style="3" customWidth="1"/>
    <col min="1545" max="1545" width="26.42578125" style="3" customWidth="1"/>
    <col min="1546" max="1791" width="9.140625" style="3"/>
    <col min="1792" max="1792" width="2.140625" style="3" customWidth="1"/>
    <col min="1793" max="1793" width="11.28515625" style="3" customWidth="1"/>
    <col min="1794" max="1794" width="11.140625" style="3" customWidth="1"/>
    <col min="1795" max="1795" width="11.5703125" style="3" customWidth="1"/>
    <col min="1796" max="1796" width="22.85546875" style="3" customWidth="1"/>
    <col min="1797" max="1797" width="12.5703125" style="3" customWidth="1"/>
    <col min="1798" max="1798" width="26.85546875" style="3" customWidth="1"/>
    <col min="1799" max="1799" width="26.140625" style="3" customWidth="1"/>
    <col min="1800" max="1800" width="25.85546875" style="3" customWidth="1"/>
    <col min="1801" max="1801" width="26.42578125" style="3" customWidth="1"/>
    <col min="1802" max="2047" width="9.140625" style="3"/>
    <col min="2048" max="2048" width="2.140625" style="3" customWidth="1"/>
    <col min="2049" max="2049" width="11.28515625" style="3" customWidth="1"/>
    <col min="2050" max="2050" width="11.140625" style="3" customWidth="1"/>
    <col min="2051" max="2051" width="11.5703125" style="3" customWidth="1"/>
    <col min="2052" max="2052" width="22.85546875" style="3" customWidth="1"/>
    <col min="2053" max="2053" width="12.5703125" style="3" customWidth="1"/>
    <col min="2054" max="2054" width="26.85546875" style="3" customWidth="1"/>
    <col min="2055" max="2055" width="26.140625" style="3" customWidth="1"/>
    <col min="2056" max="2056" width="25.85546875" style="3" customWidth="1"/>
    <col min="2057" max="2057" width="26.42578125" style="3" customWidth="1"/>
    <col min="2058" max="2303" width="9.140625" style="3"/>
    <col min="2304" max="2304" width="2.140625" style="3" customWidth="1"/>
    <col min="2305" max="2305" width="11.28515625" style="3" customWidth="1"/>
    <col min="2306" max="2306" width="11.140625" style="3" customWidth="1"/>
    <col min="2307" max="2307" width="11.5703125" style="3" customWidth="1"/>
    <col min="2308" max="2308" width="22.85546875" style="3" customWidth="1"/>
    <col min="2309" max="2309" width="12.5703125" style="3" customWidth="1"/>
    <col min="2310" max="2310" width="26.85546875" style="3" customWidth="1"/>
    <col min="2311" max="2311" width="26.140625" style="3" customWidth="1"/>
    <col min="2312" max="2312" width="25.85546875" style="3" customWidth="1"/>
    <col min="2313" max="2313" width="26.42578125" style="3" customWidth="1"/>
    <col min="2314" max="2559" width="9.140625" style="3"/>
    <col min="2560" max="2560" width="2.140625" style="3" customWidth="1"/>
    <col min="2561" max="2561" width="11.28515625" style="3" customWidth="1"/>
    <col min="2562" max="2562" width="11.140625" style="3" customWidth="1"/>
    <col min="2563" max="2563" width="11.5703125" style="3" customWidth="1"/>
    <col min="2564" max="2564" width="22.85546875" style="3" customWidth="1"/>
    <col min="2565" max="2565" width="12.5703125" style="3" customWidth="1"/>
    <col min="2566" max="2566" width="26.85546875" style="3" customWidth="1"/>
    <col min="2567" max="2567" width="26.140625" style="3" customWidth="1"/>
    <col min="2568" max="2568" width="25.85546875" style="3" customWidth="1"/>
    <col min="2569" max="2569" width="26.42578125" style="3" customWidth="1"/>
    <col min="2570" max="2815" width="9.140625" style="3"/>
    <col min="2816" max="2816" width="2.140625" style="3" customWidth="1"/>
    <col min="2817" max="2817" width="11.28515625" style="3" customWidth="1"/>
    <col min="2818" max="2818" width="11.140625" style="3" customWidth="1"/>
    <col min="2819" max="2819" width="11.5703125" style="3" customWidth="1"/>
    <col min="2820" max="2820" width="22.85546875" style="3" customWidth="1"/>
    <col min="2821" max="2821" width="12.5703125" style="3" customWidth="1"/>
    <col min="2822" max="2822" width="26.85546875" style="3" customWidth="1"/>
    <col min="2823" max="2823" width="26.140625" style="3" customWidth="1"/>
    <col min="2824" max="2824" width="25.85546875" style="3" customWidth="1"/>
    <col min="2825" max="2825" width="26.42578125" style="3" customWidth="1"/>
    <col min="2826" max="3071" width="9.140625" style="3"/>
    <col min="3072" max="3072" width="2.140625" style="3" customWidth="1"/>
    <col min="3073" max="3073" width="11.28515625" style="3" customWidth="1"/>
    <col min="3074" max="3074" width="11.140625" style="3" customWidth="1"/>
    <col min="3075" max="3075" width="11.5703125" style="3" customWidth="1"/>
    <col min="3076" max="3076" width="22.85546875" style="3" customWidth="1"/>
    <col min="3077" max="3077" width="12.5703125" style="3" customWidth="1"/>
    <col min="3078" max="3078" width="26.85546875" style="3" customWidth="1"/>
    <col min="3079" max="3079" width="26.140625" style="3" customWidth="1"/>
    <col min="3080" max="3080" width="25.85546875" style="3" customWidth="1"/>
    <col min="3081" max="3081" width="26.42578125" style="3" customWidth="1"/>
    <col min="3082" max="3327" width="9.140625" style="3"/>
    <col min="3328" max="3328" width="2.140625" style="3" customWidth="1"/>
    <col min="3329" max="3329" width="11.28515625" style="3" customWidth="1"/>
    <col min="3330" max="3330" width="11.140625" style="3" customWidth="1"/>
    <col min="3331" max="3331" width="11.5703125" style="3" customWidth="1"/>
    <col min="3332" max="3332" width="22.85546875" style="3" customWidth="1"/>
    <col min="3333" max="3333" width="12.5703125" style="3" customWidth="1"/>
    <col min="3334" max="3334" width="26.85546875" style="3" customWidth="1"/>
    <col min="3335" max="3335" width="26.140625" style="3" customWidth="1"/>
    <col min="3336" max="3336" width="25.85546875" style="3" customWidth="1"/>
    <col min="3337" max="3337" width="26.42578125" style="3" customWidth="1"/>
    <col min="3338" max="3583" width="9.140625" style="3"/>
    <col min="3584" max="3584" width="2.140625" style="3" customWidth="1"/>
    <col min="3585" max="3585" width="11.28515625" style="3" customWidth="1"/>
    <col min="3586" max="3586" width="11.140625" style="3" customWidth="1"/>
    <col min="3587" max="3587" width="11.5703125" style="3" customWidth="1"/>
    <col min="3588" max="3588" width="22.85546875" style="3" customWidth="1"/>
    <col min="3589" max="3589" width="12.5703125" style="3" customWidth="1"/>
    <col min="3590" max="3590" width="26.85546875" style="3" customWidth="1"/>
    <col min="3591" max="3591" width="26.140625" style="3" customWidth="1"/>
    <col min="3592" max="3592" width="25.85546875" style="3" customWidth="1"/>
    <col min="3593" max="3593" width="26.42578125" style="3" customWidth="1"/>
    <col min="3594" max="3839" width="9.140625" style="3"/>
    <col min="3840" max="3840" width="2.140625" style="3" customWidth="1"/>
    <col min="3841" max="3841" width="11.28515625" style="3" customWidth="1"/>
    <col min="3842" max="3842" width="11.140625" style="3" customWidth="1"/>
    <col min="3843" max="3843" width="11.5703125" style="3" customWidth="1"/>
    <col min="3844" max="3844" width="22.85546875" style="3" customWidth="1"/>
    <col min="3845" max="3845" width="12.5703125" style="3" customWidth="1"/>
    <col min="3846" max="3846" width="26.85546875" style="3" customWidth="1"/>
    <col min="3847" max="3847" width="26.140625" style="3" customWidth="1"/>
    <col min="3848" max="3848" width="25.85546875" style="3" customWidth="1"/>
    <col min="3849" max="3849" width="26.42578125" style="3" customWidth="1"/>
    <col min="3850" max="4095" width="9.140625" style="3"/>
    <col min="4096" max="4096" width="2.140625" style="3" customWidth="1"/>
    <col min="4097" max="4097" width="11.28515625" style="3" customWidth="1"/>
    <col min="4098" max="4098" width="11.140625" style="3" customWidth="1"/>
    <col min="4099" max="4099" width="11.5703125" style="3" customWidth="1"/>
    <col min="4100" max="4100" width="22.85546875" style="3" customWidth="1"/>
    <col min="4101" max="4101" width="12.5703125" style="3" customWidth="1"/>
    <col min="4102" max="4102" width="26.85546875" style="3" customWidth="1"/>
    <col min="4103" max="4103" width="26.140625" style="3" customWidth="1"/>
    <col min="4104" max="4104" width="25.85546875" style="3" customWidth="1"/>
    <col min="4105" max="4105" width="26.42578125" style="3" customWidth="1"/>
    <col min="4106" max="4351" width="9.140625" style="3"/>
    <col min="4352" max="4352" width="2.140625" style="3" customWidth="1"/>
    <col min="4353" max="4353" width="11.28515625" style="3" customWidth="1"/>
    <col min="4354" max="4354" width="11.140625" style="3" customWidth="1"/>
    <col min="4355" max="4355" width="11.5703125" style="3" customWidth="1"/>
    <col min="4356" max="4356" width="22.85546875" style="3" customWidth="1"/>
    <col min="4357" max="4357" width="12.5703125" style="3" customWidth="1"/>
    <col min="4358" max="4358" width="26.85546875" style="3" customWidth="1"/>
    <col min="4359" max="4359" width="26.140625" style="3" customWidth="1"/>
    <col min="4360" max="4360" width="25.85546875" style="3" customWidth="1"/>
    <col min="4361" max="4361" width="26.42578125" style="3" customWidth="1"/>
    <col min="4362" max="4607" width="9.140625" style="3"/>
    <col min="4608" max="4608" width="2.140625" style="3" customWidth="1"/>
    <col min="4609" max="4609" width="11.28515625" style="3" customWidth="1"/>
    <col min="4610" max="4610" width="11.140625" style="3" customWidth="1"/>
    <col min="4611" max="4611" width="11.5703125" style="3" customWidth="1"/>
    <col min="4612" max="4612" width="22.85546875" style="3" customWidth="1"/>
    <col min="4613" max="4613" width="12.5703125" style="3" customWidth="1"/>
    <col min="4614" max="4614" width="26.85546875" style="3" customWidth="1"/>
    <col min="4615" max="4615" width="26.140625" style="3" customWidth="1"/>
    <col min="4616" max="4616" width="25.85546875" style="3" customWidth="1"/>
    <col min="4617" max="4617" width="26.42578125" style="3" customWidth="1"/>
    <col min="4618" max="4863" width="9.140625" style="3"/>
    <col min="4864" max="4864" width="2.140625" style="3" customWidth="1"/>
    <col min="4865" max="4865" width="11.28515625" style="3" customWidth="1"/>
    <col min="4866" max="4866" width="11.140625" style="3" customWidth="1"/>
    <col min="4867" max="4867" width="11.5703125" style="3" customWidth="1"/>
    <col min="4868" max="4868" width="22.85546875" style="3" customWidth="1"/>
    <col min="4869" max="4869" width="12.5703125" style="3" customWidth="1"/>
    <col min="4870" max="4870" width="26.85546875" style="3" customWidth="1"/>
    <col min="4871" max="4871" width="26.140625" style="3" customWidth="1"/>
    <col min="4872" max="4872" width="25.85546875" style="3" customWidth="1"/>
    <col min="4873" max="4873" width="26.42578125" style="3" customWidth="1"/>
    <col min="4874" max="5119" width="9.140625" style="3"/>
    <col min="5120" max="5120" width="2.140625" style="3" customWidth="1"/>
    <col min="5121" max="5121" width="11.28515625" style="3" customWidth="1"/>
    <col min="5122" max="5122" width="11.140625" style="3" customWidth="1"/>
    <col min="5123" max="5123" width="11.5703125" style="3" customWidth="1"/>
    <col min="5124" max="5124" width="22.85546875" style="3" customWidth="1"/>
    <col min="5125" max="5125" width="12.5703125" style="3" customWidth="1"/>
    <col min="5126" max="5126" width="26.85546875" style="3" customWidth="1"/>
    <col min="5127" max="5127" width="26.140625" style="3" customWidth="1"/>
    <col min="5128" max="5128" width="25.85546875" style="3" customWidth="1"/>
    <col min="5129" max="5129" width="26.42578125" style="3" customWidth="1"/>
    <col min="5130" max="5375" width="9.140625" style="3"/>
    <col min="5376" max="5376" width="2.140625" style="3" customWidth="1"/>
    <col min="5377" max="5377" width="11.28515625" style="3" customWidth="1"/>
    <col min="5378" max="5378" width="11.140625" style="3" customWidth="1"/>
    <col min="5379" max="5379" width="11.5703125" style="3" customWidth="1"/>
    <col min="5380" max="5380" width="22.85546875" style="3" customWidth="1"/>
    <col min="5381" max="5381" width="12.5703125" style="3" customWidth="1"/>
    <col min="5382" max="5382" width="26.85546875" style="3" customWidth="1"/>
    <col min="5383" max="5383" width="26.140625" style="3" customWidth="1"/>
    <col min="5384" max="5384" width="25.85546875" style="3" customWidth="1"/>
    <col min="5385" max="5385" width="26.42578125" style="3" customWidth="1"/>
    <col min="5386" max="5631" width="9.140625" style="3"/>
    <col min="5632" max="5632" width="2.140625" style="3" customWidth="1"/>
    <col min="5633" max="5633" width="11.28515625" style="3" customWidth="1"/>
    <col min="5634" max="5634" width="11.140625" style="3" customWidth="1"/>
    <col min="5635" max="5635" width="11.5703125" style="3" customWidth="1"/>
    <col min="5636" max="5636" width="22.85546875" style="3" customWidth="1"/>
    <col min="5637" max="5637" width="12.5703125" style="3" customWidth="1"/>
    <col min="5638" max="5638" width="26.85546875" style="3" customWidth="1"/>
    <col min="5639" max="5639" width="26.140625" style="3" customWidth="1"/>
    <col min="5640" max="5640" width="25.85546875" style="3" customWidth="1"/>
    <col min="5641" max="5641" width="26.42578125" style="3" customWidth="1"/>
    <col min="5642" max="5887" width="9.140625" style="3"/>
    <col min="5888" max="5888" width="2.140625" style="3" customWidth="1"/>
    <col min="5889" max="5889" width="11.28515625" style="3" customWidth="1"/>
    <col min="5890" max="5890" width="11.140625" style="3" customWidth="1"/>
    <col min="5891" max="5891" width="11.5703125" style="3" customWidth="1"/>
    <col min="5892" max="5892" width="22.85546875" style="3" customWidth="1"/>
    <col min="5893" max="5893" width="12.5703125" style="3" customWidth="1"/>
    <col min="5894" max="5894" width="26.85546875" style="3" customWidth="1"/>
    <col min="5895" max="5895" width="26.140625" style="3" customWidth="1"/>
    <col min="5896" max="5896" width="25.85546875" style="3" customWidth="1"/>
    <col min="5897" max="5897" width="26.42578125" style="3" customWidth="1"/>
    <col min="5898" max="6143" width="9.140625" style="3"/>
    <col min="6144" max="6144" width="2.140625" style="3" customWidth="1"/>
    <col min="6145" max="6145" width="11.28515625" style="3" customWidth="1"/>
    <col min="6146" max="6146" width="11.140625" style="3" customWidth="1"/>
    <col min="6147" max="6147" width="11.5703125" style="3" customWidth="1"/>
    <col min="6148" max="6148" width="22.85546875" style="3" customWidth="1"/>
    <col min="6149" max="6149" width="12.5703125" style="3" customWidth="1"/>
    <col min="6150" max="6150" width="26.85546875" style="3" customWidth="1"/>
    <col min="6151" max="6151" width="26.140625" style="3" customWidth="1"/>
    <col min="6152" max="6152" width="25.85546875" style="3" customWidth="1"/>
    <col min="6153" max="6153" width="26.42578125" style="3" customWidth="1"/>
    <col min="6154" max="6399" width="9.140625" style="3"/>
    <col min="6400" max="6400" width="2.140625" style="3" customWidth="1"/>
    <col min="6401" max="6401" width="11.28515625" style="3" customWidth="1"/>
    <col min="6402" max="6402" width="11.140625" style="3" customWidth="1"/>
    <col min="6403" max="6403" width="11.5703125" style="3" customWidth="1"/>
    <col min="6404" max="6404" width="22.85546875" style="3" customWidth="1"/>
    <col min="6405" max="6405" width="12.5703125" style="3" customWidth="1"/>
    <col min="6406" max="6406" width="26.85546875" style="3" customWidth="1"/>
    <col min="6407" max="6407" width="26.140625" style="3" customWidth="1"/>
    <col min="6408" max="6408" width="25.85546875" style="3" customWidth="1"/>
    <col min="6409" max="6409" width="26.42578125" style="3" customWidth="1"/>
    <col min="6410" max="6655" width="9.140625" style="3"/>
    <col min="6656" max="6656" width="2.140625" style="3" customWidth="1"/>
    <col min="6657" max="6657" width="11.28515625" style="3" customWidth="1"/>
    <col min="6658" max="6658" width="11.140625" style="3" customWidth="1"/>
    <col min="6659" max="6659" width="11.5703125" style="3" customWidth="1"/>
    <col min="6660" max="6660" width="22.85546875" style="3" customWidth="1"/>
    <col min="6661" max="6661" width="12.5703125" style="3" customWidth="1"/>
    <col min="6662" max="6662" width="26.85546875" style="3" customWidth="1"/>
    <col min="6663" max="6663" width="26.140625" style="3" customWidth="1"/>
    <col min="6664" max="6664" width="25.85546875" style="3" customWidth="1"/>
    <col min="6665" max="6665" width="26.42578125" style="3" customWidth="1"/>
    <col min="6666" max="6911" width="9.140625" style="3"/>
    <col min="6912" max="6912" width="2.140625" style="3" customWidth="1"/>
    <col min="6913" max="6913" width="11.28515625" style="3" customWidth="1"/>
    <col min="6914" max="6914" width="11.140625" style="3" customWidth="1"/>
    <col min="6915" max="6915" width="11.5703125" style="3" customWidth="1"/>
    <col min="6916" max="6916" width="22.85546875" style="3" customWidth="1"/>
    <col min="6917" max="6917" width="12.5703125" style="3" customWidth="1"/>
    <col min="6918" max="6918" width="26.85546875" style="3" customWidth="1"/>
    <col min="6919" max="6919" width="26.140625" style="3" customWidth="1"/>
    <col min="6920" max="6920" width="25.85546875" style="3" customWidth="1"/>
    <col min="6921" max="6921" width="26.42578125" style="3" customWidth="1"/>
    <col min="6922" max="7167" width="9.140625" style="3"/>
    <col min="7168" max="7168" width="2.140625" style="3" customWidth="1"/>
    <col min="7169" max="7169" width="11.28515625" style="3" customWidth="1"/>
    <col min="7170" max="7170" width="11.140625" style="3" customWidth="1"/>
    <col min="7171" max="7171" width="11.5703125" style="3" customWidth="1"/>
    <col min="7172" max="7172" width="22.85546875" style="3" customWidth="1"/>
    <col min="7173" max="7173" width="12.5703125" style="3" customWidth="1"/>
    <col min="7174" max="7174" width="26.85546875" style="3" customWidth="1"/>
    <col min="7175" max="7175" width="26.140625" style="3" customWidth="1"/>
    <col min="7176" max="7176" width="25.85546875" style="3" customWidth="1"/>
    <col min="7177" max="7177" width="26.42578125" style="3" customWidth="1"/>
    <col min="7178" max="7423" width="9.140625" style="3"/>
    <col min="7424" max="7424" width="2.140625" style="3" customWidth="1"/>
    <col min="7425" max="7425" width="11.28515625" style="3" customWidth="1"/>
    <col min="7426" max="7426" width="11.140625" style="3" customWidth="1"/>
    <col min="7427" max="7427" width="11.5703125" style="3" customWidth="1"/>
    <col min="7428" max="7428" width="22.85546875" style="3" customWidth="1"/>
    <col min="7429" max="7429" width="12.5703125" style="3" customWidth="1"/>
    <col min="7430" max="7430" width="26.85546875" style="3" customWidth="1"/>
    <col min="7431" max="7431" width="26.140625" style="3" customWidth="1"/>
    <col min="7432" max="7432" width="25.85546875" style="3" customWidth="1"/>
    <col min="7433" max="7433" width="26.42578125" style="3" customWidth="1"/>
    <col min="7434" max="7679" width="9.140625" style="3"/>
    <col min="7680" max="7680" width="2.140625" style="3" customWidth="1"/>
    <col min="7681" max="7681" width="11.28515625" style="3" customWidth="1"/>
    <col min="7682" max="7682" width="11.140625" style="3" customWidth="1"/>
    <col min="7683" max="7683" width="11.5703125" style="3" customWidth="1"/>
    <col min="7684" max="7684" width="22.85546875" style="3" customWidth="1"/>
    <col min="7685" max="7685" width="12.5703125" style="3" customWidth="1"/>
    <col min="7686" max="7686" width="26.85546875" style="3" customWidth="1"/>
    <col min="7687" max="7687" width="26.140625" style="3" customWidth="1"/>
    <col min="7688" max="7688" width="25.85546875" style="3" customWidth="1"/>
    <col min="7689" max="7689" width="26.42578125" style="3" customWidth="1"/>
    <col min="7690" max="7935" width="9.140625" style="3"/>
    <col min="7936" max="7936" width="2.140625" style="3" customWidth="1"/>
    <col min="7937" max="7937" width="11.28515625" style="3" customWidth="1"/>
    <col min="7938" max="7938" width="11.140625" style="3" customWidth="1"/>
    <col min="7939" max="7939" width="11.5703125" style="3" customWidth="1"/>
    <col min="7940" max="7940" width="22.85546875" style="3" customWidth="1"/>
    <col min="7941" max="7941" width="12.5703125" style="3" customWidth="1"/>
    <col min="7942" max="7942" width="26.85546875" style="3" customWidth="1"/>
    <col min="7943" max="7943" width="26.140625" style="3" customWidth="1"/>
    <col min="7944" max="7944" width="25.85546875" style="3" customWidth="1"/>
    <col min="7945" max="7945" width="26.42578125" style="3" customWidth="1"/>
    <col min="7946" max="8191" width="9.140625" style="3"/>
    <col min="8192" max="8192" width="2.140625" style="3" customWidth="1"/>
    <col min="8193" max="8193" width="11.28515625" style="3" customWidth="1"/>
    <col min="8194" max="8194" width="11.140625" style="3" customWidth="1"/>
    <col min="8195" max="8195" width="11.5703125" style="3" customWidth="1"/>
    <col min="8196" max="8196" width="22.85546875" style="3" customWidth="1"/>
    <col min="8197" max="8197" width="12.5703125" style="3" customWidth="1"/>
    <col min="8198" max="8198" width="26.85546875" style="3" customWidth="1"/>
    <col min="8199" max="8199" width="26.140625" style="3" customWidth="1"/>
    <col min="8200" max="8200" width="25.85546875" style="3" customWidth="1"/>
    <col min="8201" max="8201" width="26.42578125" style="3" customWidth="1"/>
    <col min="8202" max="8447" width="9.140625" style="3"/>
    <col min="8448" max="8448" width="2.140625" style="3" customWidth="1"/>
    <col min="8449" max="8449" width="11.28515625" style="3" customWidth="1"/>
    <col min="8450" max="8450" width="11.140625" style="3" customWidth="1"/>
    <col min="8451" max="8451" width="11.5703125" style="3" customWidth="1"/>
    <col min="8452" max="8452" width="22.85546875" style="3" customWidth="1"/>
    <col min="8453" max="8453" width="12.5703125" style="3" customWidth="1"/>
    <col min="8454" max="8454" width="26.85546875" style="3" customWidth="1"/>
    <col min="8455" max="8455" width="26.140625" style="3" customWidth="1"/>
    <col min="8456" max="8456" width="25.85546875" style="3" customWidth="1"/>
    <col min="8457" max="8457" width="26.42578125" style="3" customWidth="1"/>
    <col min="8458" max="8703" width="9.140625" style="3"/>
    <col min="8704" max="8704" width="2.140625" style="3" customWidth="1"/>
    <col min="8705" max="8705" width="11.28515625" style="3" customWidth="1"/>
    <col min="8706" max="8706" width="11.140625" style="3" customWidth="1"/>
    <col min="8707" max="8707" width="11.5703125" style="3" customWidth="1"/>
    <col min="8708" max="8708" width="22.85546875" style="3" customWidth="1"/>
    <col min="8709" max="8709" width="12.5703125" style="3" customWidth="1"/>
    <col min="8710" max="8710" width="26.85546875" style="3" customWidth="1"/>
    <col min="8711" max="8711" width="26.140625" style="3" customWidth="1"/>
    <col min="8712" max="8712" width="25.85546875" style="3" customWidth="1"/>
    <col min="8713" max="8713" width="26.42578125" style="3" customWidth="1"/>
    <col min="8714" max="8959" width="9.140625" style="3"/>
    <col min="8960" max="8960" width="2.140625" style="3" customWidth="1"/>
    <col min="8961" max="8961" width="11.28515625" style="3" customWidth="1"/>
    <col min="8962" max="8962" width="11.140625" style="3" customWidth="1"/>
    <col min="8963" max="8963" width="11.5703125" style="3" customWidth="1"/>
    <col min="8964" max="8964" width="22.85546875" style="3" customWidth="1"/>
    <col min="8965" max="8965" width="12.5703125" style="3" customWidth="1"/>
    <col min="8966" max="8966" width="26.85546875" style="3" customWidth="1"/>
    <col min="8967" max="8967" width="26.140625" style="3" customWidth="1"/>
    <col min="8968" max="8968" width="25.85546875" style="3" customWidth="1"/>
    <col min="8969" max="8969" width="26.42578125" style="3" customWidth="1"/>
    <col min="8970" max="9215" width="9.140625" style="3"/>
    <col min="9216" max="9216" width="2.140625" style="3" customWidth="1"/>
    <col min="9217" max="9217" width="11.28515625" style="3" customWidth="1"/>
    <col min="9218" max="9218" width="11.140625" style="3" customWidth="1"/>
    <col min="9219" max="9219" width="11.5703125" style="3" customWidth="1"/>
    <col min="9220" max="9220" width="22.85546875" style="3" customWidth="1"/>
    <col min="9221" max="9221" width="12.5703125" style="3" customWidth="1"/>
    <col min="9222" max="9222" width="26.85546875" style="3" customWidth="1"/>
    <col min="9223" max="9223" width="26.140625" style="3" customWidth="1"/>
    <col min="9224" max="9224" width="25.85546875" style="3" customWidth="1"/>
    <col min="9225" max="9225" width="26.42578125" style="3" customWidth="1"/>
    <col min="9226" max="9471" width="9.140625" style="3"/>
    <col min="9472" max="9472" width="2.140625" style="3" customWidth="1"/>
    <col min="9473" max="9473" width="11.28515625" style="3" customWidth="1"/>
    <col min="9474" max="9474" width="11.140625" style="3" customWidth="1"/>
    <col min="9475" max="9475" width="11.5703125" style="3" customWidth="1"/>
    <col min="9476" max="9476" width="22.85546875" style="3" customWidth="1"/>
    <col min="9477" max="9477" width="12.5703125" style="3" customWidth="1"/>
    <col min="9478" max="9478" width="26.85546875" style="3" customWidth="1"/>
    <col min="9479" max="9479" width="26.140625" style="3" customWidth="1"/>
    <col min="9480" max="9480" width="25.85546875" style="3" customWidth="1"/>
    <col min="9481" max="9481" width="26.42578125" style="3" customWidth="1"/>
    <col min="9482" max="9727" width="9.140625" style="3"/>
    <col min="9728" max="9728" width="2.140625" style="3" customWidth="1"/>
    <col min="9729" max="9729" width="11.28515625" style="3" customWidth="1"/>
    <col min="9730" max="9730" width="11.140625" style="3" customWidth="1"/>
    <col min="9731" max="9731" width="11.5703125" style="3" customWidth="1"/>
    <col min="9732" max="9732" width="22.85546875" style="3" customWidth="1"/>
    <col min="9733" max="9733" width="12.5703125" style="3" customWidth="1"/>
    <col min="9734" max="9734" width="26.85546875" style="3" customWidth="1"/>
    <col min="9735" max="9735" width="26.140625" style="3" customWidth="1"/>
    <col min="9736" max="9736" width="25.85546875" style="3" customWidth="1"/>
    <col min="9737" max="9737" width="26.42578125" style="3" customWidth="1"/>
    <col min="9738" max="9983" width="9.140625" style="3"/>
    <col min="9984" max="9984" width="2.140625" style="3" customWidth="1"/>
    <col min="9985" max="9985" width="11.28515625" style="3" customWidth="1"/>
    <col min="9986" max="9986" width="11.140625" style="3" customWidth="1"/>
    <col min="9987" max="9987" width="11.5703125" style="3" customWidth="1"/>
    <col min="9988" max="9988" width="22.85546875" style="3" customWidth="1"/>
    <col min="9989" max="9989" width="12.5703125" style="3" customWidth="1"/>
    <col min="9990" max="9990" width="26.85546875" style="3" customWidth="1"/>
    <col min="9991" max="9991" width="26.140625" style="3" customWidth="1"/>
    <col min="9992" max="9992" width="25.85546875" style="3" customWidth="1"/>
    <col min="9993" max="9993" width="26.42578125" style="3" customWidth="1"/>
    <col min="9994" max="10239" width="9.140625" style="3"/>
    <col min="10240" max="10240" width="2.140625" style="3" customWidth="1"/>
    <col min="10241" max="10241" width="11.28515625" style="3" customWidth="1"/>
    <col min="10242" max="10242" width="11.140625" style="3" customWidth="1"/>
    <col min="10243" max="10243" width="11.5703125" style="3" customWidth="1"/>
    <col min="10244" max="10244" width="22.85546875" style="3" customWidth="1"/>
    <col min="10245" max="10245" width="12.5703125" style="3" customWidth="1"/>
    <col min="10246" max="10246" width="26.85546875" style="3" customWidth="1"/>
    <col min="10247" max="10247" width="26.140625" style="3" customWidth="1"/>
    <col min="10248" max="10248" width="25.85546875" style="3" customWidth="1"/>
    <col min="10249" max="10249" width="26.42578125" style="3" customWidth="1"/>
    <col min="10250" max="10495" width="9.140625" style="3"/>
    <col min="10496" max="10496" width="2.140625" style="3" customWidth="1"/>
    <col min="10497" max="10497" width="11.28515625" style="3" customWidth="1"/>
    <col min="10498" max="10498" width="11.140625" style="3" customWidth="1"/>
    <col min="10499" max="10499" width="11.5703125" style="3" customWidth="1"/>
    <col min="10500" max="10500" width="22.85546875" style="3" customWidth="1"/>
    <col min="10501" max="10501" width="12.5703125" style="3" customWidth="1"/>
    <col min="10502" max="10502" width="26.85546875" style="3" customWidth="1"/>
    <col min="10503" max="10503" width="26.140625" style="3" customWidth="1"/>
    <col min="10504" max="10504" width="25.85546875" style="3" customWidth="1"/>
    <col min="10505" max="10505" width="26.42578125" style="3" customWidth="1"/>
    <col min="10506" max="10751" width="9.140625" style="3"/>
    <col min="10752" max="10752" width="2.140625" style="3" customWidth="1"/>
    <col min="10753" max="10753" width="11.28515625" style="3" customWidth="1"/>
    <col min="10754" max="10754" width="11.140625" style="3" customWidth="1"/>
    <col min="10755" max="10755" width="11.5703125" style="3" customWidth="1"/>
    <col min="10756" max="10756" width="22.85546875" style="3" customWidth="1"/>
    <col min="10757" max="10757" width="12.5703125" style="3" customWidth="1"/>
    <col min="10758" max="10758" width="26.85546875" style="3" customWidth="1"/>
    <col min="10759" max="10759" width="26.140625" style="3" customWidth="1"/>
    <col min="10760" max="10760" width="25.85546875" style="3" customWidth="1"/>
    <col min="10761" max="10761" width="26.42578125" style="3" customWidth="1"/>
    <col min="10762" max="11007" width="9.140625" style="3"/>
    <col min="11008" max="11008" width="2.140625" style="3" customWidth="1"/>
    <col min="11009" max="11009" width="11.28515625" style="3" customWidth="1"/>
    <col min="11010" max="11010" width="11.140625" style="3" customWidth="1"/>
    <col min="11011" max="11011" width="11.5703125" style="3" customWidth="1"/>
    <col min="11012" max="11012" width="22.85546875" style="3" customWidth="1"/>
    <col min="11013" max="11013" width="12.5703125" style="3" customWidth="1"/>
    <col min="11014" max="11014" width="26.85546875" style="3" customWidth="1"/>
    <col min="11015" max="11015" width="26.140625" style="3" customWidth="1"/>
    <col min="11016" max="11016" width="25.85546875" style="3" customWidth="1"/>
    <col min="11017" max="11017" width="26.42578125" style="3" customWidth="1"/>
    <col min="11018" max="11263" width="9.140625" style="3"/>
    <col min="11264" max="11264" width="2.140625" style="3" customWidth="1"/>
    <col min="11265" max="11265" width="11.28515625" style="3" customWidth="1"/>
    <col min="11266" max="11266" width="11.140625" style="3" customWidth="1"/>
    <col min="11267" max="11267" width="11.5703125" style="3" customWidth="1"/>
    <col min="11268" max="11268" width="22.85546875" style="3" customWidth="1"/>
    <col min="11269" max="11269" width="12.5703125" style="3" customWidth="1"/>
    <col min="11270" max="11270" width="26.85546875" style="3" customWidth="1"/>
    <col min="11271" max="11271" width="26.140625" style="3" customWidth="1"/>
    <col min="11272" max="11272" width="25.85546875" style="3" customWidth="1"/>
    <col min="11273" max="11273" width="26.42578125" style="3" customWidth="1"/>
    <col min="11274" max="11519" width="9.140625" style="3"/>
    <col min="11520" max="11520" width="2.140625" style="3" customWidth="1"/>
    <col min="11521" max="11521" width="11.28515625" style="3" customWidth="1"/>
    <col min="11522" max="11522" width="11.140625" style="3" customWidth="1"/>
    <col min="11523" max="11523" width="11.5703125" style="3" customWidth="1"/>
    <col min="11524" max="11524" width="22.85546875" style="3" customWidth="1"/>
    <col min="11525" max="11525" width="12.5703125" style="3" customWidth="1"/>
    <col min="11526" max="11526" width="26.85546875" style="3" customWidth="1"/>
    <col min="11527" max="11527" width="26.140625" style="3" customWidth="1"/>
    <col min="11528" max="11528" width="25.85546875" style="3" customWidth="1"/>
    <col min="11529" max="11529" width="26.42578125" style="3" customWidth="1"/>
    <col min="11530" max="11775" width="9.140625" style="3"/>
    <col min="11776" max="11776" width="2.140625" style="3" customWidth="1"/>
    <col min="11777" max="11777" width="11.28515625" style="3" customWidth="1"/>
    <col min="11778" max="11778" width="11.140625" style="3" customWidth="1"/>
    <col min="11779" max="11779" width="11.5703125" style="3" customWidth="1"/>
    <col min="11780" max="11780" width="22.85546875" style="3" customWidth="1"/>
    <col min="11781" max="11781" width="12.5703125" style="3" customWidth="1"/>
    <col min="11782" max="11782" width="26.85546875" style="3" customWidth="1"/>
    <col min="11783" max="11783" width="26.140625" style="3" customWidth="1"/>
    <col min="11784" max="11784" width="25.85546875" style="3" customWidth="1"/>
    <col min="11785" max="11785" width="26.42578125" style="3" customWidth="1"/>
    <col min="11786" max="12031" width="9.140625" style="3"/>
    <col min="12032" max="12032" width="2.140625" style="3" customWidth="1"/>
    <col min="12033" max="12033" width="11.28515625" style="3" customWidth="1"/>
    <col min="12034" max="12034" width="11.140625" style="3" customWidth="1"/>
    <col min="12035" max="12035" width="11.5703125" style="3" customWidth="1"/>
    <col min="12036" max="12036" width="22.85546875" style="3" customWidth="1"/>
    <col min="12037" max="12037" width="12.5703125" style="3" customWidth="1"/>
    <col min="12038" max="12038" width="26.85546875" style="3" customWidth="1"/>
    <col min="12039" max="12039" width="26.140625" style="3" customWidth="1"/>
    <col min="12040" max="12040" width="25.85546875" style="3" customWidth="1"/>
    <col min="12041" max="12041" width="26.42578125" style="3" customWidth="1"/>
    <col min="12042" max="12287" width="9.140625" style="3"/>
    <col min="12288" max="12288" width="2.140625" style="3" customWidth="1"/>
    <col min="12289" max="12289" width="11.28515625" style="3" customWidth="1"/>
    <col min="12290" max="12290" width="11.140625" style="3" customWidth="1"/>
    <col min="12291" max="12291" width="11.5703125" style="3" customWidth="1"/>
    <col min="12292" max="12292" width="22.85546875" style="3" customWidth="1"/>
    <col min="12293" max="12293" width="12.5703125" style="3" customWidth="1"/>
    <col min="12294" max="12294" width="26.85546875" style="3" customWidth="1"/>
    <col min="12295" max="12295" width="26.140625" style="3" customWidth="1"/>
    <col min="12296" max="12296" width="25.85546875" style="3" customWidth="1"/>
    <col min="12297" max="12297" width="26.42578125" style="3" customWidth="1"/>
    <col min="12298" max="12543" width="9.140625" style="3"/>
    <col min="12544" max="12544" width="2.140625" style="3" customWidth="1"/>
    <col min="12545" max="12545" width="11.28515625" style="3" customWidth="1"/>
    <col min="12546" max="12546" width="11.140625" style="3" customWidth="1"/>
    <col min="12547" max="12547" width="11.5703125" style="3" customWidth="1"/>
    <col min="12548" max="12548" width="22.85546875" style="3" customWidth="1"/>
    <col min="12549" max="12549" width="12.5703125" style="3" customWidth="1"/>
    <col min="12550" max="12550" width="26.85546875" style="3" customWidth="1"/>
    <col min="12551" max="12551" width="26.140625" style="3" customWidth="1"/>
    <col min="12552" max="12552" width="25.85546875" style="3" customWidth="1"/>
    <col min="12553" max="12553" width="26.42578125" style="3" customWidth="1"/>
    <col min="12554" max="12799" width="9.140625" style="3"/>
    <col min="12800" max="12800" width="2.140625" style="3" customWidth="1"/>
    <col min="12801" max="12801" width="11.28515625" style="3" customWidth="1"/>
    <col min="12802" max="12802" width="11.140625" style="3" customWidth="1"/>
    <col min="12803" max="12803" width="11.5703125" style="3" customWidth="1"/>
    <col min="12804" max="12804" width="22.85546875" style="3" customWidth="1"/>
    <col min="12805" max="12805" width="12.5703125" style="3" customWidth="1"/>
    <col min="12806" max="12806" width="26.85546875" style="3" customWidth="1"/>
    <col min="12807" max="12807" width="26.140625" style="3" customWidth="1"/>
    <col min="12808" max="12808" width="25.85546875" style="3" customWidth="1"/>
    <col min="12809" max="12809" width="26.42578125" style="3" customWidth="1"/>
    <col min="12810" max="13055" width="9.140625" style="3"/>
    <col min="13056" max="13056" width="2.140625" style="3" customWidth="1"/>
    <col min="13057" max="13057" width="11.28515625" style="3" customWidth="1"/>
    <col min="13058" max="13058" width="11.140625" style="3" customWidth="1"/>
    <col min="13059" max="13059" width="11.5703125" style="3" customWidth="1"/>
    <col min="13060" max="13060" width="22.85546875" style="3" customWidth="1"/>
    <col min="13061" max="13061" width="12.5703125" style="3" customWidth="1"/>
    <col min="13062" max="13062" width="26.85546875" style="3" customWidth="1"/>
    <col min="13063" max="13063" width="26.140625" style="3" customWidth="1"/>
    <col min="13064" max="13064" width="25.85546875" style="3" customWidth="1"/>
    <col min="13065" max="13065" width="26.42578125" style="3" customWidth="1"/>
    <col min="13066" max="13311" width="9.140625" style="3"/>
    <col min="13312" max="13312" width="2.140625" style="3" customWidth="1"/>
    <col min="13313" max="13313" width="11.28515625" style="3" customWidth="1"/>
    <col min="13314" max="13314" width="11.140625" style="3" customWidth="1"/>
    <col min="13315" max="13315" width="11.5703125" style="3" customWidth="1"/>
    <col min="13316" max="13316" width="22.85546875" style="3" customWidth="1"/>
    <col min="13317" max="13317" width="12.5703125" style="3" customWidth="1"/>
    <col min="13318" max="13318" width="26.85546875" style="3" customWidth="1"/>
    <col min="13319" max="13319" width="26.140625" style="3" customWidth="1"/>
    <col min="13320" max="13320" width="25.85546875" style="3" customWidth="1"/>
    <col min="13321" max="13321" width="26.42578125" style="3" customWidth="1"/>
    <col min="13322" max="13567" width="9.140625" style="3"/>
    <col min="13568" max="13568" width="2.140625" style="3" customWidth="1"/>
    <col min="13569" max="13569" width="11.28515625" style="3" customWidth="1"/>
    <col min="13570" max="13570" width="11.140625" style="3" customWidth="1"/>
    <col min="13571" max="13571" width="11.5703125" style="3" customWidth="1"/>
    <col min="13572" max="13572" width="22.85546875" style="3" customWidth="1"/>
    <col min="13573" max="13573" width="12.5703125" style="3" customWidth="1"/>
    <col min="13574" max="13574" width="26.85546875" style="3" customWidth="1"/>
    <col min="13575" max="13575" width="26.140625" style="3" customWidth="1"/>
    <col min="13576" max="13576" width="25.85546875" style="3" customWidth="1"/>
    <col min="13577" max="13577" width="26.42578125" style="3" customWidth="1"/>
    <col min="13578" max="13823" width="9.140625" style="3"/>
    <col min="13824" max="13824" width="2.140625" style="3" customWidth="1"/>
    <col min="13825" max="13825" width="11.28515625" style="3" customWidth="1"/>
    <col min="13826" max="13826" width="11.140625" style="3" customWidth="1"/>
    <col min="13827" max="13827" width="11.5703125" style="3" customWidth="1"/>
    <col min="13828" max="13828" width="22.85546875" style="3" customWidth="1"/>
    <col min="13829" max="13829" width="12.5703125" style="3" customWidth="1"/>
    <col min="13830" max="13830" width="26.85546875" style="3" customWidth="1"/>
    <col min="13831" max="13831" width="26.140625" style="3" customWidth="1"/>
    <col min="13832" max="13832" width="25.85546875" style="3" customWidth="1"/>
    <col min="13833" max="13833" width="26.42578125" style="3" customWidth="1"/>
    <col min="13834" max="14079" width="9.140625" style="3"/>
    <col min="14080" max="14080" width="2.140625" style="3" customWidth="1"/>
    <col min="14081" max="14081" width="11.28515625" style="3" customWidth="1"/>
    <col min="14082" max="14082" width="11.140625" style="3" customWidth="1"/>
    <col min="14083" max="14083" width="11.5703125" style="3" customWidth="1"/>
    <col min="14084" max="14084" width="22.85546875" style="3" customWidth="1"/>
    <col min="14085" max="14085" width="12.5703125" style="3" customWidth="1"/>
    <col min="14086" max="14086" width="26.85546875" style="3" customWidth="1"/>
    <col min="14087" max="14087" width="26.140625" style="3" customWidth="1"/>
    <col min="14088" max="14088" width="25.85546875" style="3" customWidth="1"/>
    <col min="14089" max="14089" width="26.42578125" style="3" customWidth="1"/>
    <col min="14090" max="14335" width="9.140625" style="3"/>
    <col min="14336" max="14336" width="2.140625" style="3" customWidth="1"/>
    <col min="14337" max="14337" width="11.28515625" style="3" customWidth="1"/>
    <col min="14338" max="14338" width="11.140625" style="3" customWidth="1"/>
    <col min="14339" max="14339" width="11.5703125" style="3" customWidth="1"/>
    <col min="14340" max="14340" width="22.85546875" style="3" customWidth="1"/>
    <col min="14341" max="14341" width="12.5703125" style="3" customWidth="1"/>
    <col min="14342" max="14342" width="26.85546875" style="3" customWidth="1"/>
    <col min="14343" max="14343" width="26.140625" style="3" customWidth="1"/>
    <col min="14344" max="14344" width="25.85546875" style="3" customWidth="1"/>
    <col min="14345" max="14345" width="26.42578125" style="3" customWidth="1"/>
    <col min="14346" max="14591" width="9.140625" style="3"/>
    <col min="14592" max="14592" width="2.140625" style="3" customWidth="1"/>
    <col min="14593" max="14593" width="11.28515625" style="3" customWidth="1"/>
    <col min="14594" max="14594" width="11.140625" style="3" customWidth="1"/>
    <col min="14595" max="14595" width="11.5703125" style="3" customWidth="1"/>
    <col min="14596" max="14596" width="22.85546875" style="3" customWidth="1"/>
    <col min="14597" max="14597" width="12.5703125" style="3" customWidth="1"/>
    <col min="14598" max="14598" width="26.85546875" style="3" customWidth="1"/>
    <col min="14599" max="14599" width="26.140625" style="3" customWidth="1"/>
    <col min="14600" max="14600" width="25.85546875" style="3" customWidth="1"/>
    <col min="14601" max="14601" width="26.42578125" style="3" customWidth="1"/>
    <col min="14602" max="14847" width="9.140625" style="3"/>
    <col min="14848" max="14848" width="2.140625" style="3" customWidth="1"/>
    <col min="14849" max="14849" width="11.28515625" style="3" customWidth="1"/>
    <col min="14850" max="14850" width="11.140625" style="3" customWidth="1"/>
    <col min="14851" max="14851" width="11.5703125" style="3" customWidth="1"/>
    <col min="14852" max="14852" width="22.85546875" style="3" customWidth="1"/>
    <col min="14853" max="14853" width="12.5703125" style="3" customWidth="1"/>
    <col min="14854" max="14854" width="26.85546875" style="3" customWidth="1"/>
    <col min="14855" max="14855" width="26.140625" style="3" customWidth="1"/>
    <col min="14856" max="14856" width="25.85546875" style="3" customWidth="1"/>
    <col min="14857" max="14857" width="26.42578125" style="3" customWidth="1"/>
    <col min="14858" max="15103" width="9.140625" style="3"/>
    <col min="15104" max="15104" width="2.140625" style="3" customWidth="1"/>
    <col min="15105" max="15105" width="11.28515625" style="3" customWidth="1"/>
    <col min="15106" max="15106" width="11.140625" style="3" customWidth="1"/>
    <col min="15107" max="15107" width="11.5703125" style="3" customWidth="1"/>
    <col min="15108" max="15108" width="22.85546875" style="3" customWidth="1"/>
    <col min="15109" max="15109" width="12.5703125" style="3" customWidth="1"/>
    <col min="15110" max="15110" width="26.85546875" style="3" customWidth="1"/>
    <col min="15111" max="15111" width="26.140625" style="3" customWidth="1"/>
    <col min="15112" max="15112" width="25.85546875" style="3" customWidth="1"/>
    <col min="15113" max="15113" width="26.42578125" style="3" customWidth="1"/>
    <col min="15114" max="15359" width="9.140625" style="3"/>
    <col min="15360" max="15360" width="2.140625" style="3" customWidth="1"/>
    <col min="15361" max="15361" width="11.28515625" style="3" customWidth="1"/>
    <col min="15362" max="15362" width="11.140625" style="3" customWidth="1"/>
    <col min="15363" max="15363" width="11.5703125" style="3" customWidth="1"/>
    <col min="15364" max="15364" width="22.85546875" style="3" customWidth="1"/>
    <col min="15365" max="15365" width="12.5703125" style="3" customWidth="1"/>
    <col min="15366" max="15366" width="26.85546875" style="3" customWidth="1"/>
    <col min="15367" max="15367" width="26.140625" style="3" customWidth="1"/>
    <col min="15368" max="15368" width="25.85546875" style="3" customWidth="1"/>
    <col min="15369" max="15369" width="26.42578125" style="3" customWidth="1"/>
    <col min="15370" max="15615" width="9.140625" style="3"/>
    <col min="15616" max="15616" width="2.140625" style="3" customWidth="1"/>
    <col min="15617" max="15617" width="11.28515625" style="3" customWidth="1"/>
    <col min="15618" max="15618" width="11.140625" style="3" customWidth="1"/>
    <col min="15619" max="15619" width="11.5703125" style="3" customWidth="1"/>
    <col min="15620" max="15620" width="22.85546875" style="3" customWidth="1"/>
    <col min="15621" max="15621" width="12.5703125" style="3" customWidth="1"/>
    <col min="15622" max="15622" width="26.85546875" style="3" customWidth="1"/>
    <col min="15623" max="15623" width="26.140625" style="3" customWidth="1"/>
    <col min="15624" max="15624" width="25.85546875" style="3" customWidth="1"/>
    <col min="15625" max="15625" width="26.42578125" style="3" customWidth="1"/>
    <col min="15626" max="15871" width="9.140625" style="3"/>
    <col min="15872" max="15872" width="2.140625" style="3" customWidth="1"/>
    <col min="15873" max="15873" width="11.28515625" style="3" customWidth="1"/>
    <col min="15874" max="15874" width="11.140625" style="3" customWidth="1"/>
    <col min="15875" max="15875" width="11.5703125" style="3" customWidth="1"/>
    <col min="15876" max="15876" width="22.85546875" style="3" customWidth="1"/>
    <col min="15877" max="15877" width="12.5703125" style="3" customWidth="1"/>
    <col min="15878" max="15878" width="26.85546875" style="3" customWidth="1"/>
    <col min="15879" max="15879" width="26.140625" style="3" customWidth="1"/>
    <col min="15880" max="15880" width="25.85546875" style="3" customWidth="1"/>
    <col min="15881" max="15881" width="26.42578125" style="3" customWidth="1"/>
    <col min="15882" max="16127" width="9.140625" style="3"/>
    <col min="16128" max="16128" width="2.140625" style="3" customWidth="1"/>
    <col min="16129" max="16129" width="11.28515625" style="3" customWidth="1"/>
    <col min="16130" max="16130" width="11.140625" style="3" customWidth="1"/>
    <col min="16131" max="16131" width="11.5703125" style="3" customWidth="1"/>
    <col min="16132" max="16132" width="22.85546875" style="3" customWidth="1"/>
    <col min="16133" max="16133" width="12.5703125" style="3" customWidth="1"/>
    <col min="16134" max="16134" width="26.85546875" style="3" customWidth="1"/>
    <col min="16135" max="16135" width="26.140625" style="3" customWidth="1"/>
    <col min="16136" max="16136" width="25.85546875" style="3" customWidth="1"/>
    <col min="16137" max="16137" width="26.42578125" style="3" customWidth="1"/>
    <col min="16138" max="16384" width="9.140625" style="3"/>
  </cols>
  <sheetData>
    <row r="1" spans="1:12" ht="8.85" customHeight="1">
      <c r="A1" s="1"/>
      <c r="B1" s="2"/>
      <c r="C1" s="2"/>
      <c r="D1" s="2"/>
      <c r="E1" s="2"/>
      <c r="F1" s="1"/>
      <c r="G1" s="1"/>
      <c r="H1" s="1"/>
      <c r="I1" s="1"/>
      <c r="J1" s="1"/>
    </row>
    <row r="2" spans="1:12" ht="0.4" hidden="1" customHeight="1">
      <c r="A2" s="1"/>
      <c r="B2" s="2"/>
      <c r="C2" s="2"/>
      <c r="D2" s="2"/>
      <c r="E2" s="2"/>
      <c r="F2" s="1"/>
      <c r="G2" s="1"/>
      <c r="H2" s="1"/>
      <c r="I2" s="1"/>
      <c r="J2" s="1"/>
    </row>
    <row r="3" spans="1:12" ht="0.4" hidden="1" customHeight="1">
      <c r="A3" s="1"/>
      <c r="B3" s="2"/>
      <c r="C3" s="2"/>
      <c r="D3" s="2"/>
      <c r="E3" s="2"/>
      <c r="F3" s="1"/>
      <c r="G3" s="1"/>
      <c r="H3" s="1"/>
      <c r="I3" s="1"/>
      <c r="J3" s="1"/>
    </row>
    <row r="4" spans="1:12" ht="0.4" customHeight="1">
      <c r="A4" s="1"/>
      <c r="B4" s="2"/>
      <c r="C4" s="2"/>
      <c r="D4" s="2"/>
      <c r="E4" s="2"/>
      <c r="F4" s="1"/>
      <c r="G4" s="1"/>
      <c r="H4" s="1"/>
      <c r="I4" s="1"/>
      <c r="J4" s="1"/>
    </row>
    <row r="5" spans="1:12" ht="28.5" customHeight="1">
      <c r="A5" s="1"/>
      <c r="B5" s="4"/>
      <c r="C5" s="4"/>
      <c r="D5" s="4"/>
      <c r="E5" s="4"/>
      <c r="F5" s="1"/>
      <c r="G5" s="1"/>
      <c r="H5" s="1"/>
      <c r="I5" s="1"/>
      <c r="J5" s="15"/>
    </row>
    <row r="6" spans="1:12" ht="69" customHeight="1">
      <c r="A6" s="1"/>
      <c r="B6" s="4"/>
      <c r="C6" s="4"/>
      <c r="D6" s="4"/>
      <c r="E6" s="4"/>
      <c r="F6" s="1"/>
      <c r="G6" s="1"/>
      <c r="H6" s="1"/>
      <c r="I6" s="1"/>
      <c r="J6" s="10" t="s">
        <v>22</v>
      </c>
    </row>
    <row r="7" spans="1:12" ht="70.5" customHeight="1">
      <c r="A7" s="1"/>
      <c r="B7" s="224" t="s">
        <v>39</v>
      </c>
      <c r="C7" s="224"/>
      <c r="D7" s="224"/>
      <c r="E7" s="224"/>
      <c r="F7" s="224"/>
      <c r="G7" s="224"/>
      <c r="H7" s="224"/>
      <c r="I7" s="224"/>
      <c r="J7" s="224"/>
      <c r="K7" s="9"/>
      <c r="L7" s="9"/>
    </row>
    <row r="8" spans="1:12" ht="12.75" customHeight="1">
      <c r="A8" s="1"/>
      <c r="B8" s="4"/>
      <c r="C8" s="4"/>
      <c r="D8" s="4"/>
      <c r="E8" s="4"/>
      <c r="F8" s="1"/>
      <c r="G8" s="1"/>
      <c r="H8" s="1"/>
      <c r="I8" s="1"/>
      <c r="J8" s="1"/>
    </row>
    <row r="9" spans="1:12" ht="95.25" customHeight="1">
      <c r="A9" s="1"/>
      <c r="B9" s="225" t="s">
        <v>7</v>
      </c>
      <c r="C9" s="226"/>
      <c r="D9" s="226"/>
      <c r="E9" s="226"/>
      <c r="F9" s="227"/>
      <c r="G9" s="225" t="s">
        <v>40</v>
      </c>
      <c r="H9" s="226"/>
      <c r="I9" s="226"/>
      <c r="J9" s="227"/>
    </row>
    <row r="10" spans="1:12" ht="73.5" customHeight="1">
      <c r="A10" s="1"/>
      <c r="B10" s="21" t="s">
        <v>27</v>
      </c>
      <c r="C10" s="21" t="s">
        <v>8</v>
      </c>
      <c r="D10" s="21" t="s">
        <v>36</v>
      </c>
      <c r="E10" s="21" t="s">
        <v>9</v>
      </c>
      <c r="F10" s="21" t="s">
        <v>10</v>
      </c>
      <c r="G10" s="12" t="s">
        <v>99</v>
      </c>
      <c r="H10" s="13" t="s">
        <v>100</v>
      </c>
      <c r="I10" s="13" t="s">
        <v>101</v>
      </c>
      <c r="J10" s="14" t="s">
        <v>150</v>
      </c>
    </row>
    <row r="11" spans="1:12" ht="14.25" customHeight="1">
      <c r="A11" s="1"/>
      <c r="B11" s="22">
        <v>1</v>
      </c>
      <c r="C11" s="22">
        <v>2</v>
      </c>
      <c r="D11" s="22">
        <v>3</v>
      </c>
      <c r="E11" s="22">
        <v>4</v>
      </c>
      <c r="F11" s="22">
        <v>5</v>
      </c>
      <c r="G11" s="22">
        <v>6</v>
      </c>
      <c r="H11" s="22">
        <v>7</v>
      </c>
      <c r="I11" s="22">
        <v>8</v>
      </c>
      <c r="J11" s="22">
        <v>9</v>
      </c>
    </row>
    <row r="12" spans="1:12" ht="25.5" customHeight="1">
      <c r="A12" s="1"/>
      <c r="B12" s="24" t="s">
        <v>48</v>
      </c>
      <c r="C12" s="24" t="s">
        <v>49</v>
      </c>
      <c r="D12" s="24" t="s">
        <v>92</v>
      </c>
      <c r="E12" s="24" t="s">
        <v>53</v>
      </c>
      <c r="F12" s="24" t="s">
        <v>52</v>
      </c>
      <c r="G12" s="28">
        <f>492.5-41.4</f>
        <v>451.1</v>
      </c>
      <c r="H12" s="29">
        <v>451.1</v>
      </c>
      <c r="I12" s="29">
        <v>451.1</v>
      </c>
      <c r="J12" s="20">
        <v>451.1</v>
      </c>
    </row>
    <row r="13" spans="1:12" ht="22.15" customHeight="1">
      <c r="A13" s="1"/>
      <c r="B13" s="24" t="s">
        <v>48</v>
      </c>
      <c r="C13" s="24" t="s">
        <v>49</v>
      </c>
      <c r="D13" s="24" t="s">
        <v>92</v>
      </c>
      <c r="E13" s="24" t="s">
        <v>93</v>
      </c>
      <c r="F13" s="24" t="s">
        <v>52</v>
      </c>
      <c r="G13" s="109">
        <v>34326.199999999997</v>
      </c>
      <c r="H13" s="109">
        <v>34326.199999999997</v>
      </c>
      <c r="I13" s="161">
        <v>34326.199999999997</v>
      </c>
      <c r="J13" s="20">
        <v>34326.199999999997</v>
      </c>
    </row>
    <row r="14" spans="1:12" ht="22.15" customHeight="1">
      <c r="A14" s="1"/>
      <c r="B14" s="19" t="s">
        <v>48</v>
      </c>
      <c r="C14" s="19" t="s">
        <v>49</v>
      </c>
      <c r="D14" s="19" t="s">
        <v>92</v>
      </c>
      <c r="E14" s="19" t="s">
        <v>72</v>
      </c>
      <c r="F14" s="30" t="s">
        <v>52</v>
      </c>
      <c r="G14" s="20">
        <v>0</v>
      </c>
      <c r="H14" s="20">
        <v>0</v>
      </c>
      <c r="I14" s="162">
        <v>0</v>
      </c>
      <c r="J14" s="20">
        <v>0</v>
      </c>
    </row>
    <row r="15" spans="1:12" ht="22.15" customHeight="1">
      <c r="A15" s="1"/>
      <c r="B15" s="16" t="s">
        <v>48</v>
      </c>
      <c r="C15" s="16" t="s">
        <v>49</v>
      </c>
      <c r="D15" s="16" t="s">
        <v>50</v>
      </c>
      <c r="E15" s="16" t="s">
        <v>53</v>
      </c>
      <c r="F15" s="16" t="s">
        <v>52</v>
      </c>
      <c r="G15" s="20">
        <v>2289.1999999999998</v>
      </c>
      <c r="H15" s="20">
        <v>2289.1999999999998</v>
      </c>
      <c r="I15" s="20">
        <v>2289.1999999999998</v>
      </c>
      <c r="J15" s="20">
        <v>2289.1999999999998</v>
      </c>
    </row>
    <row r="16" spans="1:12" ht="22.15" customHeight="1">
      <c r="A16" s="1"/>
      <c r="B16" s="16" t="s">
        <v>48</v>
      </c>
      <c r="C16" s="16" t="s">
        <v>49</v>
      </c>
      <c r="D16" s="16" t="s">
        <v>50</v>
      </c>
      <c r="E16" s="16" t="s">
        <v>51</v>
      </c>
      <c r="F16" s="16" t="s">
        <v>52</v>
      </c>
      <c r="G16" s="20">
        <v>26.4</v>
      </c>
      <c r="H16" s="20">
        <v>26.4</v>
      </c>
      <c r="I16" s="20">
        <v>26.4</v>
      </c>
      <c r="J16" s="20">
        <v>26.4</v>
      </c>
    </row>
    <row r="17" spans="1:10" ht="22.15" customHeight="1">
      <c r="A17" s="1"/>
      <c r="B17" s="17" t="s">
        <v>48</v>
      </c>
      <c r="C17" s="17" t="s">
        <v>49</v>
      </c>
      <c r="D17" s="17" t="s">
        <v>54</v>
      </c>
      <c r="E17" s="17" t="s">
        <v>51</v>
      </c>
      <c r="F17" s="17" t="s">
        <v>52</v>
      </c>
      <c r="G17" s="20">
        <v>44961.4</v>
      </c>
      <c r="H17" s="20">
        <v>44961.4</v>
      </c>
      <c r="I17" s="20">
        <v>44961.4</v>
      </c>
      <c r="J17" s="20">
        <v>44961.4</v>
      </c>
    </row>
    <row r="18" spans="1:10" ht="22.15" customHeight="1">
      <c r="A18" s="1"/>
      <c r="B18" s="17" t="s">
        <v>48</v>
      </c>
      <c r="C18" s="17" t="s">
        <v>49</v>
      </c>
      <c r="D18" s="17" t="s">
        <v>54</v>
      </c>
      <c r="E18" s="17" t="s">
        <v>51</v>
      </c>
      <c r="F18" s="17">
        <v>621</v>
      </c>
      <c r="G18" s="20">
        <v>53994.9</v>
      </c>
      <c r="H18" s="20">
        <v>53409.5</v>
      </c>
      <c r="I18" s="20">
        <v>53409.5</v>
      </c>
      <c r="J18" s="20">
        <v>53409.5</v>
      </c>
    </row>
    <row r="19" spans="1:10" ht="22.15" customHeight="1">
      <c r="A19" s="1"/>
      <c r="B19" s="18" t="s">
        <v>48</v>
      </c>
      <c r="C19" s="18" t="s">
        <v>49</v>
      </c>
      <c r="D19" s="18" t="s">
        <v>70</v>
      </c>
      <c r="E19" s="18" t="s">
        <v>71</v>
      </c>
      <c r="F19" s="18" t="s">
        <v>58</v>
      </c>
      <c r="G19" s="20">
        <v>202</v>
      </c>
      <c r="H19" s="20">
        <v>202</v>
      </c>
      <c r="I19" s="20">
        <v>202</v>
      </c>
      <c r="J19" s="20">
        <v>202</v>
      </c>
    </row>
    <row r="20" spans="1:10" ht="22.15" customHeight="1">
      <c r="A20" s="1"/>
      <c r="B20" s="18" t="s">
        <v>48</v>
      </c>
      <c r="C20" s="18" t="s">
        <v>49</v>
      </c>
      <c r="D20" s="18" t="s">
        <v>70</v>
      </c>
      <c r="E20" s="18" t="s">
        <v>72</v>
      </c>
      <c r="F20" s="18" t="s">
        <v>58</v>
      </c>
      <c r="G20" s="20">
        <v>0</v>
      </c>
      <c r="H20" s="20">
        <v>0</v>
      </c>
      <c r="I20" s="20">
        <v>0</v>
      </c>
      <c r="J20" s="20">
        <v>0</v>
      </c>
    </row>
    <row r="21" spans="1:10" ht="24.6" customHeight="1">
      <c r="A21" s="1"/>
      <c r="B21" s="18" t="s">
        <v>48</v>
      </c>
      <c r="C21" s="18" t="s">
        <v>49</v>
      </c>
      <c r="D21" s="18" t="s">
        <v>55</v>
      </c>
      <c r="E21" s="18" t="s">
        <v>56</v>
      </c>
      <c r="F21" s="16" t="s">
        <v>52</v>
      </c>
      <c r="G21" s="20">
        <v>14.1</v>
      </c>
      <c r="H21" s="20">
        <v>14.1</v>
      </c>
      <c r="I21" s="20">
        <v>14.1</v>
      </c>
      <c r="J21" s="20">
        <v>14.1</v>
      </c>
    </row>
    <row r="22" spans="1:10" ht="25.15" customHeight="1">
      <c r="A22" s="1"/>
      <c r="B22" s="18" t="s">
        <v>48</v>
      </c>
      <c r="C22" s="18" t="s">
        <v>49</v>
      </c>
      <c r="D22" s="18" t="s">
        <v>57</v>
      </c>
      <c r="E22" s="18" t="s">
        <v>53</v>
      </c>
      <c r="F22" s="16" t="s">
        <v>52</v>
      </c>
      <c r="G22" s="20">
        <v>153.69999999999999</v>
      </c>
      <c r="H22" s="20">
        <v>153.69999999999999</v>
      </c>
      <c r="I22" s="20">
        <v>153.69999999999999</v>
      </c>
      <c r="J22" s="20">
        <v>153.69999999999999</v>
      </c>
    </row>
    <row r="23" spans="1:10" ht="24" customHeight="1">
      <c r="A23" s="1"/>
      <c r="B23" s="18" t="s">
        <v>48</v>
      </c>
      <c r="C23" s="18" t="s">
        <v>49</v>
      </c>
      <c r="D23" s="18" t="s">
        <v>57</v>
      </c>
      <c r="E23" s="18" t="s">
        <v>53</v>
      </c>
      <c r="F23" s="16" t="s">
        <v>58</v>
      </c>
      <c r="G23" s="20">
        <v>41.5</v>
      </c>
      <c r="H23" s="20">
        <v>41.5</v>
      </c>
      <c r="I23" s="20">
        <v>41.5</v>
      </c>
      <c r="J23" s="20">
        <v>41.5</v>
      </c>
    </row>
    <row r="24" spans="1:10" ht="24" hidden="1" customHeight="1">
      <c r="A24" s="1"/>
      <c r="B24" s="16"/>
      <c r="C24" s="16"/>
      <c r="D24" s="16"/>
      <c r="E24" s="16"/>
      <c r="F24" s="16"/>
      <c r="G24" s="20"/>
      <c r="H24" s="20"/>
      <c r="I24" s="20"/>
      <c r="J24" s="20"/>
    </row>
    <row r="25" spans="1:10" ht="24" hidden="1" customHeight="1">
      <c r="A25" s="1"/>
      <c r="B25" s="16"/>
      <c r="C25" s="16"/>
      <c r="D25" s="16"/>
      <c r="E25" s="16"/>
      <c r="F25" s="16"/>
      <c r="G25" s="20"/>
      <c r="H25" s="20"/>
      <c r="I25" s="20"/>
      <c r="J25" s="20"/>
    </row>
    <row r="26" spans="1:10" ht="24" hidden="1" customHeight="1">
      <c r="A26" s="1"/>
      <c r="B26" s="18"/>
      <c r="C26" s="18"/>
      <c r="D26" s="18"/>
      <c r="E26" s="18"/>
      <c r="F26" s="18"/>
      <c r="G26" s="20"/>
      <c r="H26" s="20"/>
      <c r="I26" s="20"/>
      <c r="J26" s="20"/>
    </row>
    <row r="27" spans="1:10" ht="26.45" hidden="1" customHeight="1">
      <c r="A27" s="1"/>
      <c r="B27" s="18"/>
      <c r="C27" s="18"/>
      <c r="D27" s="18"/>
      <c r="E27" s="18"/>
      <c r="F27" s="18"/>
      <c r="G27" s="20"/>
      <c r="H27" s="20"/>
      <c r="I27" s="20"/>
      <c r="J27" s="20"/>
    </row>
    <row r="28" spans="1:10" ht="23.65" hidden="1" customHeight="1">
      <c r="A28" s="1"/>
      <c r="B28" s="18"/>
      <c r="C28" s="18"/>
      <c r="D28" s="18"/>
      <c r="E28" s="18"/>
      <c r="F28" s="18"/>
      <c r="G28" s="20"/>
      <c r="H28" s="20"/>
      <c r="I28" s="20"/>
      <c r="J28" s="20"/>
    </row>
    <row r="29" spans="1:10" ht="25.15" customHeight="1">
      <c r="A29" s="5"/>
      <c r="B29" s="219" t="s">
        <v>14</v>
      </c>
      <c r="C29" s="220"/>
      <c r="D29" s="220"/>
      <c r="E29" s="220"/>
      <c r="F29" s="221"/>
      <c r="G29" s="107">
        <f>G12+G13+G15+G16+G17+G18+G19+G20+G21+G22+G23</f>
        <v>136460.5</v>
      </c>
      <c r="H29" s="107">
        <f>H12+H13+H15+H16+H17+H18+H19+H20+H21+H22+H23</f>
        <v>135875.1</v>
      </c>
      <c r="I29" s="107">
        <f>I12+I13+I15+I16+I17+I18+I19+I20+I21+I22+I23</f>
        <v>135875.1</v>
      </c>
      <c r="J29" s="107">
        <f>J12+J13+J15+J16+J17+J18+J19+J20+J21+J22+J23</f>
        <v>135875.1</v>
      </c>
    </row>
    <row r="30" spans="1:10" ht="28.5" customHeight="1">
      <c r="F30" s="8"/>
      <c r="J30" s="8"/>
    </row>
    <row r="31" spans="1:10" ht="9" customHeight="1"/>
    <row r="32" spans="1:10" ht="5.25" customHeight="1">
      <c r="B32" s="222"/>
      <c r="C32" s="222"/>
      <c r="D32" s="222"/>
      <c r="E32" s="222"/>
      <c r="F32" s="222"/>
      <c r="G32" s="222"/>
      <c r="H32" s="222"/>
      <c r="I32" s="222"/>
      <c r="J32" s="222"/>
    </row>
    <row r="33" spans="2:10" ht="31.9" customHeight="1">
      <c r="B33" s="6"/>
      <c r="C33" s="6"/>
      <c r="D33" s="6"/>
      <c r="E33" s="6"/>
      <c r="F33" s="6"/>
      <c r="G33" s="7"/>
      <c r="H33" s="7"/>
      <c r="I33" s="7"/>
      <c r="J33" s="7"/>
    </row>
    <row r="34" spans="2:10" ht="87" customHeight="1">
      <c r="B34" s="223"/>
      <c r="C34" s="223"/>
      <c r="D34" s="223"/>
      <c r="E34" s="223"/>
      <c r="F34" s="223"/>
      <c r="G34" s="223"/>
      <c r="H34" s="223"/>
      <c r="I34" s="223"/>
      <c r="J34" s="223"/>
    </row>
  </sheetData>
  <mergeCells count="6">
    <mergeCell ref="B29:F29"/>
    <mergeCell ref="B32:J32"/>
    <mergeCell ref="B34:J34"/>
    <mergeCell ref="B7:J7"/>
    <mergeCell ref="B9:F9"/>
    <mergeCell ref="G9:J9"/>
  </mergeCells>
  <phoneticPr fontId="6" type="noConversion"/>
  <pageMargins left="1.299212598425197" right="0.39370078740157483" top="0.35433070866141736" bottom="0.35433070866141736" header="0.15748031496062992" footer="0.15748031496062992"/>
  <pageSetup paperSize="9" scale="70"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J34"/>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H42" sqref="H42"/>
    </sheetView>
  </sheetViews>
  <sheetFormatPr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240" width="9.140625" style="3"/>
    <col min="241" max="241" width="2.140625" style="3" customWidth="1"/>
    <col min="242" max="242" width="11.5703125" style="3" customWidth="1"/>
    <col min="243" max="243" width="10.7109375" style="3" customWidth="1"/>
    <col min="244" max="244" width="9.42578125" style="3" customWidth="1"/>
    <col min="245" max="245" width="21" style="3" customWidth="1"/>
    <col min="246" max="246" width="12.140625" style="3" customWidth="1"/>
    <col min="247" max="249" width="24.42578125" style="3" customWidth="1"/>
    <col min="250" max="250" width="24.28515625" style="3" customWidth="1"/>
    <col min="251" max="496" width="9.140625" style="3"/>
    <col min="497" max="497" width="2.140625" style="3" customWidth="1"/>
    <col min="498" max="498" width="11.5703125" style="3" customWidth="1"/>
    <col min="499" max="499" width="10.7109375" style="3" customWidth="1"/>
    <col min="500" max="500" width="9.42578125" style="3" customWidth="1"/>
    <col min="501" max="501" width="21" style="3" customWidth="1"/>
    <col min="502" max="502" width="12.140625" style="3" customWidth="1"/>
    <col min="503" max="505" width="24.42578125" style="3" customWidth="1"/>
    <col min="506" max="506" width="24.28515625" style="3" customWidth="1"/>
    <col min="507" max="752" width="9.140625" style="3"/>
    <col min="753" max="753" width="2.140625" style="3" customWidth="1"/>
    <col min="754" max="754" width="11.5703125" style="3" customWidth="1"/>
    <col min="755" max="755" width="10.7109375" style="3" customWidth="1"/>
    <col min="756" max="756" width="9.42578125" style="3" customWidth="1"/>
    <col min="757" max="757" width="21" style="3" customWidth="1"/>
    <col min="758" max="758" width="12.140625" style="3" customWidth="1"/>
    <col min="759" max="761" width="24.42578125" style="3" customWidth="1"/>
    <col min="762" max="762" width="24.28515625" style="3" customWidth="1"/>
    <col min="763" max="1008" width="9.140625" style="3"/>
    <col min="1009" max="1009" width="2.140625" style="3" customWidth="1"/>
    <col min="1010" max="1010" width="11.5703125" style="3" customWidth="1"/>
    <col min="1011" max="1011" width="10.7109375" style="3" customWidth="1"/>
    <col min="1012" max="1012" width="9.42578125" style="3" customWidth="1"/>
    <col min="1013" max="1013" width="21" style="3" customWidth="1"/>
    <col min="1014" max="1014" width="12.140625" style="3" customWidth="1"/>
    <col min="1015" max="1017" width="24.42578125" style="3" customWidth="1"/>
    <col min="1018" max="1018" width="24.28515625" style="3" customWidth="1"/>
    <col min="1019" max="1264" width="9.140625" style="3"/>
    <col min="1265" max="1265" width="2.140625" style="3" customWidth="1"/>
    <col min="1266" max="1266" width="11.5703125" style="3" customWidth="1"/>
    <col min="1267" max="1267" width="10.7109375" style="3" customWidth="1"/>
    <col min="1268" max="1268" width="9.42578125" style="3" customWidth="1"/>
    <col min="1269" max="1269" width="21" style="3" customWidth="1"/>
    <col min="1270" max="1270" width="12.140625" style="3" customWidth="1"/>
    <col min="1271" max="1273" width="24.42578125" style="3" customWidth="1"/>
    <col min="1274" max="1274" width="24.28515625" style="3" customWidth="1"/>
    <col min="1275" max="1520" width="9.140625" style="3"/>
    <col min="1521" max="1521" width="2.140625" style="3" customWidth="1"/>
    <col min="1522" max="1522" width="11.5703125" style="3" customWidth="1"/>
    <col min="1523" max="1523" width="10.7109375" style="3" customWidth="1"/>
    <col min="1524" max="1524" width="9.42578125" style="3" customWidth="1"/>
    <col min="1525" max="1525" width="21" style="3" customWidth="1"/>
    <col min="1526" max="1526" width="12.140625" style="3" customWidth="1"/>
    <col min="1527" max="1529" width="24.42578125" style="3" customWidth="1"/>
    <col min="1530" max="1530" width="24.28515625" style="3" customWidth="1"/>
    <col min="1531" max="1776" width="9.140625" style="3"/>
    <col min="1777" max="1777" width="2.140625" style="3" customWidth="1"/>
    <col min="1778" max="1778" width="11.5703125" style="3" customWidth="1"/>
    <col min="1779" max="1779" width="10.7109375" style="3" customWidth="1"/>
    <col min="1780" max="1780" width="9.42578125" style="3" customWidth="1"/>
    <col min="1781" max="1781" width="21" style="3" customWidth="1"/>
    <col min="1782" max="1782" width="12.140625" style="3" customWidth="1"/>
    <col min="1783" max="1785" width="24.42578125" style="3" customWidth="1"/>
    <col min="1786" max="1786" width="24.28515625" style="3" customWidth="1"/>
    <col min="1787" max="2032" width="9.140625" style="3"/>
    <col min="2033" max="2033" width="2.140625" style="3" customWidth="1"/>
    <col min="2034" max="2034" width="11.5703125" style="3" customWidth="1"/>
    <col min="2035" max="2035" width="10.7109375" style="3" customWidth="1"/>
    <col min="2036" max="2036" width="9.42578125" style="3" customWidth="1"/>
    <col min="2037" max="2037" width="21" style="3" customWidth="1"/>
    <col min="2038" max="2038" width="12.140625" style="3" customWidth="1"/>
    <col min="2039" max="2041" width="24.42578125" style="3" customWidth="1"/>
    <col min="2042" max="2042" width="24.28515625" style="3" customWidth="1"/>
    <col min="2043" max="2288" width="9.140625" style="3"/>
    <col min="2289" max="2289" width="2.140625" style="3" customWidth="1"/>
    <col min="2290" max="2290" width="11.5703125" style="3" customWidth="1"/>
    <col min="2291" max="2291" width="10.7109375" style="3" customWidth="1"/>
    <col min="2292" max="2292" width="9.42578125" style="3" customWidth="1"/>
    <col min="2293" max="2293" width="21" style="3" customWidth="1"/>
    <col min="2294" max="2294" width="12.140625" style="3" customWidth="1"/>
    <col min="2295" max="2297" width="24.42578125" style="3" customWidth="1"/>
    <col min="2298" max="2298" width="24.28515625" style="3" customWidth="1"/>
    <col min="2299" max="2544" width="9.140625" style="3"/>
    <col min="2545" max="2545" width="2.140625" style="3" customWidth="1"/>
    <col min="2546" max="2546" width="11.5703125" style="3" customWidth="1"/>
    <col min="2547" max="2547" width="10.7109375" style="3" customWidth="1"/>
    <col min="2548" max="2548" width="9.42578125" style="3" customWidth="1"/>
    <col min="2549" max="2549" width="21" style="3" customWidth="1"/>
    <col min="2550" max="2550" width="12.140625" style="3" customWidth="1"/>
    <col min="2551" max="2553" width="24.42578125" style="3" customWidth="1"/>
    <col min="2554" max="2554" width="24.28515625" style="3" customWidth="1"/>
    <col min="2555" max="2800" width="9.140625" style="3"/>
    <col min="2801" max="2801" width="2.140625" style="3" customWidth="1"/>
    <col min="2802" max="2802" width="11.5703125" style="3" customWidth="1"/>
    <col min="2803" max="2803" width="10.7109375" style="3" customWidth="1"/>
    <col min="2804" max="2804" width="9.42578125" style="3" customWidth="1"/>
    <col min="2805" max="2805" width="21" style="3" customWidth="1"/>
    <col min="2806" max="2806" width="12.140625" style="3" customWidth="1"/>
    <col min="2807" max="2809" width="24.42578125" style="3" customWidth="1"/>
    <col min="2810" max="2810" width="24.28515625" style="3" customWidth="1"/>
    <col min="2811" max="3056" width="9.140625" style="3"/>
    <col min="3057" max="3057" width="2.140625" style="3" customWidth="1"/>
    <col min="3058" max="3058" width="11.5703125" style="3" customWidth="1"/>
    <col min="3059" max="3059" width="10.7109375" style="3" customWidth="1"/>
    <col min="3060" max="3060" width="9.42578125" style="3" customWidth="1"/>
    <col min="3061" max="3061" width="21" style="3" customWidth="1"/>
    <col min="3062" max="3062" width="12.140625" style="3" customWidth="1"/>
    <col min="3063" max="3065" width="24.42578125" style="3" customWidth="1"/>
    <col min="3066" max="3066" width="24.28515625" style="3" customWidth="1"/>
    <col min="3067" max="3312" width="9.140625" style="3"/>
    <col min="3313" max="3313" width="2.140625" style="3" customWidth="1"/>
    <col min="3314" max="3314" width="11.5703125" style="3" customWidth="1"/>
    <col min="3315" max="3315" width="10.7109375" style="3" customWidth="1"/>
    <col min="3316" max="3316" width="9.42578125" style="3" customWidth="1"/>
    <col min="3317" max="3317" width="21" style="3" customWidth="1"/>
    <col min="3318" max="3318" width="12.140625" style="3" customWidth="1"/>
    <col min="3319" max="3321" width="24.42578125" style="3" customWidth="1"/>
    <col min="3322" max="3322" width="24.28515625" style="3" customWidth="1"/>
    <col min="3323" max="3568" width="9.140625" style="3"/>
    <col min="3569" max="3569" width="2.140625" style="3" customWidth="1"/>
    <col min="3570" max="3570" width="11.5703125" style="3" customWidth="1"/>
    <col min="3571" max="3571" width="10.7109375" style="3" customWidth="1"/>
    <col min="3572" max="3572" width="9.42578125" style="3" customWidth="1"/>
    <col min="3573" max="3573" width="21" style="3" customWidth="1"/>
    <col min="3574" max="3574" width="12.140625" style="3" customWidth="1"/>
    <col min="3575" max="3577" width="24.42578125" style="3" customWidth="1"/>
    <col min="3578" max="3578" width="24.28515625" style="3" customWidth="1"/>
    <col min="3579" max="3824" width="9.140625" style="3"/>
    <col min="3825" max="3825" width="2.140625" style="3" customWidth="1"/>
    <col min="3826" max="3826" width="11.5703125" style="3" customWidth="1"/>
    <col min="3827" max="3827" width="10.7109375" style="3" customWidth="1"/>
    <col min="3828" max="3828" width="9.42578125" style="3" customWidth="1"/>
    <col min="3829" max="3829" width="21" style="3" customWidth="1"/>
    <col min="3830" max="3830" width="12.140625" style="3" customWidth="1"/>
    <col min="3831" max="3833" width="24.42578125" style="3" customWidth="1"/>
    <col min="3834" max="3834" width="24.28515625" style="3" customWidth="1"/>
    <col min="3835" max="4080" width="9.140625" style="3"/>
    <col min="4081" max="4081" width="2.140625" style="3" customWidth="1"/>
    <col min="4082" max="4082" width="11.5703125" style="3" customWidth="1"/>
    <col min="4083" max="4083" width="10.7109375" style="3" customWidth="1"/>
    <col min="4084" max="4084" width="9.42578125" style="3" customWidth="1"/>
    <col min="4085" max="4085" width="21" style="3" customWidth="1"/>
    <col min="4086" max="4086" width="12.140625" style="3" customWidth="1"/>
    <col min="4087" max="4089" width="24.42578125" style="3" customWidth="1"/>
    <col min="4090" max="4090" width="24.28515625" style="3" customWidth="1"/>
    <col min="4091" max="4336" width="9.140625" style="3"/>
    <col min="4337" max="4337" width="2.140625" style="3" customWidth="1"/>
    <col min="4338" max="4338" width="11.5703125" style="3" customWidth="1"/>
    <col min="4339" max="4339" width="10.7109375" style="3" customWidth="1"/>
    <col min="4340" max="4340" width="9.42578125" style="3" customWidth="1"/>
    <col min="4341" max="4341" width="21" style="3" customWidth="1"/>
    <col min="4342" max="4342" width="12.140625" style="3" customWidth="1"/>
    <col min="4343" max="4345" width="24.42578125" style="3" customWidth="1"/>
    <col min="4346" max="4346" width="24.28515625" style="3" customWidth="1"/>
    <col min="4347" max="4592" width="9.140625" style="3"/>
    <col min="4593" max="4593" width="2.140625" style="3" customWidth="1"/>
    <col min="4594" max="4594" width="11.5703125" style="3" customWidth="1"/>
    <col min="4595" max="4595" width="10.7109375" style="3" customWidth="1"/>
    <col min="4596" max="4596" width="9.42578125" style="3" customWidth="1"/>
    <col min="4597" max="4597" width="21" style="3" customWidth="1"/>
    <col min="4598" max="4598" width="12.140625" style="3" customWidth="1"/>
    <col min="4599" max="4601" width="24.42578125" style="3" customWidth="1"/>
    <col min="4602" max="4602" width="24.28515625" style="3" customWidth="1"/>
    <col min="4603" max="4848" width="9.140625" style="3"/>
    <col min="4849" max="4849" width="2.140625" style="3" customWidth="1"/>
    <col min="4850" max="4850" width="11.5703125" style="3" customWidth="1"/>
    <col min="4851" max="4851" width="10.7109375" style="3" customWidth="1"/>
    <col min="4852" max="4852" width="9.42578125" style="3" customWidth="1"/>
    <col min="4853" max="4853" width="21" style="3" customWidth="1"/>
    <col min="4854" max="4854" width="12.140625" style="3" customWidth="1"/>
    <col min="4855" max="4857" width="24.42578125" style="3" customWidth="1"/>
    <col min="4858" max="4858" width="24.28515625" style="3" customWidth="1"/>
    <col min="4859" max="5104" width="9.140625" style="3"/>
    <col min="5105" max="5105" width="2.140625" style="3" customWidth="1"/>
    <col min="5106" max="5106" width="11.5703125" style="3" customWidth="1"/>
    <col min="5107" max="5107" width="10.7109375" style="3" customWidth="1"/>
    <col min="5108" max="5108" width="9.42578125" style="3" customWidth="1"/>
    <col min="5109" max="5109" width="21" style="3" customWidth="1"/>
    <col min="5110" max="5110" width="12.140625" style="3" customWidth="1"/>
    <col min="5111" max="5113" width="24.42578125" style="3" customWidth="1"/>
    <col min="5114" max="5114" width="24.28515625" style="3" customWidth="1"/>
    <col min="5115" max="5360" width="9.140625" style="3"/>
    <col min="5361" max="5361" width="2.140625" style="3" customWidth="1"/>
    <col min="5362" max="5362" width="11.5703125" style="3" customWidth="1"/>
    <col min="5363" max="5363" width="10.7109375" style="3" customWidth="1"/>
    <col min="5364" max="5364" width="9.42578125" style="3" customWidth="1"/>
    <col min="5365" max="5365" width="21" style="3" customWidth="1"/>
    <col min="5366" max="5366" width="12.140625" style="3" customWidth="1"/>
    <col min="5367" max="5369" width="24.42578125" style="3" customWidth="1"/>
    <col min="5370" max="5370" width="24.28515625" style="3" customWidth="1"/>
    <col min="5371" max="5616" width="9.140625" style="3"/>
    <col min="5617" max="5617" width="2.140625" style="3" customWidth="1"/>
    <col min="5618" max="5618" width="11.5703125" style="3" customWidth="1"/>
    <col min="5619" max="5619" width="10.7109375" style="3" customWidth="1"/>
    <col min="5620" max="5620" width="9.42578125" style="3" customWidth="1"/>
    <col min="5621" max="5621" width="21" style="3" customWidth="1"/>
    <col min="5622" max="5622" width="12.140625" style="3" customWidth="1"/>
    <col min="5623" max="5625" width="24.42578125" style="3" customWidth="1"/>
    <col min="5626" max="5626" width="24.28515625" style="3" customWidth="1"/>
    <col min="5627" max="5872" width="9.140625" style="3"/>
    <col min="5873" max="5873" width="2.140625" style="3" customWidth="1"/>
    <col min="5874" max="5874" width="11.5703125" style="3" customWidth="1"/>
    <col min="5875" max="5875" width="10.7109375" style="3" customWidth="1"/>
    <col min="5876" max="5876" width="9.42578125" style="3" customWidth="1"/>
    <col min="5877" max="5877" width="21" style="3" customWidth="1"/>
    <col min="5878" max="5878" width="12.140625" style="3" customWidth="1"/>
    <col min="5879" max="5881" width="24.42578125" style="3" customWidth="1"/>
    <col min="5882" max="5882" width="24.28515625" style="3" customWidth="1"/>
    <col min="5883" max="6128" width="9.140625" style="3"/>
    <col min="6129" max="6129" width="2.140625" style="3" customWidth="1"/>
    <col min="6130" max="6130" width="11.5703125" style="3" customWidth="1"/>
    <col min="6131" max="6131" width="10.7109375" style="3" customWidth="1"/>
    <col min="6132" max="6132" width="9.42578125" style="3" customWidth="1"/>
    <col min="6133" max="6133" width="21" style="3" customWidth="1"/>
    <col min="6134" max="6134" width="12.140625" style="3" customWidth="1"/>
    <col min="6135" max="6137" width="24.42578125" style="3" customWidth="1"/>
    <col min="6138" max="6138" width="24.28515625" style="3" customWidth="1"/>
    <col min="6139" max="6384" width="9.140625" style="3"/>
    <col min="6385" max="6385" width="2.140625" style="3" customWidth="1"/>
    <col min="6386" max="6386" width="11.5703125" style="3" customWidth="1"/>
    <col min="6387" max="6387" width="10.7109375" style="3" customWidth="1"/>
    <col min="6388" max="6388" width="9.42578125" style="3" customWidth="1"/>
    <col min="6389" max="6389" width="21" style="3" customWidth="1"/>
    <col min="6390" max="6390" width="12.140625" style="3" customWidth="1"/>
    <col min="6391" max="6393" width="24.42578125" style="3" customWidth="1"/>
    <col min="6394" max="6394" width="24.28515625" style="3" customWidth="1"/>
    <col min="6395" max="6640" width="9.140625" style="3"/>
    <col min="6641" max="6641" width="2.140625" style="3" customWidth="1"/>
    <col min="6642" max="6642" width="11.5703125" style="3" customWidth="1"/>
    <col min="6643" max="6643" width="10.7109375" style="3" customWidth="1"/>
    <col min="6644" max="6644" width="9.42578125" style="3" customWidth="1"/>
    <col min="6645" max="6645" width="21" style="3" customWidth="1"/>
    <col min="6646" max="6646" width="12.140625" style="3" customWidth="1"/>
    <col min="6647" max="6649" width="24.42578125" style="3" customWidth="1"/>
    <col min="6650" max="6650" width="24.28515625" style="3" customWidth="1"/>
    <col min="6651" max="6896" width="9.140625" style="3"/>
    <col min="6897" max="6897" width="2.140625" style="3" customWidth="1"/>
    <col min="6898" max="6898" width="11.5703125" style="3" customWidth="1"/>
    <col min="6899" max="6899" width="10.7109375" style="3" customWidth="1"/>
    <col min="6900" max="6900" width="9.42578125" style="3" customWidth="1"/>
    <col min="6901" max="6901" width="21" style="3" customWidth="1"/>
    <col min="6902" max="6902" width="12.140625" style="3" customWidth="1"/>
    <col min="6903" max="6905" width="24.42578125" style="3" customWidth="1"/>
    <col min="6906" max="6906" width="24.28515625" style="3" customWidth="1"/>
    <col min="6907" max="7152" width="9.140625" style="3"/>
    <col min="7153" max="7153" width="2.140625" style="3" customWidth="1"/>
    <col min="7154" max="7154" width="11.5703125" style="3" customWidth="1"/>
    <col min="7155" max="7155" width="10.7109375" style="3" customWidth="1"/>
    <col min="7156" max="7156" width="9.42578125" style="3" customWidth="1"/>
    <col min="7157" max="7157" width="21" style="3" customWidth="1"/>
    <col min="7158" max="7158" width="12.140625" style="3" customWidth="1"/>
    <col min="7159" max="7161" width="24.42578125" style="3" customWidth="1"/>
    <col min="7162" max="7162" width="24.28515625" style="3" customWidth="1"/>
    <col min="7163" max="7408" width="9.140625" style="3"/>
    <col min="7409" max="7409" width="2.140625" style="3" customWidth="1"/>
    <col min="7410" max="7410" width="11.5703125" style="3" customWidth="1"/>
    <col min="7411" max="7411" width="10.7109375" style="3" customWidth="1"/>
    <col min="7412" max="7412" width="9.42578125" style="3" customWidth="1"/>
    <col min="7413" max="7413" width="21" style="3" customWidth="1"/>
    <col min="7414" max="7414" width="12.140625" style="3" customWidth="1"/>
    <col min="7415" max="7417" width="24.42578125" style="3" customWidth="1"/>
    <col min="7418" max="7418" width="24.28515625" style="3" customWidth="1"/>
    <col min="7419" max="7664" width="9.140625" style="3"/>
    <col min="7665" max="7665" width="2.140625" style="3" customWidth="1"/>
    <col min="7666" max="7666" width="11.5703125" style="3" customWidth="1"/>
    <col min="7667" max="7667" width="10.7109375" style="3" customWidth="1"/>
    <col min="7668" max="7668" width="9.42578125" style="3" customWidth="1"/>
    <col min="7669" max="7669" width="21" style="3" customWidth="1"/>
    <col min="7670" max="7670" width="12.140625" style="3" customWidth="1"/>
    <col min="7671" max="7673" width="24.42578125" style="3" customWidth="1"/>
    <col min="7674" max="7674" width="24.28515625" style="3" customWidth="1"/>
    <col min="7675" max="7920" width="9.140625" style="3"/>
    <col min="7921" max="7921" width="2.140625" style="3" customWidth="1"/>
    <col min="7922" max="7922" width="11.5703125" style="3" customWidth="1"/>
    <col min="7923" max="7923" width="10.7109375" style="3" customWidth="1"/>
    <col min="7924" max="7924" width="9.42578125" style="3" customWidth="1"/>
    <col min="7925" max="7925" width="21" style="3" customWidth="1"/>
    <col min="7926" max="7926" width="12.140625" style="3" customWidth="1"/>
    <col min="7927" max="7929" width="24.42578125" style="3" customWidth="1"/>
    <col min="7930" max="7930" width="24.28515625" style="3" customWidth="1"/>
    <col min="7931" max="8176" width="9.140625" style="3"/>
    <col min="8177" max="8177" width="2.140625" style="3" customWidth="1"/>
    <col min="8178" max="8178" width="11.5703125" style="3" customWidth="1"/>
    <col min="8179" max="8179" width="10.7109375" style="3" customWidth="1"/>
    <col min="8180" max="8180" width="9.42578125" style="3" customWidth="1"/>
    <col min="8181" max="8181" width="21" style="3" customWidth="1"/>
    <col min="8182" max="8182" width="12.140625" style="3" customWidth="1"/>
    <col min="8183" max="8185" width="24.42578125" style="3" customWidth="1"/>
    <col min="8186" max="8186" width="24.28515625" style="3" customWidth="1"/>
    <col min="8187" max="8432" width="9.140625" style="3"/>
    <col min="8433" max="8433" width="2.140625" style="3" customWidth="1"/>
    <col min="8434" max="8434" width="11.5703125" style="3" customWidth="1"/>
    <col min="8435" max="8435" width="10.7109375" style="3" customWidth="1"/>
    <col min="8436" max="8436" width="9.42578125" style="3" customWidth="1"/>
    <col min="8437" max="8437" width="21" style="3" customWidth="1"/>
    <col min="8438" max="8438" width="12.140625" style="3" customWidth="1"/>
    <col min="8439" max="8441" width="24.42578125" style="3" customWidth="1"/>
    <col min="8442" max="8442" width="24.28515625" style="3" customWidth="1"/>
    <col min="8443" max="8688" width="9.140625" style="3"/>
    <col min="8689" max="8689" width="2.140625" style="3" customWidth="1"/>
    <col min="8690" max="8690" width="11.5703125" style="3" customWidth="1"/>
    <col min="8691" max="8691" width="10.7109375" style="3" customWidth="1"/>
    <col min="8692" max="8692" width="9.42578125" style="3" customWidth="1"/>
    <col min="8693" max="8693" width="21" style="3" customWidth="1"/>
    <col min="8694" max="8694" width="12.140625" style="3" customWidth="1"/>
    <col min="8695" max="8697" width="24.42578125" style="3" customWidth="1"/>
    <col min="8698" max="8698" width="24.28515625" style="3" customWidth="1"/>
    <col min="8699" max="8944" width="9.140625" style="3"/>
    <col min="8945" max="8945" width="2.140625" style="3" customWidth="1"/>
    <col min="8946" max="8946" width="11.5703125" style="3" customWidth="1"/>
    <col min="8947" max="8947" width="10.7109375" style="3" customWidth="1"/>
    <col min="8948" max="8948" width="9.42578125" style="3" customWidth="1"/>
    <col min="8949" max="8949" width="21" style="3" customWidth="1"/>
    <col min="8950" max="8950" width="12.140625" style="3" customWidth="1"/>
    <col min="8951" max="8953" width="24.42578125" style="3" customWidth="1"/>
    <col min="8954" max="8954" width="24.28515625" style="3" customWidth="1"/>
    <col min="8955" max="9200" width="9.140625" style="3"/>
    <col min="9201" max="9201" width="2.140625" style="3" customWidth="1"/>
    <col min="9202" max="9202" width="11.5703125" style="3" customWidth="1"/>
    <col min="9203" max="9203" width="10.7109375" style="3" customWidth="1"/>
    <col min="9204" max="9204" width="9.42578125" style="3" customWidth="1"/>
    <col min="9205" max="9205" width="21" style="3" customWidth="1"/>
    <col min="9206" max="9206" width="12.140625" style="3" customWidth="1"/>
    <col min="9207" max="9209" width="24.42578125" style="3" customWidth="1"/>
    <col min="9210" max="9210" width="24.28515625" style="3" customWidth="1"/>
    <col min="9211" max="9456" width="9.140625" style="3"/>
    <col min="9457" max="9457" width="2.140625" style="3" customWidth="1"/>
    <col min="9458" max="9458" width="11.5703125" style="3" customWidth="1"/>
    <col min="9459" max="9459" width="10.7109375" style="3" customWidth="1"/>
    <col min="9460" max="9460" width="9.42578125" style="3" customWidth="1"/>
    <col min="9461" max="9461" width="21" style="3" customWidth="1"/>
    <col min="9462" max="9462" width="12.140625" style="3" customWidth="1"/>
    <col min="9463" max="9465" width="24.42578125" style="3" customWidth="1"/>
    <col min="9466" max="9466" width="24.28515625" style="3" customWidth="1"/>
    <col min="9467" max="9712" width="9.140625" style="3"/>
    <col min="9713" max="9713" width="2.140625" style="3" customWidth="1"/>
    <col min="9714" max="9714" width="11.5703125" style="3" customWidth="1"/>
    <col min="9715" max="9715" width="10.7109375" style="3" customWidth="1"/>
    <col min="9716" max="9716" width="9.42578125" style="3" customWidth="1"/>
    <col min="9717" max="9717" width="21" style="3" customWidth="1"/>
    <col min="9718" max="9718" width="12.140625" style="3" customWidth="1"/>
    <col min="9719" max="9721" width="24.42578125" style="3" customWidth="1"/>
    <col min="9722" max="9722" width="24.28515625" style="3" customWidth="1"/>
    <col min="9723" max="9968" width="9.140625" style="3"/>
    <col min="9969" max="9969" width="2.140625" style="3" customWidth="1"/>
    <col min="9970" max="9970" width="11.5703125" style="3" customWidth="1"/>
    <col min="9971" max="9971" width="10.7109375" style="3" customWidth="1"/>
    <col min="9972" max="9972" width="9.42578125" style="3" customWidth="1"/>
    <col min="9973" max="9973" width="21" style="3" customWidth="1"/>
    <col min="9974" max="9974" width="12.140625" style="3" customWidth="1"/>
    <col min="9975" max="9977" width="24.42578125" style="3" customWidth="1"/>
    <col min="9978" max="9978" width="24.28515625" style="3" customWidth="1"/>
    <col min="9979" max="10224" width="9.140625" style="3"/>
    <col min="10225" max="10225" width="2.140625" style="3" customWidth="1"/>
    <col min="10226" max="10226" width="11.5703125" style="3" customWidth="1"/>
    <col min="10227" max="10227" width="10.7109375" style="3" customWidth="1"/>
    <col min="10228" max="10228" width="9.42578125" style="3" customWidth="1"/>
    <col min="10229" max="10229" width="21" style="3" customWidth="1"/>
    <col min="10230" max="10230" width="12.140625" style="3" customWidth="1"/>
    <col min="10231" max="10233" width="24.42578125" style="3" customWidth="1"/>
    <col min="10234" max="10234" width="24.28515625" style="3" customWidth="1"/>
    <col min="10235" max="10480" width="9.140625" style="3"/>
    <col min="10481" max="10481" width="2.140625" style="3" customWidth="1"/>
    <col min="10482" max="10482" width="11.5703125" style="3" customWidth="1"/>
    <col min="10483" max="10483" width="10.7109375" style="3" customWidth="1"/>
    <col min="10484" max="10484" width="9.42578125" style="3" customWidth="1"/>
    <col min="10485" max="10485" width="21" style="3" customWidth="1"/>
    <col min="10486" max="10486" width="12.140625" style="3" customWidth="1"/>
    <col min="10487" max="10489" width="24.42578125" style="3" customWidth="1"/>
    <col min="10490" max="10490" width="24.28515625" style="3" customWidth="1"/>
    <col min="10491" max="10736" width="9.140625" style="3"/>
    <col min="10737" max="10737" width="2.140625" style="3" customWidth="1"/>
    <col min="10738" max="10738" width="11.5703125" style="3" customWidth="1"/>
    <col min="10739" max="10739" width="10.7109375" style="3" customWidth="1"/>
    <col min="10740" max="10740" width="9.42578125" style="3" customWidth="1"/>
    <col min="10741" max="10741" width="21" style="3" customWidth="1"/>
    <col min="10742" max="10742" width="12.140625" style="3" customWidth="1"/>
    <col min="10743" max="10745" width="24.42578125" style="3" customWidth="1"/>
    <col min="10746" max="10746" width="24.28515625" style="3" customWidth="1"/>
    <col min="10747" max="10992" width="9.140625" style="3"/>
    <col min="10993" max="10993" width="2.140625" style="3" customWidth="1"/>
    <col min="10994" max="10994" width="11.5703125" style="3" customWidth="1"/>
    <col min="10995" max="10995" width="10.7109375" style="3" customWidth="1"/>
    <col min="10996" max="10996" width="9.42578125" style="3" customWidth="1"/>
    <col min="10997" max="10997" width="21" style="3" customWidth="1"/>
    <col min="10998" max="10998" width="12.140625" style="3" customWidth="1"/>
    <col min="10999" max="11001" width="24.42578125" style="3" customWidth="1"/>
    <col min="11002" max="11002" width="24.28515625" style="3" customWidth="1"/>
    <col min="11003" max="11248" width="9.140625" style="3"/>
    <col min="11249" max="11249" width="2.140625" style="3" customWidth="1"/>
    <col min="11250" max="11250" width="11.5703125" style="3" customWidth="1"/>
    <col min="11251" max="11251" width="10.7109375" style="3" customWidth="1"/>
    <col min="11252" max="11252" width="9.42578125" style="3" customWidth="1"/>
    <col min="11253" max="11253" width="21" style="3" customWidth="1"/>
    <col min="11254" max="11254" width="12.140625" style="3" customWidth="1"/>
    <col min="11255" max="11257" width="24.42578125" style="3" customWidth="1"/>
    <col min="11258" max="11258" width="24.28515625" style="3" customWidth="1"/>
    <col min="11259" max="11504" width="9.140625" style="3"/>
    <col min="11505" max="11505" width="2.140625" style="3" customWidth="1"/>
    <col min="11506" max="11506" width="11.5703125" style="3" customWidth="1"/>
    <col min="11507" max="11507" width="10.7109375" style="3" customWidth="1"/>
    <col min="11508" max="11508" width="9.42578125" style="3" customWidth="1"/>
    <col min="11509" max="11509" width="21" style="3" customWidth="1"/>
    <col min="11510" max="11510" width="12.140625" style="3" customWidth="1"/>
    <col min="11511" max="11513" width="24.42578125" style="3" customWidth="1"/>
    <col min="11514" max="11514" width="24.28515625" style="3" customWidth="1"/>
    <col min="11515" max="11760" width="9.140625" style="3"/>
    <col min="11761" max="11761" width="2.140625" style="3" customWidth="1"/>
    <col min="11762" max="11762" width="11.5703125" style="3" customWidth="1"/>
    <col min="11763" max="11763" width="10.7109375" style="3" customWidth="1"/>
    <col min="11764" max="11764" width="9.42578125" style="3" customWidth="1"/>
    <col min="11765" max="11765" width="21" style="3" customWidth="1"/>
    <col min="11766" max="11766" width="12.140625" style="3" customWidth="1"/>
    <col min="11767" max="11769" width="24.42578125" style="3" customWidth="1"/>
    <col min="11770" max="11770" width="24.28515625" style="3" customWidth="1"/>
    <col min="11771" max="12016" width="9.140625" style="3"/>
    <col min="12017" max="12017" width="2.140625" style="3" customWidth="1"/>
    <col min="12018" max="12018" width="11.5703125" style="3" customWidth="1"/>
    <col min="12019" max="12019" width="10.7109375" style="3" customWidth="1"/>
    <col min="12020" max="12020" width="9.42578125" style="3" customWidth="1"/>
    <col min="12021" max="12021" width="21" style="3" customWidth="1"/>
    <col min="12022" max="12022" width="12.140625" style="3" customWidth="1"/>
    <col min="12023" max="12025" width="24.42578125" style="3" customWidth="1"/>
    <col min="12026" max="12026" width="24.28515625" style="3" customWidth="1"/>
    <col min="12027" max="12272" width="9.140625" style="3"/>
    <col min="12273" max="12273" width="2.140625" style="3" customWidth="1"/>
    <col min="12274" max="12274" width="11.5703125" style="3" customWidth="1"/>
    <col min="12275" max="12275" width="10.7109375" style="3" customWidth="1"/>
    <col min="12276" max="12276" width="9.42578125" style="3" customWidth="1"/>
    <col min="12277" max="12277" width="21" style="3" customWidth="1"/>
    <col min="12278" max="12278" width="12.140625" style="3" customWidth="1"/>
    <col min="12279" max="12281" width="24.42578125" style="3" customWidth="1"/>
    <col min="12282" max="12282" width="24.28515625" style="3" customWidth="1"/>
    <col min="12283" max="12528" width="9.140625" style="3"/>
    <col min="12529" max="12529" width="2.140625" style="3" customWidth="1"/>
    <col min="12530" max="12530" width="11.5703125" style="3" customWidth="1"/>
    <col min="12531" max="12531" width="10.7109375" style="3" customWidth="1"/>
    <col min="12532" max="12532" width="9.42578125" style="3" customWidth="1"/>
    <col min="12533" max="12533" width="21" style="3" customWidth="1"/>
    <col min="12534" max="12534" width="12.140625" style="3" customWidth="1"/>
    <col min="12535" max="12537" width="24.42578125" style="3" customWidth="1"/>
    <col min="12538" max="12538" width="24.28515625" style="3" customWidth="1"/>
    <col min="12539" max="12784" width="9.140625" style="3"/>
    <col min="12785" max="12785" width="2.140625" style="3" customWidth="1"/>
    <col min="12786" max="12786" width="11.5703125" style="3" customWidth="1"/>
    <col min="12787" max="12787" width="10.7109375" style="3" customWidth="1"/>
    <col min="12788" max="12788" width="9.42578125" style="3" customWidth="1"/>
    <col min="12789" max="12789" width="21" style="3" customWidth="1"/>
    <col min="12790" max="12790" width="12.140625" style="3" customWidth="1"/>
    <col min="12791" max="12793" width="24.42578125" style="3" customWidth="1"/>
    <col min="12794" max="12794" width="24.28515625" style="3" customWidth="1"/>
    <col min="12795" max="13040" width="9.140625" style="3"/>
    <col min="13041" max="13041" width="2.140625" style="3" customWidth="1"/>
    <col min="13042" max="13042" width="11.5703125" style="3" customWidth="1"/>
    <col min="13043" max="13043" width="10.7109375" style="3" customWidth="1"/>
    <col min="13044" max="13044" width="9.42578125" style="3" customWidth="1"/>
    <col min="13045" max="13045" width="21" style="3" customWidth="1"/>
    <col min="13046" max="13046" width="12.140625" style="3" customWidth="1"/>
    <col min="13047" max="13049" width="24.42578125" style="3" customWidth="1"/>
    <col min="13050" max="13050" width="24.28515625" style="3" customWidth="1"/>
    <col min="13051" max="13296" width="9.140625" style="3"/>
    <col min="13297" max="13297" width="2.140625" style="3" customWidth="1"/>
    <col min="13298" max="13298" width="11.5703125" style="3" customWidth="1"/>
    <col min="13299" max="13299" width="10.7109375" style="3" customWidth="1"/>
    <col min="13300" max="13300" width="9.42578125" style="3" customWidth="1"/>
    <col min="13301" max="13301" width="21" style="3" customWidth="1"/>
    <col min="13302" max="13302" width="12.140625" style="3" customWidth="1"/>
    <col min="13303" max="13305" width="24.42578125" style="3" customWidth="1"/>
    <col min="13306" max="13306" width="24.28515625" style="3" customWidth="1"/>
    <col min="13307" max="13552" width="9.140625" style="3"/>
    <col min="13553" max="13553" width="2.140625" style="3" customWidth="1"/>
    <col min="13554" max="13554" width="11.5703125" style="3" customWidth="1"/>
    <col min="13555" max="13555" width="10.7109375" style="3" customWidth="1"/>
    <col min="13556" max="13556" width="9.42578125" style="3" customWidth="1"/>
    <col min="13557" max="13557" width="21" style="3" customWidth="1"/>
    <col min="13558" max="13558" width="12.140625" style="3" customWidth="1"/>
    <col min="13559" max="13561" width="24.42578125" style="3" customWidth="1"/>
    <col min="13562" max="13562" width="24.28515625" style="3" customWidth="1"/>
    <col min="13563" max="13808" width="9.140625" style="3"/>
    <col min="13809" max="13809" width="2.140625" style="3" customWidth="1"/>
    <col min="13810" max="13810" width="11.5703125" style="3" customWidth="1"/>
    <col min="13811" max="13811" width="10.7109375" style="3" customWidth="1"/>
    <col min="13812" max="13812" width="9.42578125" style="3" customWidth="1"/>
    <col min="13813" max="13813" width="21" style="3" customWidth="1"/>
    <col min="13814" max="13814" width="12.140625" style="3" customWidth="1"/>
    <col min="13815" max="13817" width="24.42578125" style="3" customWidth="1"/>
    <col min="13818" max="13818" width="24.28515625" style="3" customWidth="1"/>
    <col min="13819" max="14064" width="9.140625" style="3"/>
    <col min="14065" max="14065" width="2.140625" style="3" customWidth="1"/>
    <col min="14066" max="14066" width="11.5703125" style="3" customWidth="1"/>
    <col min="14067" max="14067" width="10.7109375" style="3" customWidth="1"/>
    <col min="14068" max="14068" width="9.42578125" style="3" customWidth="1"/>
    <col min="14069" max="14069" width="21" style="3" customWidth="1"/>
    <col min="14070" max="14070" width="12.140625" style="3" customWidth="1"/>
    <col min="14071" max="14073" width="24.42578125" style="3" customWidth="1"/>
    <col min="14074" max="14074" width="24.28515625" style="3" customWidth="1"/>
    <col min="14075" max="14320" width="9.140625" style="3"/>
    <col min="14321" max="14321" width="2.140625" style="3" customWidth="1"/>
    <col min="14322" max="14322" width="11.5703125" style="3" customWidth="1"/>
    <col min="14323" max="14323" width="10.7109375" style="3" customWidth="1"/>
    <col min="14324" max="14324" width="9.42578125" style="3" customWidth="1"/>
    <col min="14325" max="14325" width="21" style="3" customWidth="1"/>
    <col min="14326" max="14326" width="12.140625" style="3" customWidth="1"/>
    <col min="14327" max="14329" width="24.42578125" style="3" customWidth="1"/>
    <col min="14330" max="14330" width="24.28515625" style="3" customWidth="1"/>
    <col min="14331" max="14576" width="9.140625" style="3"/>
    <col min="14577" max="14577" width="2.140625" style="3" customWidth="1"/>
    <col min="14578" max="14578" width="11.5703125" style="3" customWidth="1"/>
    <col min="14579" max="14579" width="10.7109375" style="3" customWidth="1"/>
    <col min="14580" max="14580" width="9.42578125" style="3" customWidth="1"/>
    <col min="14581" max="14581" width="21" style="3" customWidth="1"/>
    <col min="14582" max="14582" width="12.140625" style="3" customWidth="1"/>
    <col min="14583" max="14585" width="24.42578125" style="3" customWidth="1"/>
    <col min="14586" max="14586" width="24.28515625" style="3" customWidth="1"/>
    <col min="14587" max="14832" width="9.140625" style="3"/>
    <col min="14833" max="14833" width="2.140625" style="3" customWidth="1"/>
    <col min="14834" max="14834" width="11.5703125" style="3" customWidth="1"/>
    <col min="14835" max="14835" width="10.7109375" style="3" customWidth="1"/>
    <col min="14836" max="14836" width="9.42578125" style="3" customWidth="1"/>
    <col min="14837" max="14837" width="21" style="3" customWidth="1"/>
    <col min="14838" max="14838" width="12.140625" style="3" customWidth="1"/>
    <col min="14839" max="14841" width="24.42578125" style="3" customWidth="1"/>
    <col min="14842" max="14842" width="24.28515625" style="3" customWidth="1"/>
    <col min="14843" max="15088" width="9.140625" style="3"/>
    <col min="15089" max="15089" width="2.140625" style="3" customWidth="1"/>
    <col min="15090" max="15090" width="11.5703125" style="3" customWidth="1"/>
    <col min="15091" max="15091" width="10.7109375" style="3" customWidth="1"/>
    <col min="15092" max="15092" width="9.42578125" style="3" customWidth="1"/>
    <col min="15093" max="15093" width="21" style="3" customWidth="1"/>
    <col min="15094" max="15094" width="12.140625" style="3" customWidth="1"/>
    <col min="15095" max="15097" width="24.42578125" style="3" customWidth="1"/>
    <col min="15098" max="15098" width="24.28515625" style="3" customWidth="1"/>
    <col min="15099" max="15344" width="9.140625" style="3"/>
    <col min="15345" max="15345" width="2.140625" style="3" customWidth="1"/>
    <col min="15346" max="15346" width="11.5703125" style="3" customWidth="1"/>
    <col min="15347" max="15347" width="10.7109375" style="3" customWidth="1"/>
    <col min="15348" max="15348" width="9.42578125" style="3" customWidth="1"/>
    <col min="15349" max="15349" width="21" style="3" customWidth="1"/>
    <col min="15350" max="15350" width="12.140625" style="3" customWidth="1"/>
    <col min="15351" max="15353" width="24.42578125" style="3" customWidth="1"/>
    <col min="15354" max="15354" width="24.28515625" style="3" customWidth="1"/>
    <col min="15355" max="15600" width="9.140625" style="3"/>
    <col min="15601" max="15601" width="2.140625" style="3" customWidth="1"/>
    <col min="15602" max="15602" width="11.5703125" style="3" customWidth="1"/>
    <col min="15603" max="15603" width="10.7109375" style="3" customWidth="1"/>
    <col min="15604" max="15604" width="9.42578125" style="3" customWidth="1"/>
    <col min="15605" max="15605" width="21" style="3" customWidth="1"/>
    <col min="15606" max="15606" width="12.140625" style="3" customWidth="1"/>
    <col min="15607" max="15609" width="24.42578125" style="3" customWidth="1"/>
    <col min="15610" max="15610" width="24.28515625" style="3" customWidth="1"/>
    <col min="15611" max="15856" width="9.140625" style="3"/>
    <col min="15857" max="15857" width="2.140625" style="3" customWidth="1"/>
    <col min="15858" max="15858" width="11.5703125" style="3" customWidth="1"/>
    <col min="15859" max="15859" width="10.7109375" style="3" customWidth="1"/>
    <col min="15860" max="15860" width="9.42578125" style="3" customWidth="1"/>
    <col min="15861" max="15861" width="21" style="3" customWidth="1"/>
    <col min="15862" max="15862" width="12.140625" style="3" customWidth="1"/>
    <col min="15863" max="15865" width="24.42578125" style="3" customWidth="1"/>
    <col min="15866" max="15866" width="24.28515625" style="3" customWidth="1"/>
    <col min="15867" max="16112" width="9.140625" style="3"/>
    <col min="16113" max="16113" width="2.140625" style="3" customWidth="1"/>
    <col min="16114" max="16114" width="11.5703125" style="3" customWidth="1"/>
    <col min="16115" max="16115" width="10.7109375" style="3" customWidth="1"/>
    <col min="16116" max="16116" width="9.42578125" style="3" customWidth="1"/>
    <col min="16117" max="16117" width="21" style="3" customWidth="1"/>
    <col min="16118" max="16118" width="12.140625" style="3" customWidth="1"/>
    <col min="16119" max="16121" width="24.42578125" style="3" customWidth="1"/>
    <col min="16122" max="16122" width="24.28515625" style="3" customWidth="1"/>
    <col min="16123" max="16384" width="9.140625" style="3"/>
  </cols>
  <sheetData>
    <row r="1" spans="1:10" ht="8.85" customHeight="1">
      <c r="A1" s="1"/>
      <c r="B1" s="2"/>
      <c r="C1" s="2"/>
      <c r="D1" s="2"/>
      <c r="E1" s="2"/>
      <c r="F1" s="1"/>
      <c r="G1" s="1"/>
      <c r="H1" s="1"/>
      <c r="I1" s="1"/>
      <c r="J1" s="1"/>
    </row>
    <row r="2" spans="1:10" ht="0.4" hidden="1" customHeight="1">
      <c r="A2" s="1"/>
      <c r="B2" s="2"/>
      <c r="C2" s="2"/>
      <c r="D2" s="2"/>
      <c r="E2" s="2"/>
      <c r="F2" s="1"/>
      <c r="G2" s="1"/>
      <c r="H2" s="1"/>
      <c r="I2" s="1"/>
      <c r="J2" s="1"/>
    </row>
    <row r="3" spans="1:10" ht="0.4" hidden="1" customHeight="1">
      <c r="A3" s="1"/>
      <c r="B3" s="2"/>
      <c r="C3" s="2"/>
      <c r="D3" s="2"/>
      <c r="E3" s="2"/>
      <c r="F3" s="1"/>
      <c r="G3" s="1"/>
      <c r="H3" s="1"/>
      <c r="I3" s="1"/>
      <c r="J3" s="1"/>
    </row>
    <row r="4" spans="1:10" ht="0.4" customHeight="1">
      <c r="A4" s="1"/>
      <c r="B4" s="2"/>
      <c r="C4" s="2"/>
      <c r="D4" s="2"/>
      <c r="E4" s="2"/>
      <c r="F4" s="1"/>
      <c r="G4" s="1"/>
      <c r="H4" s="1"/>
      <c r="I4" s="1"/>
      <c r="J4" s="1"/>
    </row>
    <row r="5" spans="1:10" ht="18.75" customHeight="1">
      <c r="A5" s="1"/>
      <c r="B5" s="4"/>
      <c r="C5" s="4"/>
      <c r="D5" s="4"/>
      <c r="E5" s="4"/>
      <c r="F5" s="1"/>
      <c r="G5" s="1"/>
      <c r="H5" s="1"/>
      <c r="I5" s="1"/>
      <c r="J5" s="11"/>
    </row>
    <row r="6" spans="1:10" ht="54.75" customHeight="1">
      <c r="A6" s="1"/>
      <c r="B6" s="4"/>
      <c r="C6" s="4"/>
      <c r="D6" s="4"/>
      <c r="E6" s="4"/>
      <c r="F6" s="1"/>
      <c r="G6" s="1"/>
      <c r="H6" s="1"/>
      <c r="I6" s="1"/>
      <c r="J6" s="10" t="s">
        <v>23</v>
      </c>
    </row>
    <row r="7" spans="1:10" ht="50.25" customHeight="1">
      <c r="A7" s="1"/>
      <c r="B7" s="224" t="s">
        <v>34</v>
      </c>
      <c r="C7" s="224"/>
      <c r="D7" s="232"/>
      <c r="E7" s="232"/>
      <c r="F7" s="232"/>
      <c r="G7" s="232"/>
      <c r="H7" s="232"/>
      <c r="I7" s="232"/>
      <c r="J7" s="232"/>
    </row>
    <row r="8" spans="1:10" ht="11.25" customHeight="1">
      <c r="A8" s="1"/>
      <c r="B8" s="4"/>
      <c r="C8" s="4"/>
      <c r="D8" s="4"/>
      <c r="E8" s="4"/>
      <c r="F8" s="1"/>
      <c r="G8" s="1"/>
      <c r="H8" s="1"/>
      <c r="I8" s="1"/>
      <c r="J8" s="1"/>
    </row>
    <row r="9" spans="1:10" ht="63" customHeight="1">
      <c r="A9" s="1"/>
      <c r="B9" s="225" t="s">
        <v>7</v>
      </c>
      <c r="C9" s="226"/>
      <c r="D9" s="226"/>
      <c r="E9" s="226"/>
      <c r="F9" s="227"/>
      <c r="G9" s="225" t="s">
        <v>25</v>
      </c>
      <c r="H9" s="226"/>
      <c r="I9" s="226"/>
      <c r="J9" s="233"/>
    </row>
    <row r="10" spans="1:10" ht="74.25" customHeight="1">
      <c r="A10" s="1"/>
      <c r="B10" s="12" t="s">
        <v>27</v>
      </c>
      <c r="C10" s="13" t="s">
        <v>8</v>
      </c>
      <c r="D10" s="13" t="s">
        <v>36</v>
      </c>
      <c r="E10" s="13" t="s">
        <v>9</v>
      </c>
      <c r="F10" s="14" t="s">
        <v>10</v>
      </c>
      <c r="G10" s="12" t="s">
        <v>99</v>
      </c>
      <c r="H10" s="13" t="s">
        <v>100</v>
      </c>
      <c r="I10" s="13" t="s">
        <v>101</v>
      </c>
      <c r="J10" s="14" t="s">
        <v>102</v>
      </c>
    </row>
    <row r="11" spans="1:10" ht="14.25" customHeight="1">
      <c r="A11" s="1"/>
      <c r="B11" s="22">
        <v>1</v>
      </c>
      <c r="C11" s="22">
        <v>2</v>
      </c>
      <c r="D11" s="22">
        <v>3</v>
      </c>
      <c r="E11" s="22">
        <v>4</v>
      </c>
      <c r="F11" s="22">
        <v>5</v>
      </c>
      <c r="G11" s="22">
        <v>6</v>
      </c>
      <c r="H11" s="22">
        <v>7</v>
      </c>
      <c r="I11" s="22">
        <v>8</v>
      </c>
      <c r="J11" s="22">
        <v>9</v>
      </c>
    </row>
    <row r="12" spans="1:10" ht="33.75" customHeight="1">
      <c r="A12" s="1"/>
      <c r="B12" s="25" t="s">
        <v>48</v>
      </c>
      <c r="C12" s="25" t="s">
        <v>49</v>
      </c>
      <c r="D12" s="25" t="s">
        <v>92</v>
      </c>
      <c r="E12" s="25" t="s">
        <v>53</v>
      </c>
      <c r="F12" s="25" t="s">
        <v>52</v>
      </c>
      <c r="G12" s="31">
        <f>'Объемы ассигн без имущ и нал'!H121+'Объемы ассигн без имущ и нал'!H177+'Объемы ассигн на имущ и нал'!G12</f>
        <v>110177.00000000001</v>
      </c>
      <c r="H12" s="31">
        <f>'Объемы ассигн без имущ и нал'!I121+'Объемы ассигн без имущ и нал'!I177+'Объемы ассигн на имущ и нал'!H12</f>
        <v>110722.30194000002</v>
      </c>
      <c r="I12" s="31">
        <f>'Объемы ассигн без имущ и нал'!J121+'Объемы ассигн без имущ и нал'!J177+'Объемы ассигн на имущ и нал'!I12</f>
        <v>117574.00146028001</v>
      </c>
      <c r="J12" s="31">
        <f>'Объемы ассигн без имущ и нал'!K121+'Объемы ассигн без имущ и нал'!K177+'Объемы ассигн на имущ и нал'!J12</f>
        <v>123439.50153329404</v>
      </c>
    </row>
    <row r="13" spans="1:10" ht="22.15" customHeight="1">
      <c r="A13" s="1"/>
      <c r="B13" s="16" t="s">
        <v>48</v>
      </c>
      <c r="C13" s="16" t="s">
        <v>49</v>
      </c>
      <c r="D13" s="16" t="s">
        <v>92</v>
      </c>
      <c r="E13" s="16" t="s">
        <v>93</v>
      </c>
      <c r="F13" s="16" t="s">
        <v>52</v>
      </c>
      <c r="G13" s="27">
        <f>'Объемы ассигн без имущ и нал'!H122+'Объемы ассигн на имущ и нал'!G13</f>
        <v>1442928.7039999999</v>
      </c>
      <c r="H13" s="27">
        <f>'Объемы ассигн без имущ и нал'!I122+'Объемы ассигн на имущ и нал'!H13</f>
        <v>1521747.8009880001</v>
      </c>
      <c r="I13" s="27">
        <f>'Объемы ассигн без имущ и нал'!J122+'Объемы ассигн на имущ и нал'!I13</f>
        <v>1584301.1970294961</v>
      </c>
      <c r="J13" s="27">
        <f>'Объемы ассигн без имущ и нал'!K122+'Объемы ассигн на имущ и нал'!J13</f>
        <v>1661444.096880971</v>
      </c>
    </row>
    <row r="14" spans="1:10" ht="22.15" customHeight="1">
      <c r="A14" s="1"/>
      <c r="B14" s="16" t="s">
        <v>48</v>
      </c>
      <c r="C14" s="16" t="s">
        <v>49</v>
      </c>
      <c r="D14" s="16" t="s">
        <v>92</v>
      </c>
      <c r="E14" s="16" t="s">
        <v>72</v>
      </c>
      <c r="F14" s="16" t="s">
        <v>52</v>
      </c>
      <c r="G14" s="27">
        <f>'Объемы ассигн без имущ и нал'!H123+'Объемы ассигн на имущ и нал'!G14</f>
        <v>18761.71</v>
      </c>
      <c r="H14" s="27">
        <f>'Объемы ассигн без имущ и нал'!I123+'Объемы ассигн на имущ и нал'!H14</f>
        <v>0</v>
      </c>
      <c r="I14" s="27">
        <f>'Объемы ассигн без имущ и нал'!J123+'Объемы ассигн на имущ и нал'!I14</f>
        <v>0</v>
      </c>
      <c r="J14" s="27">
        <f>'Объемы ассигн без имущ и нал'!K123+'Объемы ассигн на имущ и нал'!J14</f>
        <v>0</v>
      </c>
    </row>
    <row r="15" spans="1:10" ht="22.15" customHeight="1">
      <c r="A15" s="1"/>
      <c r="B15" s="16" t="s">
        <v>48</v>
      </c>
      <c r="C15" s="16" t="s">
        <v>49</v>
      </c>
      <c r="D15" s="16" t="s">
        <v>50</v>
      </c>
      <c r="E15" s="16" t="s">
        <v>53</v>
      </c>
      <c r="F15" s="16" t="s">
        <v>52</v>
      </c>
      <c r="G15" s="108">
        <f>'Объемы ассигн без имущ и нал'!H124+'Объемы ассигн без имущ и нал'!H178+'Объемы ассигн на имущ и нал'!G15</f>
        <v>105330.3</v>
      </c>
      <c r="H15" s="108">
        <f>'Объемы ассигн без имущ и нал'!I124+'Объемы ассигн без имущ и нал'!I178+'Объемы ассигн на имущ и нал'!H15</f>
        <v>111733.40000000001</v>
      </c>
      <c r="I15" s="108">
        <f>'Объемы ассигн без имущ и нал'!J124+'Объемы ассигн без имущ и нал'!J178+'Объемы ассигн на имущ и нал'!I15</f>
        <v>116781</v>
      </c>
      <c r="J15" s="108">
        <f>'Объемы ассигн без имущ и нал'!K124+'Объемы ассигн без имущ и нал'!K178+'Объемы ассигн на имущ и нал'!J15</f>
        <v>122996.09999999999</v>
      </c>
    </row>
    <row r="16" spans="1:10" ht="22.15" customHeight="1">
      <c r="A16" s="1"/>
      <c r="B16" s="16" t="s">
        <v>48</v>
      </c>
      <c r="C16" s="16" t="s">
        <v>49</v>
      </c>
      <c r="D16" s="16" t="s">
        <v>50</v>
      </c>
      <c r="E16" s="16" t="s">
        <v>51</v>
      </c>
      <c r="F16" s="16" t="s">
        <v>52</v>
      </c>
      <c r="G16" s="108">
        <f>'Объемы ассигн без имущ и нал'!H125+'Объемы ассигн на имущ и нал'!G16</f>
        <v>11365.3</v>
      </c>
      <c r="H16" s="108">
        <f>'Объемы ассигн без имущ и нал'!I125+'Объемы ассигн на имущ и нал'!H16</f>
        <v>11867.52</v>
      </c>
      <c r="I16" s="108">
        <f>'Объемы ассигн без имущ и нал'!J125+'Объемы ассигн на имущ и нал'!I16</f>
        <v>12397.619999999999</v>
      </c>
      <c r="J16" s="108">
        <f>'Объемы ассигн без имущ и нал'!K125+'Объемы ассигн на имущ и нал'!J16</f>
        <v>13053.92</v>
      </c>
    </row>
    <row r="17" spans="1:10" ht="22.15" customHeight="1">
      <c r="A17" s="1"/>
      <c r="B17" s="17" t="s">
        <v>48</v>
      </c>
      <c r="C17" s="17" t="s">
        <v>49</v>
      </c>
      <c r="D17" s="17" t="s">
        <v>54</v>
      </c>
      <c r="E17" s="17" t="s">
        <v>51</v>
      </c>
      <c r="F17" s="17" t="s">
        <v>52</v>
      </c>
      <c r="G17" s="108">
        <f>'Объемы ассигн без имущ и нал'!H126+'Объемы ассигн на имущ и нал'!G17</f>
        <v>1006821.6000000001</v>
      </c>
      <c r="H17" s="108">
        <f>'Объемы ассигн без имущ и нал'!I126+'Объемы ассигн на имущ и нал'!H17</f>
        <v>1034207.1</v>
      </c>
      <c r="I17" s="108">
        <f>'Объемы ассигн без имущ и нал'!J126+'Объемы ассигн на имущ и нал'!I17</f>
        <v>1076407.0999999999</v>
      </c>
      <c r="J17" s="108">
        <f>'Объемы ассигн без имущ и нал'!K126+'Объемы ассигн на имущ и нал'!J17</f>
        <v>1125613.8999999999</v>
      </c>
    </row>
    <row r="18" spans="1:10" ht="22.15" customHeight="1">
      <c r="A18" s="1"/>
      <c r="B18" s="17" t="s">
        <v>48</v>
      </c>
      <c r="C18" s="17" t="s">
        <v>49</v>
      </c>
      <c r="D18" s="17" t="s">
        <v>54</v>
      </c>
      <c r="E18" s="17" t="s">
        <v>51</v>
      </c>
      <c r="F18" s="17">
        <v>621</v>
      </c>
      <c r="G18" s="108">
        <f>'Объемы ассигн без имущ и нал'!H127+'Объемы ассигн на имущ и нал'!G18</f>
        <v>934759.20000000007</v>
      </c>
      <c r="H18" s="108">
        <f>'Объемы ассигн без имущ и нал'!I127+'Объемы ассигн на имущ и нал'!H18</f>
        <v>955479.1</v>
      </c>
      <c r="I18" s="108">
        <f>'Объемы ассигн без имущ и нал'!J127+'Объемы ассигн на имущ и нал'!I18</f>
        <v>993217.9</v>
      </c>
      <c r="J18" s="108">
        <f>'Объемы ассигн без имущ и нал'!K127+'Объемы ассигн на имущ и нал'!J18</f>
        <v>1036443.6000000001</v>
      </c>
    </row>
    <row r="19" spans="1:10" ht="22.15" customHeight="1">
      <c r="A19" s="1"/>
      <c r="B19" s="18" t="s">
        <v>48</v>
      </c>
      <c r="C19" s="18" t="s">
        <v>49</v>
      </c>
      <c r="D19" s="18" t="s">
        <v>70</v>
      </c>
      <c r="E19" s="18" t="s">
        <v>71</v>
      </c>
      <c r="F19" s="18" t="s">
        <v>58</v>
      </c>
      <c r="G19" s="108">
        <f>'Объемы ассигн без имущ и нал'!H128+'Объемы ассигн без имущ и нал'!H179+'Объемы ассигн на имущ и нал'!G19</f>
        <v>84264.7</v>
      </c>
      <c r="H19" s="108">
        <f>'Объемы ассигн без имущ и нал'!I128+'Объемы ассигн без имущ и нал'!I179+'Объемы ассигн на имущ и нал'!H19</f>
        <v>86633.2</v>
      </c>
      <c r="I19" s="108">
        <f>'Объемы ассигн без имущ и нал'!J128+'Объемы ассигн без имущ и нал'!J179+'Объемы ассигн на имущ и нал'!I19</f>
        <v>90201.9</v>
      </c>
      <c r="J19" s="108">
        <f>'Объемы ассигн без имущ и нал'!K128+'Объемы ассигн без имущ и нал'!K179+'Объемы ассигн на имущ и нал'!J19</f>
        <v>93569.700000000012</v>
      </c>
    </row>
    <row r="20" spans="1:10" ht="22.15" customHeight="1">
      <c r="A20" s="1"/>
      <c r="B20" s="18" t="s">
        <v>48</v>
      </c>
      <c r="C20" s="18" t="s">
        <v>49</v>
      </c>
      <c r="D20" s="18" t="s">
        <v>70</v>
      </c>
      <c r="E20" s="18" t="s">
        <v>72</v>
      </c>
      <c r="F20" s="18" t="s">
        <v>58</v>
      </c>
      <c r="G20" s="108">
        <f>'Объемы ассигн без имущ и нал'!H129+'Объемы ассигн на имущ и нал'!G20</f>
        <v>1057.8999999999999</v>
      </c>
      <c r="H20" s="108">
        <f>'Объемы ассигн без имущ и нал'!I129+'Объемы ассигн на имущ и нал'!H20</f>
        <v>0</v>
      </c>
      <c r="I20" s="108">
        <f>'Объемы ассигн без имущ и нал'!J129+'Объемы ассигн на имущ и нал'!I20</f>
        <v>0</v>
      </c>
      <c r="J20" s="108">
        <f>'Объемы ассигн без имущ и нал'!K129+'Объемы ассигн на имущ и нал'!J20</f>
        <v>0</v>
      </c>
    </row>
    <row r="21" spans="1:10" ht="22.15" customHeight="1">
      <c r="A21" s="1"/>
      <c r="B21" s="18" t="s">
        <v>48</v>
      </c>
      <c r="C21" s="18" t="s">
        <v>49</v>
      </c>
      <c r="D21" s="18" t="s">
        <v>55</v>
      </c>
      <c r="E21" s="18" t="s">
        <v>56</v>
      </c>
      <c r="F21" s="16" t="s">
        <v>52</v>
      </c>
      <c r="G21" s="108">
        <f>'Объемы ассигн без имущ и нал'!H180+'Объемы ассигн на имущ и нал'!G21</f>
        <v>3553.6</v>
      </c>
      <c r="H21" s="108">
        <f>'Объемы ассигн без имущ и нал'!I180+'Объемы ассигн на имущ и нал'!H21</f>
        <v>3693.3</v>
      </c>
      <c r="I21" s="108">
        <f>'Объемы ассигн без имущ и нал'!J180+'Объемы ассигн на имущ и нал'!I21</f>
        <v>3736.7</v>
      </c>
      <c r="J21" s="108">
        <f>'Объемы ассигн без имущ и нал'!K180+'Объемы ассигн на имущ и нал'!J21</f>
        <v>3863.7000000000003</v>
      </c>
    </row>
    <row r="22" spans="1:10" ht="22.15" customHeight="1">
      <c r="A22" s="1"/>
      <c r="B22" s="18" t="s">
        <v>48</v>
      </c>
      <c r="C22" s="18" t="s">
        <v>49</v>
      </c>
      <c r="D22" s="18" t="s">
        <v>57</v>
      </c>
      <c r="E22" s="18" t="s">
        <v>53</v>
      </c>
      <c r="F22" s="16" t="s">
        <v>52</v>
      </c>
      <c r="G22" s="108">
        <f>'Объемы ассигн без имущ и нал'!H130+'Объемы ассигн без имущ и нал'!H181+'Объемы ассигн на имущ и нал'!G22</f>
        <v>29297.000349048387</v>
      </c>
      <c r="H22" s="108">
        <f>'Объемы ассигн без имущ и нал'!I130+'Объемы ассигн без имущ и нал'!I181+'Объемы ассигн на имущ и нал'!H22</f>
        <v>29777.099999999995</v>
      </c>
      <c r="I22" s="108">
        <f>'Объемы ассигн без имущ и нал'!J130+'Объемы ассигн без имущ и нал'!J181+'Объемы ассигн на имущ и нал'!I22</f>
        <v>30914.100000000002</v>
      </c>
      <c r="J22" s="108">
        <f>'Объемы ассигн без имущ и нал'!K130+'Объемы ассигн без имущ и нал'!K181+'Объемы ассигн на имущ и нал'!J22</f>
        <v>32038.399999999998</v>
      </c>
    </row>
    <row r="23" spans="1:10" ht="22.15" customHeight="1">
      <c r="A23" s="1"/>
      <c r="B23" s="18" t="s">
        <v>48</v>
      </c>
      <c r="C23" s="18" t="s">
        <v>49</v>
      </c>
      <c r="D23" s="18" t="s">
        <v>57</v>
      </c>
      <c r="E23" s="18" t="s">
        <v>53</v>
      </c>
      <c r="F23" s="16" t="s">
        <v>58</v>
      </c>
      <c r="G23" s="27">
        <f>'Объемы ассигн без имущ и нал'!H182+'Объемы ассигн на имущ и нал'!G23</f>
        <v>30915.5</v>
      </c>
      <c r="H23" s="27">
        <f>'Объемы ассигн без имущ и нал'!I182+'Объемы ассигн на имущ и нал'!H23</f>
        <v>31283.5</v>
      </c>
      <c r="I23" s="27">
        <f>'Объемы ассигн без имущ и нал'!J182+'Объемы ассигн на имущ и нал'!I23</f>
        <v>32625.301599999999</v>
      </c>
      <c r="J23" s="27">
        <f>'Объемы ассигн без имущ и нал'!K182+'Объемы ассигн на имущ и нал'!J23</f>
        <v>33836.604464000004</v>
      </c>
    </row>
    <row r="24" spans="1:10" ht="25.15" hidden="1" customHeight="1">
      <c r="A24" s="1"/>
      <c r="B24" s="18"/>
      <c r="C24" s="18"/>
      <c r="D24" s="18"/>
      <c r="E24" s="18"/>
      <c r="F24" s="18"/>
      <c r="G24" s="27"/>
      <c r="H24" s="27"/>
      <c r="I24" s="27"/>
      <c r="J24" s="27"/>
    </row>
    <row r="25" spans="1:10" ht="24" hidden="1" customHeight="1">
      <c r="A25" s="1"/>
      <c r="B25" s="18"/>
      <c r="C25" s="18"/>
      <c r="D25" s="18"/>
      <c r="E25" s="18"/>
      <c r="F25" s="18"/>
      <c r="G25" s="27"/>
      <c r="H25" s="27"/>
      <c r="I25" s="27"/>
      <c r="J25" s="27"/>
    </row>
    <row r="26" spans="1:10" ht="24" hidden="1" customHeight="1">
      <c r="A26" s="1"/>
      <c r="B26" s="18"/>
      <c r="C26" s="18"/>
      <c r="D26" s="18"/>
      <c r="E26" s="18"/>
      <c r="F26" s="18"/>
      <c r="G26" s="27"/>
      <c r="H26" s="27"/>
      <c r="I26" s="27"/>
      <c r="J26" s="27"/>
    </row>
    <row r="27" spans="1:10" ht="24" hidden="1" customHeight="1">
      <c r="A27" s="1"/>
      <c r="B27" s="18"/>
      <c r="C27" s="18"/>
      <c r="D27" s="18"/>
      <c r="E27" s="18"/>
      <c r="F27" s="18"/>
      <c r="G27" s="27"/>
      <c r="H27" s="27"/>
      <c r="I27" s="27"/>
      <c r="J27" s="27"/>
    </row>
    <row r="28" spans="1:10" ht="26.45" hidden="1" customHeight="1">
      <c r="A28" s="1"/>
      <c r="B28" s="18"/>
      <c r="C28" s="18"/>
      <c r="D28" s="18"/>
      <c r="E28" s="18"/>
      <c r="F28" s="18"/>
      <c r="G28" s="27"/>
      <c r="H28" s="27"/>
      <c r="I28" s="27"/>
      <c r="J28" s="27"/>
    </row>
    <row r="29" spans="1:10" ht="23.65" hidden="1" customHeight="1">
      <c r="A29" s="1"/>
      <c r="B29" s="18"/>
      <c r="C29" s="18"/>
      <c r="D29" s="18"/>
      <c r="E29" s="18"/>
      <c r="F29" s="18"/>
      <c r="G29" s="27"/>
      <c r="H29" s="27"/>
      <c r="I29" s="27"/>
      <c r="J29" s="27"/>
    </row>
    <row r="30" spans="1:10" ht="25.15" customHeight="1">
      <c r="A30" s="5"/>
      <c r="B30" s="228" t="s">
        <v>14</v>
      </c>
      <c r="C30" s="229"/>
      <c r="D30" s="230"/>
      <c r="E30" s="230"/>
      <c r="F30" s="231"/>
      <c r="G30" s="99">
        <f>SUM(G12:G23)</f>
        <v>3779232.514349049</v>
      </c>
      <c r="H30" s="99">
        <f>SUM(H12:H23)</f>
        <v>3897144.3229280002</v>
      </c>
      <c r="I30" s="99">
        <f>SUM(I12:I23)</f>
        <v>4058156.8200897761</v>
      </c>
      <c r="J30" s="99">
        <f>SUM(J12:J23)</f>
        <v>4246299.5228782659</v>
      </c>
    </row>
    <row r="31" spans="1:10" ht="2.25" customHeight="1">
      <c r="F31" s="8"/>
      <c r="J31" s="8"/>
    </row>
    <row r="32" spans="1:10" ht="5.25" customHeight="1"/>
    <row r="33" spans="2:10" ht="7.5" customHeight="1">
      <c r="B33" s="222"/>
      <c r="C33" s="222"/>
      <c r="D33" s="222"/>
      <c r="E33" s="222"/>
      <c r="F33" s="222"/>
      <c r="G33" s="222"/>
      <c r="H33" s="222"/>
      <c r="I33" s="222"/>
      <c r="J33" s="222"/>
    </row>
    <row r="34" spans="2:10">
      <c r="H34" s="23"/>
      <c r="I34" s="23"/>
      <c r="J34" s="23"/>
    </row>
  </sheetData>
  <mergeCells count="5">
    <mergeCell ref="B30:F30"/>
    <mergeCell ref="B33:J33"/>
    <mergeCell ref="B7:J7"/>
    <mergeCell ref="B9:F9"/>
    <mergeCell ref="G9:J9"/>
  </mergeCells>
  <phoneticPr fontId="6" type="noConversion"/>
  <pageMargins left="1.299212598425197" right="0.19685039370078741" top="0.55118110236220474" bottom="0.55118110236220474" header="0.15748031496062992" footer="0.15748031496062992"/>
  <pageSetup paperSize="9" scale="7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T76"/>
  <sheetViews>
    <sheetView showGridLines="0" view="pageBreakPreview" zoomScale="77" zoomScaleNormal="100" zoomScaleSheetLayoutView="77" workbookViewId="0">
      <selection activeCell="B9" sqref="B9:N9"/>
    </sheetView>
  </sheetViews>
  <sheetFormatPr defaultColWidth="9.140625" defaultRowHeight="15.75"/>
  <cols>
    <col min="1" max="1" width="2.140625" style="112" customWidth="1"/>
    <col min="2" max="2" width="63.7109375" style="112" customWidth="1"/>
    <col min="3" max="4" width="15.7109375" style="112" customWidth="1"/>
    <col min="5" max="5" width="13.7109375" style="112" customWidth="1"/>
    <col min="6" max="8" width="17.7109375" style="112" customWidth="1"/>
    <col min="9" max="11" width="16.85546875" style="112" customWidth="1"/>
    <col min="12" max="14" width="16.42578125" style="112" customWidth="1"/>
    <col min="15" max="16384" width="9.140625" style="112"/>
  </cols>
  <sheetData>
    <row r="1" spans="1:14" ht="8.85" customHeight="1">
      <c r="A1" s="110"/>
      <c r="B1" s="110"/>
      <c r="C1" s="111"/>
      <c r="D1" s="111"/>
      <c r="E1" s="111"/>
      <c r="F1" s="111"/>
      <c r="G1" s="111"/>
      <c r="H1" s="111"/>
      <c r="I1" s="111"/>
      <c r="J1" s="111"/>
      <c r="K1" s="111"/>
      <c r="L1" s="110"/>
      <c r="M1" s="110"/>
      <c r="N1" s="110"/>
    </row>
    <row r="2" spans="1:14" ht="0.4" hidden="1" customHeight="1">
      <c r="A2" s="110"/>
      <c r="B2" s="110"/>
      <c r="C2" s="111"/>
      <c r="D2" s="111"/>
      <c r="E2" s="111"/>
      <c r="F2" s="111"/>
      <c r="G2" s="111"/>
      <c r="H2" s="111"/>
      <c r="I2" s="111"/>
      <c r="J2" s="111"/>
      <c r="K2" s="111"/>
      <c r="L2" s="110"/>
      <c r="M2" s="110"/>
      <c r="N2" s="110"/>
    </row>
    <row r="3" spans="1:14" ht="0.4" hidden="1" customHeight="1">
      <c r="A3" s="110"/>
      <c r="B3" s="110"/>
      <c r="C3" s="111"/>
      <c r="D3" s="111"/>
      <c r="E3" s="111"/>
      <c r="F3" s="111"/>
      <c r="G3" s="111"/>
      <c r="H3" s="111"/>
      <c r="I3" s="111"/>
      <c r="J3" s="111"/>
      <c r="K3" s="111"/>
      <c r="L3" s="110"/>
      <c r="M3" s="110"/>
      <c r="N3" s="110"/>
    </row>
    <row r="4" spans="1:14" ht="0.4" customHeight="1">
      <c r="A4" s="110"/>
      <c r="B4" s="110"/>
      <c r="C4" s="111"/>
      <c r="D4" s="111"/>
      <c r="E4" s="111"/>
      <c r="F4" s="111"/>
      <c r="G4" s="111"/>
      <c r="H4" s="111"/>
      <c r="I4" s="111"/>
      <c r="J4" s="111"/>
      <c r="K4" s="111"/>
      <c r="L4" s="110"/>
      <c r="M4" s="110"/>
      <c r="N4" s="110"/>
    </row>
    <row r="5" spans="1:14" ht="7.5" customHeight="1">
      <c r="A5" s="110"/>
      <c r="B5" s="113"/>
      <c r="C5" s="113"/>
      <c r="D5" s="113"/>
      <c r="E5" s="113"/>
      <c r="F5" s="113"/>
      <c r="G5" s="113"/>
      <c r="H5" s="113"/>
      <c r="I5" s="113"/>
      <c r="J5" s="113"/>
      <c r="K5" s="113"/>
      <c r="L5" s="234"/>
      <c r="M5" s="234"/>
      <c r="N5" s="234"/>
    </row>
    <row r="6" spans="1:14" ht="39.75" customHeight="1">
      <c r="A6" s="110"/>
      <c r="B6" s="113"/>
      <c r="C6" s="113"/>
      <c r="D6" s="113"/>
      <c r="E6" s="113"/>
      <c r="F6" s="113"/>
      <c r="G6" s="113"/>
      <c r="H6" s="113"/>
      <c r="I6" s="113"/>
      <c r="J6" s="113"/>
      <c r="K6" s="113"/>
      <c r="L6" s="114"/>
      <c r="M6" s="114"/>
      <c r="N6" s="114" t="s">
        <v>24</v>
      </c>
    </row>
    <row r="7" spans="1:14" ht="21" customHeight="1">
      <c r="A7" s="110"/>
      <c r="B7" s="242" t="s">
        <v>35</v>
      </c>
      <c r="C7" s="242"/>
      <c r="D7" s="242"/>
      <c r="E7" s="242"/>
      <c r="F7" s="242"/>
      <c r="G7" s="242"/>
      <c r="H7" s="242"/>
      <c r="I7" s="242"/>
      <c r="J7" s="242"/>
      <c r="K7" s="242"/>
      <c r="L7" s="242"/>
      <c r="M7" s="242"/>
      <c r="N7" s="242"/>
    </row>
    <row r="8" spans="1:14" ht="27" customHeight="1">
      <c r="A8" s="110"/>
      <c r="B8" s="242" t="s">
        <v>95</v>
      </c>
      <c r="C8" s="243"/>
      <c r="D8" s="243"/>
      <c r="E8" s="243"/>
      <c r="F8" s="243"/>
      <c r="G8" s="243"/>
      <c r="H8" s="243"/>
      <c r="I8" s="243"/>
      <c r="J8" s="243"/>
      <c r="K8" s="243"/>
      <c r="L8" s="243"/>
      <c r="M8" s="243"/>
      <c r="N8" s="243"/>
    </row>
    <row r="9" spans="1:14" ht="32.25" customHeight="1">
      <c r="A9" s="110"/>
      <c r="B9" s="242" t="s">
        <v>30</v>
      </c>
      <c r="C9" s="242"/>
      <c r="D9" s="242"/>
      <c r="E9" s="242"/>
      <c r="F9" s="242"/>
      <c r="G9" s="242"/>
      <c r="H9" s="242"/>
      <c r="I9" s="242"/>
      <c r="J9" s="242"/>
      <c r="K9" s="242"/>
      <c r="L9" s="242"/>
      <c r="M9" s="242"/>
      <c r="N9" s="242"/>
    </row>
    <row r="10" spans="1:14" ht="21.75" customHeight="1">
      <c r="A10" s="110"/>
      <c r="B10" s="115"/>
      <c r="C10" s="113"/>
      <c r="D10" s="113"/>
      <c r="E10" s="113"/>
      <c r="F10" s="113"/>
      <c r="G10" s="113"/>
      <c r="H10" s="113"/>
      <c r="I10" s="113"/>
      <c r="J10" s="113"/>
      <c r="K10" s="113"/>
      <c r="L10" s="110"/>
      <c r="M10" s="110"/>
      <c r="N10" s="110"/>
    </row>
    <row r="11" spans="1:14" ht="31.5" customHeight="1">
      <c r="A11" s="110"/>
      <c r="B11" s="235" t="s">
        <v>0</v>
      </c>
      <c r="C11" s="238" t="s">
        <v>26</v>
      </c>
      <c r="D11" s="239"/>
      <c r="E11" s="239"/>
      <c r="F11" s="239"/>
      <c r="G11" s="239"/>
      <c r="H11" s="239"/>
      <c r="I11" s="239"/>
      <c r="J11" s="239"/>
      <c r="K11" s="239"/>
      <c r="L11" s="240"/>
      <c r="M11" s="240"/>
      <c r="N11" s="241"/>
    </row>
    <row r="12" spans="1:14" ht="59.25" customHeight="1">
      <c r="A12" s="110"/>
      <c r="B12" s="236"/>
      <c r="C12" s="238" t="s">
        <v>142</v>
      </c>
      <c r="D12" s="240"/>
      <c r="E12" s="241"/>
      <c r="F12" s="238" t="s">
        <v>143</v>
      </c>
      <c r="G12" s="240"/>
      <c r="H12" s="241"/>
      <c r="I12" s="238" t="s">
        <v>144</v>
      </c>
      <c r="J12" s="240"/>
      <c r="K12" s="241"/>
      <c r="L12" s="238" t="s">
        <v>145</v>
      </c>
      <c r="M12" s="240" t="s">
        <v>6</v>
      </c>
      <c r="N12" s="241" t="s">
        <v>28</v>
      </c>
    </row>
    <row r="13" spans="1:14" ht="62.25" customHeight="1">
      <c r="A13" s="110"/>
      <c r="B13" s="237"/>
      <c r="C13" s="116" t="s">
        <v>15</v>
      </c>
      <c r="D13" s="117" t="s">
        <v>16</v>
      </c>
      <c r="E13" s="118" t="s">
        <v>17</v>
      </c>
      <c r="F13" s="116" t="s">
        <v>15</v>
      </c>
      <c r="G13" s="117" t="s">
        <v>16</v>
      </c>
      <c r="H13" s="118" t="s">
        <v>17</v>
      </c>
      <c r="I13" s="116" t="s">
        <v>15</v>
      </c>
      <c r="J13" s="117" t="s">
        <v>16</v>
      </c>
      <c r="K13" s="118" t="s">
        <v>17</v>
      </c>
      <c r="L13" s="116" t="s">
        <v>15</v>
      </c>
      <c r="M13" s="117" t="s">
        <v>16</v>
      </c>
      <c r="N13" s="118" t="s">
        <v>17</v>
      </c>
    </row>
    <row r="14" spans="1:14" ht="14.25" customHeight="1">
      <c r="A14" s="110"/>
      <c r="B14" s="119">
        <v>1</v>
      </c>
      <c r="C14" s="120">
        <v>2</v>
      </c>
      <c r="D14" s="121">
        <v>3</v>
      </c>
      <c r="E14" s="122">
        <v>4</v>
      </c>
      <c r="F14" s="120">
        <v>5</v>
      </c>
      <c r="G14" s="121">
        <v>6</v>
      </c>
      <c r="H14" s="122">
        <v>7</v>
      </c>
      <c r="I14" s="120">
        <v>8</v>
      </c>
      <c r="J14" s="121">
        <v>9</v>
      </c>
      <c r="K14" s="122">
        <v>10</v>
      </c>
      <c r="L14" s="120">
        <v>11</v>
      </c>
      <c r="M14" s="121">
        <v>12</v>
      </c>
      <c r="N14" s="122">
        <v>13</v>
      </c>
    </row>
    <row r="15" spans="1:14" ht="32.25" customHeight="1">
      <c r="A15" s="123"/>
      <c r="B15" s="124" t="s">
        <v>1</v>
      </c>
      <c r="C15" s="125"/>
      <c r="D15" s="126"/>
      <c r="E15" s="126"/>
      <c r="F15" s="125"/>
      <c r="G15" s="126"/>
      <c r="H15" s="126"/>
      <c r="I15" s="125"/>
      <c r="J15" s="126"/>
      <c r="K15" s="126"/>
      <c r="L15" s="126"/>
      <c r="M15" s="126"/>
      <c r="N15" s="127"/>
    </row>
    <row r="16" spans="1:14" ht="36" customHeight="1">
      <c r="A16" s="123"/>
      <c r="B16" s="128" t="s">
        <v>75</v>
      </c>
      <c r="C16" s="129">
        <v>1</v>
      </c>
      <c r="D16" s="129"/>
      <c r="E16" s="129"/>
      <c r="F16" s="129">
        <v>1</v>
      </c>
      <c r="G16" s="129"/>
      <c r="H16" s="130"/>
      <c r="I16" s="131">
        <v>1</v>
      </c>
      <c r="J16" s="131"/>
      <c r="K16" s="131"/>
      <c r="L16" s="131">
        <v>1</v>
      </c>
      <c r="M16" s="131"/>
      <c r="N16" s="131"/>
    </row>
    <row r="17" spans="1:14" ht="39" customHeight="1">
      <c r="A17" s="123"/>
      <c r="B17" s="128" t="s">
        <v>76</v>
      </c>
      <c r="C17" s="129">
        <v>1</v>
      </c>
      <c r="D17" s="129"/>
      <c r="E17" s="129"/>
      <c r="F17" s="129">
        <v>1</v>
      </c>
      <c r="G17" s="129"/>
      <c r="H17" s="130"/>
      <c r="I17" s="131">
        <v>1</v>
      </c>
      <c r="J17" s="131"/>
      <c r="K17" s="131"/>
      <c r="L17" s="131">
        <v>1</v>
      </c>
      <c r="M17" s="131"/>
      <c r="N17" s="131"/>
    </row>
    <row r="18" spans="1:14" ht="97.15" customHeight="1">
      <c r="A18" s="123"/>
      <c r="B18" s="128" t="s">
        <v>77</v>
      </c>
      <c r="C18" s="129">
        <v>1</v>
      </c>
      <c r="D18" s="129"/>
      <c r="E18" s="129"/>
      <c r="F18" s="129">
        <v>1</v>
      </c>
      <c r="G18" s="129"/>
      <c r="H18" s="130"/>
      <c r="I18" s="131">
        <v>1</v>
      </c>
      <c r="J18" s="131"/>
      <c r="K18" s="131"/>
      <c r="L18" s="131">
        <v>1</v>
      </c>
      <c r="M18" s="131"/>
      <c r="N18" s="131"/>
    </row>
    <row r="19" spans="1:14" ht="102" customHeight="1">
      <c r="A19" s="123"/>
      <c r="B19" s="128" t="s">
        <v>78</v>
      </c>
      <c r="C19" s="129">
        <v>1</v>
      </c>
      <c r="D19" s="129"/>
      <c r="E19" s="129"/>
      <c r="F19" s="129">
        <v>1</v>
      </c>
      <c r="G19" s="129"/>
      <c r="H19" s="130"/>
      <c r="I19" s="131">
        <v>1</v>
      </c>
      <c r="J19" s="131"/>
      <c r="K19" s="131"/>
      <c r="L19" s="131">
        <v>1</v>
      </c>
      <c r="M19" s="131"/>
      <c r="N19" s="131"/>
    </row>
    <row r="20" spans="1:14" ht="32.25" customHeight="1">
      <c r="A20" s="123"/>
      <c r="B20" s="132" t="s">
        <v>79</v>
      </c>
      <c r="C20" s="129">
        <v>20</v>
      </c>
      <c r="D20" s="129"/>
      <c r="E20" s="129"/>
      <c r="F20" s="129">
        <v>20</v>
      </c>
      <c r="G20" s="129"/>
      <c r="H20" s="130"/>
      <c r="I20" s="131">
        <v>20</v>
      </c>
      <c r="J20" s="131"/>
      <c r="K20" s="131"/>
      <c r="L20" s="131">
        <v>20</v>
      </c>
      <c r="M20" s="131"/>
      <c r="N20" s="131"/>
    </row>
    <row r="21" spans="1:14" ht="58.9" customHeight="1">
      <c r="A21" s="123"/>
      <c r="B21" s="132" t="s">
        <v>80</v>
      </c>
      <c r="C21" s="129">
        <v>25</v>
      </c>
      <c r="D21" s="129"/>
      <c r="E21" s="129"/>
      <c r="F21" s="129">
        <v>25</v>
      </c>
      <c r="G21" s="129"/>
      <c r="H21" s="130"/>
      <c r="I21" s="131">
        <v>25</v>
      </c>
      <c r="J21" s="131"/>
      <c r="K21" s="131"/>
      <c r="L21" s="131">
        <v>25</v>
      </c>
      <c r="M21" s="131"/>
      <c r="N21" s="131"/>
    </row>
    <row r="22" spans="1:14" ht="54.6" customHeight="1">
      <c r="A22" s="123"/>
      <c r="B22" s="132" t="s">
        <v>81</v>
      </c>
      <c r="C22" s="129">
        <v>8</v>
      </c>
      <c r="D22" s="129"/>
      <c r="E22" s="129"/>
      <c r="F22" s="129">
        <v>6</v>
      </c>
      <c r="G22" s="129"/>
      <c r="H22" s="130"/>
      <c r="I22" s="131">
        <v>6</v>
      </c>
      <c r="J22" s="131"/>
      <c r="K22" s="131"/>
      <c r="L22" s="131">
        <v>6</v>
      </c>
      <c r="M22" s="131"/>
      <c r="N22" s="131"/>
    </row>
    <row r="23" spans="1:14" ht="53.25" customHeight="1">
      <c r="A23" s="123"/>
      <c r="B23" s="133" t="s">
        <v>82</v>
      </c>
      <c r="C23" s="129">
        <v>17</v>
      </c>
      <c r="D23" s="129"/>
      <c r="E23" s="129"/>
      <c r="F23" s="129">
        <v>17</v>
      </c>
      <c r="G23" s="129"/>
      <c r="H23" s="130"/>
      <c r="I23" s="131">
        <v>17</v>
      </c>
      <c r="J23" s="131"/>
      <c r="K23" s="131"/>
      <c r="L23" s="131">
        <v>17</v>
      </c>
      <c r="M23" s="131"/>
      <c r="N23" s="131"/>
    </row>
    <row r="24" spans="1:14" ht="67.900000000000006" customHeight="1">
      <c r="A24" s="123"/>
      <c r="B24" s="128" t="s">
        <v>136</v>
      </c>
      <c r="C24" s="129">
        <v>13</v>
      </c>
      <c r="D24" s="129"/>
      <c r="E24" s="129"/>
      <c r="F24" s="129">
        <v>14</v>
      </c>
      <c r="G24" s="129"/>
      <c r="H24" s="130"/>
      <c r="I24" s="129">
        <v>14</v>
      </c>
      <c r="J24" s="131"/>
      <c r="K24" s="131"/>
      <c r="L24" s="129">
        <v>14</v>
      </c>
      <c r="M24" s="131"/>
      <c r="N24" s="131"/>
    </row>
    <row r="25" spans="1:14" ht="50.45" customHeight="1">
      <c r="A25" s="123"/>
      <c r="B25" s="128" t="s">
        <v>83</v>
      </c>
      <c r="C25" s="129">
        <v>16</v>
      </c>
      <c r="D25" s="129"/>
      <c r="E25" s="129"/>
      <c r="F25" s="129">
        <v>16</v>
      </c>
      <c r="G25" s="129"/>
      <c r="H25" s="130"/>
      <c r="I25" s="131">
        <v>16</v>
      </c>
      <c r="J25" s="131"/>
      <c r="K25" s="131"/>
      <c r="L25" s="131">
        <v>16</v>
      </c>
      <c r="M25" s="131"/>
      <c r="N25" s="131"/>
    </row>
    <row r="26" spans="1:14" ht="63">
      <c r="A26" s="123"/>
      <c r="B26" s="128" t="s">
        <v>137</v>
      </c>
      <c r="C26" s="129">
        <v>16</v>
      </c>
      <c r="D26" s="129"/>
      <c r="E26" s="129"/>
      <c r="F26" s="129">
        <v>16</v>
      </c>
      <c r="G26" s="129"/>
      <c r="H26" s="130"/>
      <c r="I26" s="131">
        <v>16</v>
      </c>
      <c r="J26" s="131"/>
      <c r="K26" s="131"/>
      <c r="L26" s="131">
        <v>16</v>
      </c>
      <c r="M26" s="131"/>
      <c r="N26" s="131"/>
    </row>
    <row r="27" spans="1:14" ht="72.599999999999994" customHeight="1">
      <c r="A27" s="123"/>
      <c r="B27" s="128" t="s">
        <v>84</v>
      </c>
      <c r="C27" s="129">
        <v>15</v>
      </c>
      <c r="D27" s="129"/>
      <c r="E27" s="129"/>
      <c r="F27" s="129">
        <v>15</v>
      </c>
      <c r="G27" s="129"/>
      <c r="H27" s="130"/>
      <c r="I27" s="131">
        <v>15</v>
      </c>
      <c r="J27" s="131"/>
      <c r="K27" s="131"/>
      <c r="L27" s="131">
        <v>15</v>
      </c>
      <c r="M27" s="131"/>
      <c r="N27" s="131"/>
    </row>
    <row r="28" spans="1:14" ht="37.15" customHeight="1">
      <c r="A28" s="123"/>
      <c r="B28" s="128" t="s">
        <v>85</v>
      </c>
      <c r="C28" s="129">
        <v>3</v>
      </c>
      <c r="D28" s="129"/>
      <c r="E28" s="129"/>
      <c r="F28" s="129">
        <v>3</v>
      </c>
      <c r="G28" s="129"/>
      <c r="H28" s="130"/>
      <c r="I28" s="131">
        <v>3</v>
      </c>
      <c r="J28" s="131"/>
      <c r="K28" s="131"/>
      <c r="L28" s="131">
        <v>3</v>
      </c>
      <c r="M28" s="131"/>
      <c r="N28" s="131"/>
    </row>
    <row r="29" spans="1:14" ht="37.15" customHeight="1">
      <c r="A29" s="123"/>
      <c r="B29" s="128" t="s">
        <v>86</v>
      </c>
      <c r="C29" s="129">
        <v>3</v>
      </c>
      <c r="D29" s="129"/>
      <c r="E29" s="129"/>
      <c r="F29" s="129">
        <v>3</v>
      </c>
      <c r="G29" s="129"/>
      <c r="H29" s="130"/>
      <c r="I29" s="131">
        <v>3</v>
      </c>
      <c r="J29" s="131"/>
      <c r="K29" s="131"/>
      <c r="L29" s="131">
        <v>3</v>
      </c>
      <c r="M29" s="131"/>
      <c r="N29" s="131"/>
    </row>
    <row r="30" spans="1:14" ht="36.75" customHeight="1">
      <c r="A30" s="123"/>
      <c r="B30" s="128" t="s">
        <v>65</v>
      </c>
      <c r="C30" s="129">
        <v>12</v>
      </c>
      <c r="D30" s="129"/>
      <c r="E30" s="129"/>
      <c r="F30" s="129">
        <v>12</v>
      </c>
      <c r="G30" s="129"/>
      <c r="H30" s="130"/>
      <c r="I30" s="131">
        <v>12</v>
      </c>
      <c r="J30" s="131"/>
      <c r="K30" s="131"/>
      <c r="L30" s="131">
        <v>12</v>
      </c>
      <c r="M30" s="131"/>
      <c r="N30" s="131"/>
    </row>
    <row r="31" spans="1:14" ht="51" customHeight="1">
      <c r="A31" s="123"/>
      <c r="B31" s="128" t="s">
        <v>87</v>
      </c>
      <c r="C31" s="129">
        <v>2</v>
      </c>
      <c r="D31" s="129"/>
      <c r="E31" s="129"/>
      <c r="F31" s="129">
        <v>2</v>
      </c>
      <c r="G31" s="129"/>
      <c r="H31" s="130"/>
      <c r="I31" s="131">
        <v>2</v>
      </c>
      <c r="J31" s="131"/>
      <c r="K31" s="131"/>
      <c r="L31" s="131">
        <v>2</v>
      </c>
      <c r="M31" s="131"/>
      <c r="N31" s="131"/>
    </row>
    <row r="32" spans="1:14" ht="63">
      <c r="A32" s="123"/>
      <c r="B32" s="128" t="s">
        <v>88</v>
      </c>
      <c r="C32" s="129">
        <v>2</v>
      </c>
      <c r="D32" s="129"/>
      <c r="E32" s="129"/>
      <c r="F32" s="129">
        <v>2</v>
      </c>
      <c r="G32" s="129"/>
      <c r="H32" s="130"/>
      <c r="I32" s="131">
        <v>2</v>
      </c>
      <c r="J32" s="131"/>
      <c r="K32" s="131"/>
      <c r="L32" s="131">
        <v>2</v>
      </c>
      <c r="M32" s="131"/>
      <c r="N32" s="131"/>
    </row>
    <row r="33" spans="1:14" ht="63">
      <c r="A33" s="123"/>
      <c r="B33" s="134" t="s">
        <v>91</v>
      </c>
      <c r="C33" s="129">
        <v>1</v>
      </c>
      <c r="D33" s="129"/>
      <c r="E33" s="129"/>
      <c r="F33" s="129">
        <v>1</v>
      </c>
      <c r="G33" s="129"/>
      <c r="H33" s="130"/>
      <c r="I33" s="131">
        <v>1</v>
      </c>
      <c r="J33" s="131"/>
      <c r="K33" s="131"/>
      <c r="L33" s="131">
        <v>1</v>
      </c>
      <c r="M33" s="131"/>
      <c r="N33" s="131"/>
    </row>
    <row r="34" spans="1:14" ht="67.150000000000006" customHeight="1">
      <c r="A34" s="123"/>
      <c r="B34" s="128" t="s">
        <v>89</v>
      </c>
      <c r="C34" s="129"/>
      <c r="D34" s="129"/>
      <c r="E34" s="129"/>
      <c r="F34" s="129">
        <v>1</v>
      </c>
      <c r="G34" s="129"/>
      <c r="H34" s="129"/>
      <c r="I34" s="129">
        <v>1</v>
      </c>
      <c r="J34" s="129"/>
      <c r="K34" s="129"/>
      <c r="L34" s="129">
        <v>1</v>
      </c>
      <c r="M34" s="129"/>
      <c r="N34" s="129"/>
    </row>
    <row r="35" spans="1:14" ht="78.75">
      <c r="A35" s="123"/>
      <c r="B35" s="128" t="s">
        <v>90</v>
      </c>
      <c r="C35" s="129">
        <v>1</v>
      </c>
      <c r="D35" s="129"/>
      <c r="E35" s="129"/>
      <c r="F35" s="129">
        <v>1</v>
      </c>
      <c r="G35" s="129"/>
      <c r="H35" s="130"/>
      <c r="I35" s="131">
        <v>1</v>
      </c>
      <c r="J35" s="131"/>
      <c r="K35" s="131"/>
      <c r="L35" s="131">
        <v>1</v>
      </c>
      <c r="M35" s="131"/>
      <c r="N35" s="131"/>
    </row>
    <row r="36" spans="1:14" ht="78.75">
      <c r="A36" s="123"/>
      <c r="B36" s="128" t="s">
        <v>138</v>
      </c>
      <c r="C36" s="129"/>
      <c r="D36" s="129"/>
      <c r="E36" s="129"/>
      <c r="F36" s="129">
        <v>1</v>
      </c>
      <c r="G36" s="129"/>
      <c r="H36" s="130"/>
      <c r="I36" s="131">
        <v>1</v>
      </c>
      <c r="J36" s="131"/>
      <c r="K36" s="131"/>
      <c r="L36" s="131">
        <v>1</v>
      </c>
      <c r="M36" s="131"/>
      <c r="N36" s="131"/>
    </row>
    <row r="37" spans="1:14" ht="32.25" customHeight="1">
      <c r="A37" s="123"/>
      <c r="B37" s="135" t="s">
        <v>42</v>
      </c>
      <c r="C37" s="136">
        <v>3</v>
      </c>
      <c r="D37" s="136"/>
      <c r="E37" s="136"/>
      <c r="F37" s="136">
        <v>3</v>
      </c>
      <c r="G37" s="136"/>
      <c r="H37" s="136"/>
      <c r="I37" s="136">
        <v>3</v>
      </c>
      <c r="J37" s="136"/>
      <c r="K37" s="136"/>
      <c r="L37" s="136">
        <v>3</v>
      </c>
      <c r="M37" s="136"/>
      <c r="N37" s="136"/>
    </row>
    <row r="38" spans="1:14" ht="32.25" customHeight="1">
      <c r="A38" s="123"/>
      <c r="B38" s="128" t="s">
        <v>103</v>
      </c>
      <c r="C38" s="129">
        <v>2</v>
      </c>
      <c r="D38" s="129"/>
      <c r="E38" s="129"/>
      <c r="F38" s="129">
        <v>2</v>
      </c>
      <c r="G38" s="129"/>
      <c r="H38" s="129"/>
      <c r="I38" s="129">
        <v>2</v>
      </c>
      <c r="J38" s="129"/>
      <c r="K38" s="129"/>
      <c r="L38" s="129">
        <v>2</v>
      </c>
      <c r="M38" s="129"/>
      <c r="N38" s="129"/>
    </row>
    <row r="39" spans="1:14" ht="52.5" customHeight="1">
      <c r="A39" s="123"/>
      <c r="B39" s="128" t="s">
        <v>44</v>
      </c>
      <c r="C39" s="129">
        <v>22</v>
      </c>
      <c r="D39" s="129">
        <v>15</v>
      </c>
      <c r="E39" s="129"/>
      <c r="F39" s="129">
        <v>22</v>
      </c>
      <c r="G39" s="129">
        <v>15</v>
      </c>
      <c r="H39" s="129"/>
      <c r="I39" s="129">
        <v>22</v>
      </c>
      <c r="J39" s="129">
        <v>15</v>
      </c>
      <c r="K39" s="129"/>
      <c r="L39" s="129">
        <v>22</v>
      </c>
      <c r="M39" s="129">
        <v>15</v>
      </c>
      <c r="N39" s="129"/>
    </row>
    <row r="40" spans="1:14" ht="58.5" customHeight="1">
      <c r="A40" s="123"/>
      <c r="B40" s="128" t="s">
        <v>43</v>
      </c>
      <c r="C40" s="129">
        <v>22</v>
      </c>
      <c r="D40" s="129">
        <v>15</v>
      </c>
      <c r="E40" s="129"/>
      <c r="F40" s="129">
        <v>22</v>
      </c>
      <c r="G40" s="129">
        <v>15</v>
      </c>
      <c r="H40" s="129"/>
      <c r="I40" s="129">
        <v>22</v>
      </c>
      <c r="J40" s="129">
        <v>15</v>
      </c>
      <c r="K40" s="129"/>
      <c r="L40" s="129">
        <v>22</v>
      </c>
      <c r="M40" s="129">
        <v>15</v>
      </c>
      <c r="N40" s="129"/>
    </row>
    <row r="41" spans="1:14" ht="68.25" customHeight="1">
      <c r="A41" s="123"/>
      <c r="B41" s="128" t="s">
        <v>41</v>
      </c>
      <c r="C41" s="129">
        <v>22</v>
      </c>
      <c r="D41" s="129">
        <v>15</v>
      </c>
      <c r="E41" s="129"/>
      <c r="F41" s="129">
        <v>22</v>
      </c>
      <c r="G41" s="129">
        <v>15</v>
      </c>
      <c r="H41" s="129"/>
      <c r="I41" s="129">
        <v>22</v>
      </c>
      <c r="J41" s="129">
        <v>15</v>
      </c>
      <c r="K41" s="129"/>
      <c r="L41" s="129">
        <v>22</v>
      </c>
      <c r="M41" s="129">
        <v>15</v>
      </c>
      <c r="N41" s="129"/>
    </row>
    <row r="42" spans="1:14" ht="39" customHeight="1">
      <c r="A42" s="123"/>
      <c r="B42" s="132" t="s">
        <v>135</v>
      </c>
      <c r="C42" s="129"/>
      <c r="D42" s="129">
        <v>1</v>
      </c>
      <c r="E42" s="129"/>
      <c r="F42" s="129"/>
      <c r="G42" s="129">
        <v>1</v>
      </c>
      <c r="H42" s="129"/>
      <c r="I42" s="129"/>
      <c r="J42" s="129">
        <v>1</v>
      </c>
      <c r="K42" s="129"/>
      <c r="L42" s="129"/>
      <c r="M42" s="129">
        <v>1</v>
      </c>
      <c r="N42" s="129"/>
    </row>
    <row r="43" spans="1:14" ht="38.25" customHeight="1">
      <c r="A43" s="123"/>
      <c r="B43" s="132" t="s">
        <v>130</v>
      </c>
      <c r="C43" s="129"/>
      <c r="D43" s="129">
        <v>1</v>
      </c>
      <c r="E43" s="129"/>
      <c r="F43" s="129"/>
      <c r="G43" s="129">
        <v>1</v>
      </c>
      <c r="H43" s="129"/>
      <c r="I43" s="129"/>
      <c r="J43" s="129">
        <v>1</v>
      </c>
      <c r="K43" s="129"/>
      <c r="L43" s="129"/>
      <c r="M43" s="129">
        <v>1</v>
      </c>
      <c r="N43" s="129"/>
    </row>
    <row r="44" spans="1:14" ht="62.25" customHeight="1">
      <c r="A44" s="123"/>
      <c r="B44" s="132" t="s">
        <v>66</v>
      </c>
      <c r="C44" s="129">
        <v>3</v>
      </c>
      <c r="D44" s="129"/>
      <c r="E44" s="129"/>
      <c r="F44" s="129">
        <v>3</v>
      </c>
      <c r="G44" s="129"/>
      <c r="H44" s="129"/>
      <c r="I44" s="129">
        <v>3</v>
      </c>
      <c r="J44" s="129"/>
      <c r="K44" s="129"/>
      <c r="L44" s="129">
        <v>3</v>
      </c>
      <c r="M44" s="129"/>
      <c r="N44" s="129"/>
    </row>
    <row r="45" spans="1:14" ht="38.25" customHeight="1">
      <c r="A45" s="123"/>
      <c r="B45" s="137" t="s">
        <v>110</v>
      </c>
      <c r="C45" s="129">
        <v>1</v>
      </c>
      <c r="D45" s="129"/>
      <c r="E45" s="129"/>
      <c r="F45" s="129">
        <v>1</v>
      </c>
      <c r="G45" s="129"/>
      <c r="H45" s="129"/>
      <c r="I45" s="129">
        <v>1</v>
      </c>
      <c r="J45" s="129"/>
      <c r="K45" s="129"/>
      <c r="L45" s="129">
        <v>1</v>
      </c>
      <c r="M45" s="129"/>
      <c r="N45" s="129"/>
    </row>
    <row r="46" spans="1:14" ht="37.5" customHeight="1">
      <c r="A46" s="123"/>
      <c r="B46" s="128" t="s">
        <v>67</v>
      </c>
      <c r="C46" s="129">
        <v>1</v>
      </c>
      <c r="D46" s="129"/>
      <c r="E46" s="129"/>
      <c r="F46" s="129">
        <v>1</v>
      </c>
      <c r="G46" s="129"/>
      <c r="H46" s="129"/>
      <c r="I46" s="129">
        <v>1</v>
      </c>
      <c r="J46" s="129"/>
      <c r="K46" s="129"/>
      <c r="L46" s="129">
        <v>1</v>
      </c>
      <c r="M46" s="129"/>
      <c r="N46" s="129"/>
    </row>
    <row r="47" spans="1:14" ht="45" customHeight="1">
      <c r="A47" s="123"/>
      <c r="B47" s="128" t="s">
        <v>112</v>
      </c>
      <c r="C47" s="129">
        <v>1</v>
      </c>
      <c r="D47" s="129"/>
      <c r="E47" s="129"/>
      <c r="F47" s="129">
        <v>1</v>
      </c>
      <c r="G47" s="129"/>
      <c r="H47" s="129"/>
      <c r="I47" s="129">
        <v>1</v>
      </c>
      <c r="J47" s="129"/>
      <c r="K47" s="129"/>
      <c r="L47" s="129">
        <v>1</v>
      </c>
      <c r="M47" s="129"/>
      <c r="N47" s="129"/>
    </row>
    <row r="48" spans="1:14" ht="48" customHeight="1">
      <c r="A48" s="123"/>
      <c r="B48" s="128" t="s">
        <v>113</v>
      </c>
      <c r="C48" s="129">
        <v>1</v>
      </c>
      <c r="D48" s="129"/>
      <c r="E48" s="129"/>
      <c r="F48" s="129">
        <v>1</v>
      </c>
      <c r="G48" s="129"/>
      <c r="H48" s="129"/>
      <c r="I48" s="129">
        <v>1</v>
      </c>
      <c r="J48" s="129"/>
      <c r="K48" s="129"/>
      <c r="L48" s="129">
        <v>1</v>
      </c>
      <c r="M48" s="129"/>
      <c r="N48" s="129"/>
    </row>
    <row r="49" spans="1:14" ht="72.75" customHeight="1">
      <c r="A49" s="123"/>
      <c r="B49" s="128" t="s">
        <v>114</v>
      </c>
      <c r="C49" s="129">
        <v>1</v>
      </c>
      <c r="D49" s="129"/>
      <c r="E49" s="129"/>
      <c r="F49" s="129">
        <v>1</v>
      </c>
      <c r="G49" s="129"/>
      <c r="H49" s="129"/>
      <c r="I49" s="129">
        <v>1</v>
      </c>
      <c r="J49" s="129"/>
      <c r="K49" s="129"/>
      <c r="L49" s="129">
        <v>1</v>
      </c>
      <c r="M49" s="129"/>
      <c r="N49" s="129"/>
    </row>
    <row r="50" spans="1:14" ht="32.25" customHeight="1">
      <c r="A50" s="123"/>
      <c r="B50" s="128"/>
      <c r="C50" s="129"/>
      <c r="D50" s="129"/>
      <c r="E50" s="129"/>
      <c r="F50" s="129"/>
      <c r="G50" s="129"/>
      <c r="H50" s="129"/>
      <c r="I50" s="129"/>
      <c r="J50" s="129"/>
      <c r="K50" s="130"/>
      <c r="L50" s="131"/>
      <c r="M50" s="131"/>
      <c r="N50" s="131"/>
    </row>
    <row r="51" spans="1:14" ht="32.25" customHeight="1">
      <c r="A51" s="123"/>
      <c r="B51" s="138" t="s">
        <v>11</v>
      </c>
      <c r="C51" s="139"/>
      <c r="D51" s="140"/>
      <c r="E51" s="140"/>
      <c r="F51" s="139"/>
      <c r="G51" s="140"/>
      <c r="H51" s="140"/>
      <c r="I51" s="139"/>
      <c r="J51" s="140"/>
      <c r="K51" s="140"/>
      <c r="L51" s="140"/>
      <c r="M51" s="140"/>
      <c r="N51" s="141"/>
    </row>
    <row r="52" spans="1:14" ht="114" customHeight="1">
      <c r="A52" s="123"/>
      <c r="B52" s="128" t="s">
        <v>64</v>
      </c>
      <c r="C52" s="129">
        <v>4</v>
      </c>
      <c r="D52" s="129"/>
      <c r="E52" s="129"/>
      <c r="F52" s="129">
        <v>4</v>
      </c>
      <c r="G52" s="129"/>
      <c r="H52" s="129"/>
      <c r="I52" s="129">
        <v>4</v>
      </c>
      <c r="J52" s="129"/>
      <c r="K52" s="129"/>
      <c r="L52" s="129">
        <v>4</v>
      </c>
      <c r="M52" s="129"/>
      <c r="N52" s="129"/>
    </row>
    <row r="53" spans="1:14" ht="43.5" customHeight="1">
      <c r="A53" s="123"/>
      <c r="B53" s="128" t="s">
        <v>104</v>
      </c>
      <c r="C53" s="129">
        <v>2</v>
      </c>
      <c r="D53" s="129"/>
      <c r="E53" s="129"/>
      <c r="F53" s="129">
        <v>2</v>
      </c>
      <c r="G53" s="129"/>
      <c r="H53" s="129"/>
      <c r="I53" s="129">
        <v>2</v>
      </c>
      <c r="J53" s="129"/>
      <c r="K53" s="129"/>
      <c r="L53" s="129">
        <v>2</v>
      </c>
      <c r="M53" s="129"/>
      <c r="N53" s="129"/>
    </row>
    <row r="54" spans="1:14" ht="48.75" customHeight="1">
      <c r="A54" s="123"/>
      <c r="B54" s="128" t="s">
        <v>106</v>
      </c>
      <c r="C54" s="129">
        <v>2</v>
      </c>
      <c r="D54" s="129"/>
      <c r="E54" s="129"/>
      <c r="F54" s="129">
        <v>2</v>
      </c>
      <c r="G54" s="129"/>
      <c r="H54" s="129"/>
      <c r="I54" s="129">
        <v>2</v>
      </c>
      <c r="J54" s="129"/>
      <c r="K54" s="129"/>
      <c r="L54" s="129">
        <v>2</v>
      </c>
      <c r="M54" s="129"/>
      <c r="N54" s="129"/>
    </row>
    <row r="55" spans="1:14" ht="34.5" customHeight="1">
      <c r="A55" s="123"/>
      <c r="B55" s="128" t="s">
        <v>131</v>
      </c>
      <c r="C55" s="129"/>
      <c r="D55" s="129">
        <v>1</v>
      </c>
      <c r="E55" s="129"/>
      <c r="F55" s="129"/>
      <c r="G55" s="129">
        <v>1</v>
      </c>
      <c r="H55" s="129"/>
      <c r="I55" s="129"/>
      <c r="J55" s="129">
        <v>1</v>
      </c>
      <c r="K55" s="129"/>
      <c r="L55" s="129"/>
      <c r="M55" s="129">
        <v>1</v>
      </c>
      <c r="N55" s="129"/>
    </row>
    <row r="56" spans="1:14" ht="55.5" customHeight="1">
      <c r="A56" s="123"/>
      <c r="B56" s="128" t="s">
        <v>132</v>
      </c>
      <c r="C56" s="129"/>
      <c r="D56" s="129">
        <v>1</v>
      </c>
      <c r="E56" s="129"/>
      <c r="F56" s="129"/>
      <c r="G56" s="129">
        <v>1</v>
      </c>
      <c r="H56" s="129"/>
      <c r="I56" s="129"/>
      <c r="J56" s="129">
        <v>1</v>
      </c>
      <c r="K56" s="129"/>
      <c r="L56" s="129"/>
      <c r="M56" s="129">
        <v>1</v>
      </c>
      <c r="N56" s="129"/>
    </row>
    <row r="57" spans="1:14" ht="81.75" customHeight="1">
      <c r="A57" s="123"/>
      <c r="B57" s="156" t="s">
        <v>68</v>
      </c>
      <c r="C57" s="142">
        <v>1</v>
      </c>
      <c r="D57" s="142"/>
      <c r="E57" s="142"/>
      <c r="F57" s="142">
        <v>1</v>
      </c>
      <c r="G57" s="142"/>
      <c r="H57" s="142"/>
      <c r="I57" s="142">
        <v>1</v>
      </c>
      <c r="J57" s="142"/>
      <c r="K57" s="142"/>
      <c r="L57" s="142">
        <v>1</v>
      </c>
      <c r="M57" s="142"/>
      <c r="N57" s="142"/>
    </row>
    <row r="58" spans="1:14" ht="103.9" customHeight="1">
      <c r="A58" s="123"/>
      <c r="B58" s="159" t="s">
        <v>115</v>
      </c>
      <c r="C58" s="142">
        <v>1</v>
      </c>
      <c r="D58" s="143"/>
      <c r="E58" s="143"/>
      <c r="F58" s="142">
        <v>1</v>
      </c>
      <c r="G58" s="143"/>
      <c r="H58" s="143"/>
      <c r="I58" s="142">
        <v>1</v>
      </c>
      <c r="J58" s="143"/>
      <c r="K58" s="143"/>
      <c r="L58" s="142">
        <v>1</v>
      </c>
      <c r="M58" s="143"/>
      <c r="N58" s="143"/>
    </row>
    <row r="59" spans="1:14" ht="37.15" customHeight="1">
      <c r="A59" s="123"/>
      <c r="B59" s="158" t="s">
        <v>116</v>
      </c>
      <c r="C59" s="142">
        <v>1</v>
      </c>
      <c r="D59" s="143"/>
      <c r="E59" s="143"/>
      <c r="F59" s="142">
        <v>1</v>
      </c>
      <c r="G59" s="143"/>
      <c r="H59" s="143"/>
      <c r="I59" s="142">
        <v>1</v>
      </c>
      <c r="J59" s="143"/>
      <c r="K59" s="143"/>
      <c r="L59" s="142">
        <v>1</v>
      </c>
      <c r="M59" s="143"/>
      <c r="N59" s="143"/>
    </row>
    <row r="60" spans="1:14" ht="50.45" customHeight="1">
      <c r="A60" s="123"/>
      <c r="B60" s="157" t="s">
        <v>117</v>
      </c>
      <c r="C60" s="142">
        <v>1</v>
      </c>
      <c r="D60" s="249"/>
      <c r="E60" s="249"/>
      <c r="F60" s="142">
        <v>1</v>
      </c>
      <c r="G60" s="249"/>
      <c r="H60" s="249"/>
      <c r="I60" s="142">
        <v>1</v>
      </c>
      <c r="J60" s="249"/>
      <c r="K60" s="249"/>
      <c r="L60" s="142">
        <v>1</v>
      </c>
      <c r="M60" s="249"/>
      <c r="N60" s="249"/>
    </row>
    <row r="61" spans="1:14" ht="32.25" customHeight="1">
      <c r="A61" s="123"/>
      <c r="B61" s="158" t="s">
        <v>119</v>
      </c>
      <c r="C61" s="142">
        <v>1</v>
      </c>
      <c r="D61" s="250"/>
      <c r="E61" s="250"/>
      <c r="F61" s="142">
        <v>1</v>
      </c>
      <c r="G61" s="250"/>
      <c r="H61" s="250"/>
      <c r="I61" s="142">
        <v>1</v>
      </c>
      <c r="J61" s="250"/>
      <c r="K61" s="250"/>
      <c r="L61" s="142">
        <v>1</v>
      </c>
      <c r="M61" s="250"/>
      <c r="N61" s="250"/>
    </row>
    <row r="62" spans="1:14" ht="36.6" customHeight="1">
      <c r="A62" s="123"/>
      <c r="B62" s="157" t="s">
        <v>118</v>
      </c>
      <c r="C62" s="142">
        <v>1</v>
      </c>
      <c r="D62" s="143"/>
      <c r="E62" s="143"/>
      <c r="F62" s="142">
        <v>1</v>
      </c>
      <c r="G62" s="143"/>
      <c r="H62" s="143"/>
      <c r="I62" s="142">
        <v>1</v>
      </c>
      <c r="J62" s="143"/>
      <c r="K62" s="143"/>
      <c r="L62" s="142">
        <v>1</v>
      </c>
      <c r="M62" s="143"/>
      <c r="N62" s="143"/>
    </row>
    <row r="63" spans="1:14" ht="83.45" customHeight="1">
      <c r="A63" s="123"/>
      <c r="B63" s="158" t="s">
        <v>120</v>
      </c>
      <c r="C63" s="131"/>
      <c r="D63" s="131">
        <v>1</v>
      </c>
      <c r="E63" s="131"/>
      <c r="F63" s="131"/>
      <c r="G63" s="131">
        <v>1</v>
      </c>
      <c r="H63" s="131"/>
      <c r="I63" s="131"/>
      <c r="J63" s="131">
        <v>1</v>
      </c>
      <c r="K63" s="131"/>
      <c r="L63" s="131"/>
      <c r="M63" s="131">
        <v>1</v>
      </c>
      <c r="N63" s="131"/>
    </row>
    <row r="64" spans="1:14" ht="63">
      <c r="A64" s="123"/>
      <c r="B64" s="157" t="s">
        <v>123</v>
      </c>
      <c r="C64" s="131"/>
      <c r="D64" s="131">
        <v>1</v>
      </c>
      <c r="E64" s="131"/>
      <c r="F64" s="131"/>
      <c r="G64" s="131">
        <v>1</v>
      </c>
      <c r="H64" s="131"/>
      <c r="I64" s="131"/>
      <c r="J64" s="131">
        <v>1</v>
      </c>
      <c r="K64" s="131"/>
      <c r="L64" s="131"/>
      <c r="M64" s="131">
        <v>1</v>
      </c>
      <c r="N64" s="131"/>
    </row>
    <row r="65" spans="1:20" ht="94.5">
      <c r="A65" s="123"/>
      <c r="B65" s="163" t="s">
        <v>126</v>
      </c>
      <c r="C65" s="160"/>
      <c r="D65" s="160">
        <v>1</v>
      </c>
      <c r="E65" s="160"/>
      <c r="F65" s="160"/>
      <c r="G65" s="160">
        <v>1</v>
      </c>
      <c r="H65" s="160"/>
      <c r="I65" s="160"/>
      <c r="J65" s="160">
        <v>1</v>
      </c>
      <c r="K65" s="160"/>
      <c r="L65" s="160"/>
      <c r="M65" s="160">
        <v>1</v>
      </c>
      <c r="N65" s="160"/>
    </row>
    <row r="66" spans="1:20" ht="41.25" customHeight="1">
      <c r="A66" s="164"/>
      <c r="B66" s="165" t="s">
        <v>141</v>
      </c>
      <c r="C66" s="131">
        <f>44+27</f>
        <v>71</v>
      </c>
      <c r="D66" s="131">
        <v>17</v>
      </c>
      <c r="E66" s="131"/>
      <c r="F66" s="131">
        <f t="shared" ref="F66" si="0">44+27</f>
        <v>71</v>
      </c>
      <c r="G66" s="131">
        <v>17</v>
      </c>
      <c r="H66" s="131"/>
      <c r="I66" s="131">
        <f t="shared" ref="I66" si="1">44+27</f>
        <v>71</v>
      </c>
      <c r="J66" s="131">
        <v>17</v>
      </c>
      <c r="K66" s="131"/>
      <c r="L66" s="131">
        <f t="shared" ref="L66" si="2">44+27</f>
        <v>71</v>
      </c>
      <c r="M66" s="131">
        <v>17</v>
      </c>
      <c r="N66" s="131"/>
    </row>
    <row r="67" spans="1:20" ht="20.25" customHeight="1">
      <c r="N67" s="144"/>
    </row>
    <row r="68" spans="1:20" s="145" customFormat="1" ht="15.75" customHeight="1">
      <c r="B68" s="251"/>
      <c r="C68" s="251"/>
      <c r="D68" s="251"/>
      <c r="E68" s="251"/>
      <c r="F68" s="251"/>
      <c r="G68" s="251"/>
      <c r="H68" s="251"/>
      <c r="I68" s="251"/>
      <c r="J68" s="251"/>
      <c r="K68" s="251"/>
      <c r="L68" s="251"/>
      <c r="M68" s="251"/>
      <c r="N68" s="251"/>
    </row>
    <row r="69" spans="1:20" ht="34.5" customHeight="1">
      <c r="B69" s="245" t="s">
        <v>18</v>
      </c>
      <c r="C69" s="246"/>
      <c r="D69" s="244" t="s">
        <v>149</v>
      </c>
      <c r="E69" s="244"/>
      <c r="F69" s="244"/>
      <c r="G69" s="146"/>
      <c r="H69" s="147" t="s">
        <v>96</v>
      </c>
      <c r="I69" s="146"/>
      <c r="J69" s="146"/>
      <c r="K69" s="146"/>
      <c r="L69" s="146"/>
      <c r="M69" s="146"/>
      <c r="N69" s="146"/>
      <c r="O69" s="148"/>
      <c r="P69" s="148"/>
      <c r="Q69" s="149"/>
      <c r="R69" s="149"/>
      <c r="S69" s="149"/>
      <c r="T69" s="149"/>
    </row>
    <row r="70" spans="1:20" ht="13.15" customHeight="1">
      <c r="B70" s="150"/>
      <c r="C70" s="146"/>
      <c r="D70" s="246" t="s">
        <v>148</v>
      </c>
      <c r="E70" s="246"/>
      <c r="F70" s="146"/>
      <c r="G70" s="146"/>
      <c r="H70" s="146"/>
      <c r="I70" s="146"/>
      <c r="J70" s="146"/>
      <c r="K70" s="146"/>
      <c r="L70" s="146"/>
      <c r="M70" s="146"/>
      <c r="N70" s="146"/>
      <c r="O70" s="148"/>
      <c r="P70" s="148"/>
      <c r="Q70" s="149"/>
      <c r="R70" s="149"/>
      <c r="S70" s="149"/>
      <c r="T70" s="149"/>
    </row>
    <row r="71" spans="1:20" ht="23.45" customHeight="1">
      <c r="B71" s="247" t="s">
        <v>19</v>
      </c>
      <c r="C71" s="244"/>
      <c r="D71" s="244" t="s">
        <v>97</v>
      </c>
      <c r="E71" s="244"/>
      <c r="F71" s="244"/>
      <c r="G71" s="147"/>
      <c r="H71" s="147" t="s">
        <v>98</v>
      </c>
      <c r="I71" s="147"/>
      <c r="J71" s="147"/>
      <c r="K71" s="147"/>
      <c r="L71" s="146"/>
      <c r="M71" s="146"/>
      <c r="N71" s="146"/>
      <c r="O71" s="148"/>
      <c r="P71" s="148"/>
      <c r="Q71" s="149"/>
      <c r="R71" s="149"/>
      <c r="S71" s="149"/>
      <c r="T71" s="149"/>
    </row>
    <row r="72" spans="1:20" ht="21.6" customHeight="1">
      <c r="B72" s="155" t="s">
        <v>147</v>
      </c>
      <c r="C72" s="153"/>
      <c r="D72" s="153"/>
      <c r="E72" s="153"/>
      <c r="F72" s="153"/>
      <c r="G72" s="153"/>
      <c r="H72" s="153"/>
      <c r="I72" s="153"/>
      <c r="J72" s="153"/>
      <c r="K72" s="153"/>
      <c r="L72" s="154"/>
      <c r="M72" s="154"/>
      <c r="N72" s="154"/>
      <c r="O72" s="148"/>
      <c r="P72" s="148"/>
      <c r="Q72" s="149"/>
      <c r="R72" s="149"/>
      <c r="S72" s="149"/>
      <c r="T72" s="149"/>
    </row>
    <row r="73" spans="1:20" ht="21.75" customHeight="1">
      <c r="B73" s="248" t="s">
        <v>146</v>
      </c>
      <c r="C73" s="248"/>
      <c r="D73" s="246"/>
      <c r="E73" s="246"/>
      <c r="F73" s="146"/>
      <c r="G73" s="146"/>
      <c r="H73" s="146"/>
      <c r="I73" s="146"/>
      <c r="J73" s="146"/>
      <c r="K73" s="146"/>
      <c r="L73" s="151"/>
      <c r="M73" s="151"/>
      <c r="N73" s="151"/>
      <c r="O73" s="151"/>
      <c r="P73" s="151"/>
      <c r="Q73" s="151"/>
      <c r="R73" s="151"/>
      <c r="S73" s="151"/>
      <c r="T73" s="151"/>
    </row>
    <row r="74" spans="1:20" ht="31.9" customHeight="1"/>
    <row r="75" spans="1:20" ht="87" customHeight="1">
      <c r="B75" s="148"/>
      <c r="C75" s="148"/>
      <c r="D75" s="148"/>
      <c r="E75" s="148"/>
      <c r="F75" s="148"/>
      <c r="G75" s="148"/>
      <c r="H75" s="148"/>
      <c r="I75" s="148"/>
      <c r="J75" s="148"/>
      <c r="K75" s="148"/>
      <c r="L75" s="152"/>
      <c r="M75" s="152"/>
      <c r="N75" s="152"/>
    </row>
    <row r="76" spans="1:20">
      <c r="B76" s="151"/>
      <c r="C76" s="151"/>
      <c r="D76" s="151"/>
      <c r="E76" s="151"/>
      <c r="F76" s="151"/>
      <c r="G76" s="151"/>
      <c r="H76" s="151"/>
      <c r="I76" s="151"/>
      <c r="J76" s="151"/>
      <c r="K76" s="151"/>
      <c r="L76" s="151"/>
      <c r="M76" s="151"/>
      <c r="N76" s="151"/>
    </row>
  </sheetData>
  <mergeCells count="26">
    <mergeCell ref="G60:G61"/>
    <mergeCell ref="B68:N68"/>
    <mergeCell ref="H60:H61"/>
    <mergeCell ref="J60:J61"/>
    <mergeCell ref="K60:K61"/>
    <mergeCell ref="M60:M61"/>
    <mergeCell ref="D60:D61"/>
    <mergeCell ref="E60:E61"/>
    <mergeCell ref="N60:N61"/>
    <mergeCell ref="D71:F71"/>
    <mergeCell ref="B69:C69"/>
    <mergeCell ref="B71:C71"/>
    <mergeCell ref="D73:E73"/>
    <mergeCell ref="D70:E70"/>
    <mergeCell ref="B73:C73"/>
    <mergeCell ref="D69:F69"/>
    <mergeCell ref="L5:N5"/>
    <mergeCell ref="B11:B13"/>
    <mergeCell ref="C11:N11"/>
    <mergeCell ref="C12:E12"/>
    <mergeCell ref="L12:N12"/>
    <mergeCell ref="B7:N7"/>
    <mergeCell ref="B8:N8"/>
    <mergeCell ref="B9:N9"/>
    <mergeCell ref="F12:H12"/>
    <mergeCell ref="I12:K12"/>
  </mergeCells>
  <phoneticPr fontId="6" type="noConversion"/>
  <pageMargins left="0.78740157480314965" right="0.19685039370078741" top="0.74803149606299213" bottom="0.74803149606299213" header="0.35433070866141736" footer="0.35433070866141736"/>
  <pageSetup paperSize="9" scale="50" fitToHeight="0" orientation="landscape" useFirstPageNumber="1"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2018-10-14T09:01:03Z</cp:lastPrinted>
  <dcterms:created xsi:type="dcterms:W3CDTF">2010-02-09T08:04:06Z</dcterms:created>
  <dcterms:modified xsi:type="dcterms:W3CDTF">2018-10-14T09:01:12Z</dcterms:modified>
</cp:coreProperties>
</file>