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ЭтаКнига" defaultThemeVersion="124226"/>
  <bookViews>
    <workbookView xWindow="0" yWindow="675" windowWidth="11880" windowHeight="6345"/>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ассигн'!$8:$10</definedName>
    <definedName name="_xlnm.Print_Titles" localSheetId="0">'Показ объема услуг работ'!$5:$6</definedName>
    <definedName name="_xlnm.Print_Area" localSheetId="4">'Колич госучрежд'!$B$5:$N$74</definedName>
    <definedName name="_xlnm.Print_Area" localSheetId="1">'Объемы ассигн без имущ и нал'!$B$5:$K$125</definedName>
    <definedName name="_xlnm.Print_Area" localSheetId="2">'Объемы ассигн на имущ и нал'!$B$5:$J$33</definedName>
    <definedName name="_xlnm.Print_Area" localSheetId="3">'Объемы бюдж ассигн'!$B$5:$J$38</definedName>
    <definedName name="_xlnm.Print_Area" localSheetId="0">'Показ объема услуг работ'!$A$1:$I$386</definedName>
  </definedNames>
  <calcPr calcId="125725"/>
</workbook>
</file>

<file path=xl/calcChain.xml><?xml version="1.0" encoding="utf-8"?>
<calcChain xmlns="http://schemas.openxmlformats.org/spreadsheetml/2006/main">
  <c r="H30" i="31"/>
  <c r="I30"/>
  <c r="J30"/>
  <c r="G30"/>
  <c r="G31" i="30"/>
  <c r="H65" i="29"/>
  <c r="H99" l="1"/>
  <c r="K98"/>
  <c r="K99" s="1"/>
  <c r="J98"/>
  <c r="J99" s="1"/>
  <c r="I98"/>
  <c r="I99" s="1"/>
  <c r="H381" i="23"/>
  <c r="I381" s="1"/>
  <c r="H380"/>
  <c r="I380" s="1"/>
  <c r="H379"/>
  <c r="I379" s="1"/>
  <c r="H378"/>
  <c r="I378" s="1"/>
  <c r="H377"/>
  <c r="I377" s="1"/>
  <c r="H376"/>
  <c r="I376" s="1"/>
  <c r="H375"/>
  <c r="I375" s="1"/>
  <c r="H374"/>
  <c r="I374" s="1"/>
  <c r="H373"/>
  <c r="I373" s="1"/>
  <c r="H372"/>
  <c r="I372" s="1"/>
  <c r="H367"/>
  <c r="I367" s="1"/>
  <c r="H366"/>
  <c r="I366" s="1"/>
  <c r="H365"/>
  <c r="I365" s="1"/>
  <c r="H364"/>
  <c r="I364" s="1"/>
  <c r="H363"/>
  <c r="I363" s="1"/>
  <c r="H362"/>
  <c r="I362" s="1"/>
  <c r="H361"/>
  <c r="I361" s="1"/>
  <c r="H360"/>
  <c r="I360" s="1"/>
  <c r="H359"/>
  <c r="I359" s="1"/>
  <c r="H358"/>
  <c r="I358" s="1"/>
  <c r="H357"/>
  <c r="I357" s="1"/>
  <c r="H356"/>
  <c r="I356" s="1"/>
  <c r="H355"/>
  <c r="I355" s="1"/>
  <c r="H354"/>
  <c r="I354" s="1"/>
  <c r="H353"/>
  <c r="I353" s="1"/>
  <c r="H352"/>
  <c r="I352" s="1"/>
  <c r="H351"/>
  <c r="I351" s="1"/>
  <c r="H349"/>
  <c r="I349" s="1"/>
  <c r="H348"/>
  <c r="I348" s="1"/>
  <c r="H347"/>
  <c r="I347" s="1"/>
  <c r="H346"/>
  <c r="I346" s="1"/>
  <c r="H345"/>
  <c r="I345" s="1"/>
  <c r="H344"/>
  <c r="I344" s="1"/>
  <c r="H341"/>
  <c r="I341" s="1"/>
  <c r="H340"/>
  <c r="I340" s="1"/>
  <c r="H339"/>
  <c r="I339" s="1"/>
  <c r="H338"/>
  <c r="I338" s="1"/>
  <c r="H337"/>
  <c r="I337" s="1"/>
  <c r="H335"/>
  <c r="I335" s="1"/>
  <c r="H334"/>
  <c r="I334" s="1"/>
  <c r="H333"/>
  <c r="I333" s="1"/>
  <c r="H332"/>
  <c r="I332" s="1"/>
  <c r="H331"/>
  <c r="I331" s="1"/>
  <c r="H330"/>
  <c r="I330" s="1"/>
  <c r="H329"/>
  <c r="I329" s="1"/>
  <c r="H328"/>
  <c r="I328" s="1"/>
  <c r="H327"/>
  <c r="I327" s="1"/>
  <c r="H326"/>
  <c r="I326" s="1"/>
  <c r="H325"/>
  <c r="I325" s="1"/>
  <c r="H322"/>
  <c r="I322" s="1"/>
  <c r="H321"/>
  <c r="I321" s="1"/>
  <c r="H320"/>
  <c r="I320" s="1"/>
  <c r="H319"/>
  <c r="I319" s="1"/>
  <c r="H318"/>
  <c r="I318" s="1"/>
  <c r="H317"/>
  <c r="I317" s="1"/>
  <c r="H316"/>
  <c r="I316" s="1"/>
  <c r="H315"/>
  <c r="I315" s="1"/>
  <c r="H314"/>
  <c r="I314" s="1"/>
  <c r="H313"/>
  <c r="I313" s="1"/>
  <c r="F312"/>
  <c r="I288"/>
  <c r="H288"/>
  <c r="H287"/>
  <c r="I287" s="1"/>
  <c r="I286"/>
  <c r="H286"/>
  <c r="H285"/>
  <c r="I285" s="1"/>
  <c r="I284"/>
  <c r="H284"/>
  <c r="H283"/>
  <c r="I283" s="1"/>
  <c r="I282"/>
  <c r="H282"/>
  <c r="H281"/>
  <c r="I281" s="1"/>
  <c r="I280"/>
  <c r="H280"/>
  <c r="H279"/>
  <c r="I279" s="1"/>
  <c r="I278"/>
  <c r="H278"/>
  <c r="H277"/>
  <c r="I277" s="1"/>
  <c r="I276"/>
  <c r="H276"/>
  <c r="H275"/>
  <c r="I275" s="1"/>
  <c r="I274"/>
  <c r="H274"/>
  <c r="H273"/>
  <c r="I273" s="1"/>
  <c r="I272"/>
  <c r="H272"/>
  <c r="H271"/>
  <c r="I271" s="1"/>
  <c r="I270"/>
  <c r="H270"/>
  <c r="H269"/>
  <c r="I269" s="1"/>
  <c r="I268"/>
  <c r="H268"/>
  <c r="H267"/>
  <c r="I267" s="1"/>
  <c r="I266"/>
  <c r="H266"/>
  <c r="H265"/>
  <c r="I265" s="1"/>
  <c r="I264"/>
  <c r="H264"/>
  <c r="H263"/>
  <c r="I263" s="1"/>
  <c r="I262"/>
  <c r="H262"/>
  <c r="H261"/>
  <c r="I261" s="1"/>
  <c r="I260"/>
  <c r="H260"/>
  <c r="H259"/>
  <c r="I259" s="1"/>
  <c r="I258"/>
  <c r="H258"/>
  <c r="I257"/>
  <c r="H256"/>
  <c r="I256" s="1"/>
  <c r="H255"/>
  <c r="I255" s="1"/>
  <c r="H254"/>
  <c r="H253"/>
  <c r="H251"/>
  <c r="H250"/>
  <c r="H249"/>
  <c r="H248"/>
  <c r="H247"/>
  <c r="I247" s="1"/>
  <c r="H246"/>
  <c r="I246" s="1"/>
  <c r="H245"/>
  <c r="I245" s="1"/>
  <c r="H244"/>
  <c r="I244" s="1"/>
  <c r="H243"/>
  <c r="I243" s="1"/>
  <c r="H242"/>
  <c r="I242" s="1"/>
  <c r="H241"/>
  <c r="I241"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5"/>
  <c r="I185" s="1"/>
  <c r="H184"/>
  <c r="I184" s="1"/>
  <c r="H183"/>
  <c r="I183" s="1"/>
  <c r="H182"/>
  <c r="I182" s="1"/>
  <c r="H181"/>
  <c r="I181" s="1"/>
  <c r="H180"/>
  <c r="I180" s="1"/>
  <c r="H179"/>
  <c r="I179" s="1"/>
  <c r="H178"/>
  <c r="I178" s="1"/>
  <c r="H177"/>
  <c r="I177" s="1"/>
  <c r="H176"/>
  <c r="I176" s="1"/>
  <c r="H175"/>
  <c r="I175" s="1"/>
  <c r="H174"/>
  <c r="I174" s="1"/>
  <c r="H172"/>
  <c r="I172" s="1"/>
  <c r="H171"/>
  <c r="I171" s="1"/>
  <c r="H170"/>
  <c r="I170" s="1"/>
  <c r="H169"/>
  <c r="I169" s="1"/>
  <c r="H167"/>
  <c r="I167" s="1"/>
  <c r="H163"/>
  <c r="I163" s="1"/>
  <c r="H162"/>
  <c r="I162" s="1"/>
  <c r="H161"/>
  <c r="I161" s="1"/>
  <c r="H160"/>
  <c r="I160" s="1"/>
  <c r="H159"/>
  <c r="I159" s="1"/>
  <c r="H158"/>
  <c r="I158" s="1"/>
  <c r="H157"/>
  <c r="I157" s="1"/>
  <c r="H155"/>
  <c r="I155" s="1"/>
  <c r="H154"/>
  <c r="I154" s="1"/>
  <c r="H153"/>
  <c r="I153" s="1"/>
  <c r="H152"/>
  <c r="I152" s="1"/>
  <c r="H151"/>
  <c r="I151" s="1"/>
  <c r="H150"/>
  <c r="I150" s="1"/>
  <c r="H149"/>
  <c r="I149" s="1"/>
  <c r="H148"/>
  <c r="I148" s="1"/>
  <c r="H147"/>
  <c r="I147" s="1"/>
  <c r="H146"/>
  <c r="I146" s="1"/>
  <c r="H144"/>
  <c r="I144" s="1"/>
  <c r="H143"/>
  <c r="I143" s="1"/>
  <c r="H142"/>
  <c r="I142" s="1"/>
  <c r="H141"/>
  <c r="I141" s="1"/>
  <c r="H139"/>
  <c r="I139" s="1"/>
  <c r="H138"/>
  <c r="I138" s="1"/>
  <c r="H137"/>
  <c r="I137" s="1"/>
  <c r="H136"/>
  <c r="I136" s="1"/>
  <c r="H135"/>
  <c r="I135" s="1"/>
  <c r="H134"/>
  <c r="I134" s="1"/>
  <c r="H132"/>
  <c r="I132" s="1"/>
  <c r="H130"/>
  <c r="I130" s="1"/>
  <c r="H129"/>
  <c r="I129" s="1"/>
  <c r="H128"/>
  <c r="I128" s="1"/>
  <c r="H127"/>
  <c r="I127" s="1"/>
  <c r="H126"/>
  <c r="I126" s="1"/>
  <c r="H125"/>
  <c r="I125" s="1"/>
  <c r="H124"/>
  <c r="I124" s="1"/>
  <c r="H123"/>
  <c r="I123" s="1"/>
  <c r="I122"/>
  <c r="H122"/>
  <c r="H121"/>
  <c r="I121" s="1"/>
  <c r="I119"/>
  <c r="H119"/>
  <c r="H118"/>
  <c r="I118" s="1"/>
  <c r="I117"/>
  <c r="H117"/>
  <c r="H116"/>
  <c r="I116" s="1"/>
  <c r="I115"/>
  <c r="H115"/>
  <c r="H114"/>
  <c r="I114" s="1"/>
  <c r="I113"/>
  <c r="H113"/>
  <c r="H112"/>
  <c r="I112" s="1"/>
  <c r="I110"/>
  <c r="H110"/>
  <c r="H109"/>
  <c r="I109" s="1"/>
  <c r="I108"/>
  <c r="H108"/>
  <c r="H107"/>
  <c r="I107" s="1"/>
  <c r="I106"/>
  <c r="H106"/>
  <c r="H105"/>
  <c r="I105" s="1"/>
  <c r="I104"/>
  <c r="H104"/>
  <c r="H103"/>
  <c r="I103" s="1"/>
  <c r="I102"/>
  <c r="H102"/>
  <c r="H101"/>
  <c r="I101" s="1"/>
  <c r="I100"/>
  <c r="H100"/>
  <c r="H99"/>
  <c r="I99" s="1"/>
  <c r="I98"/>
  <c r="H98"/>
  <c r="H97"/>
  <c r="I97" s="1"/>
  <c r="I96"/>
  <c r="H96"/>
  <c r="H95"/>
  <c r="I95" s="1"/>
  <c r="I94"/>
  <c r="H94"/>
  <c r="H92"/>
  <c r="I92" s="1"/>
  <c r="I91"/>
  <c r="H91"/>
  <c r="H90"/>
  <c r="I90" s="1"/>
  <c r="I89"/>
  <c r="H89"/>
  <c r="H88"/>
  <c r="I88" s="1"/>
  <c r="I87"/>
  <c r="H87"/>
  <c r="H86"/>
  <c r="I86" s="1"/>
  <c r="I85"/>
  <c r="H85"/>
  <c r="H84"/>
  <c r="I84" s="1"/>
  <c r="I83"/>
  <c r="H83"/>
  <c r="H82"/>
  <c r="I82" s="1"/>
  <c r="I81"/>
  <c r="H81"/>
  <c r="H80"/>
  <c r="I80" s="1"/>
  <c r="I79"/>
  <c r="H79"/>
  <c r="H78"/>
  <c r="I78" s="1"/>
  <c r="I77"/>
  <c r="H77"/>
  <c r="H76"/>
  <c r="I76" s="1"/>
  <c r="I72"/>
  <c r="H72"/>
  <c r="H71"/>
  <c r="I71" s="1"/>
  <c r="I70"/>
  <c r="H70"/>
  <c r="H69"/>
  <c r="I69" s="1"/>
  <c r="I68"/>
  <c r="H68"/>
  <c r="H67"/>
  <c r="I67" s="1"/>
  <c r="I66"/>
  <c r="H66"/>
  <c r="H65"/>
  <c r="I65" s="1"/>
  <c r="I64"/>
  <c r="H64"/>
  <c r="H63"/>
  <c r="I63" s="1"/>
  <c r="I62"/>
  <c r="H62"/>
  <c r="H61"/>
  <c r="I61" s="1"/>
  <c r="I59"/>
  <c r="H59"/>
  <c r="H58"/>
  <c r="I58" s="1"/>
  <c r="I57"/>
  <c r="H57"/>
  <c r="H56"/>
  <c r="I56" s="1"/>
  <c r="I51"/>
  <c r="H51"/>
  <c r="H50"/>
  <c r="I50" s="1"/>
  <c r="I49"/>
  <c r="H49"/>
  <c r="H48"/>
  <c r="I48" s="1"/>
  <c r="I47"/>
  <c r="H47"/>
  <c r="H46"/>
  <c r="I46" s="1"/>
  <c r="I45"/>
  <c r="H45"/>
  <c r="H44"/>
  <c r="I44" s="1"/>
  <c r="I43"/>
  <c r="H43"/>
  <c r="H42"/>
  <c r="I42" s="1"/>
  <c r="I41"/>
  <c r="H41"/>
  <c r="H40"/>
  <c r="I40" s="1"/>
  <c r="I39"/>
  <c r="H39"/>
  <c r="H38"/>
  <c r="I38" s="1"/>
  <c r="I36"/>
  <c r="H36"/>
  <c r="H35"/>
  <c r="I35" s="1"/>
  <c r="I34"/>
  <c r="H34"/>
  <c r="H32"/>
  <c r="I32" s="1"/>
  <c r="I30"/>
  <c r="H30"/>
  <c r="H29"/>
  <c r="I29" s="1"/>
  <c r="I28"/>
  <c r="H28"/>
  <c r="H27"/>
  <c r="I27" s="1"/>
  <c r="I26"/>
  <c r="H26"/>
  <c r="H25"/>
  <c r="I25" s="1"/>
  <c r="I23"/>
  <c r="H23"/>
  <c r="H22"/>
  <c r="I22" s="1"/>
  <c r="I21"/>
  <c r="H21"/>
  <c r="H20"/>
  <c r="I20" s="1"/>
  <c r="I19"/>
  <c r="H19"/>
  <c r="H18"/>
  <c r="I18" s="1"/>
  <c r="I17"/>
  <c r="H17"/>
  <c r="H16"/>
  <c r="I16" s="1"/>
  <c r="I15"/>
  <c r="H15"/>
  <c r="H14"/>
  <c r="I14" s="1"/>
  <c r="I12"/>
  <c r="H12"/>
  <c r="K120" i="29" l="1"/>
  <c r="J120"/>
  <c r="I120"/>
  <c r="I122" s="1"/>
  <c r="J124"/>
  <c r="K86" l="1"/>
  <c r="J86"/>
  <c r="J88"/>
  <c r="I86"/>
  <c r="H86"/>
  <c r="I88"/>
  <c r="K88"/>
  <c r="I80"/>
  <c r="J80"/>
  <c r="K80"/>
  <c r="J33" l="1"/>
  <c r="J40"/>
  <c r="K53" l="1"/>
  <c r="J53"/>
  <c r="I53"/>
  <c r="H53"/>
  <c r="I49"/>
  <c r="J49"/>
  <c r="K49"/>
  <c r="H49"/>
  <c r="I46"/>
  <c r="J46"/>
  <c r="K46"/>
  <c r="H46"/>
  <c r="K42"/>
  <c r="J42"/>
  <c r="I42"/>
  <c r="H42"/>
  <c r="K40"/>
  <c r="I40"/>
  <c r="H40"/>
  <c r="K33"/>
  <c r="I33"/>
  <c r="H33"/>
  <c r="K24"/>
  <c r="J24"/>
  <c r="I24"/>
  <c r="H24"/>
  <c r="K20" l="1"/>
  <c r="J20"/>
  <c r="I20"/>
  <c r="H20"/>
  <c r="K43" l="1"/>
  <c r="J43"/>
  <c r="I43"/>
  <c r="H43"/>
  <c r="H14" l="1"/>
  <c r="H31" i="30"/>
  <c r="K106" i="29"/>
  <c r="J106"/>
  <c r="I106"/>
  <c r="H106"/>
  <c r="K104"/>
  <c r="J104"/>
  <c r="I104"/>
  <c r="H104"/>
  <c r="I117"/>
  <c r="I54"/>
  <c r="K18"/>
  <c r="J18"/>
  <c r="I18"/>
  <c r="H18"/>
  <c r="K16"/>
  <c r="J16"/>
  <c r="I16"/>
  <c r="H16"/>
  <c r="I26"/>
  <c r="J26"/>
  <c r="K26"/>
  <c r="H26"/>
  <c r="H80"/>
  <c r="K70"/>
  <c r="J70"/>
  <c r="I70"/>
  <c r="H70"/>
  <c r="I68"/>
  <c r="J68"/>
  <c r="K68"/>
  <c r="H68"/>
  <c r="K35"/>
  <c r="J35"/>
  <c r="H35"/>
  <c r="K54"/>
  <c r="J54"/>
  <c r="H54"/>
  <c r="K102"/>
  <c r="J102"/>
  <c r="I102"/>
  <c r="H102"/>
  <c r="J122"/>
  <c r="K122"/>
  <c r="H122"/>
  <c r="K124"/>
  <c r="I124"/>
  <c r="H124"/>
  <c r="K119"/>
  <c r="J119"/>
  <c r="I119"/>
  <c r="H119"/>
  <c r="H117"/>
  <c r="K115"/>
  <c r="J115"/>
  <c r="I115"/>
  <c r="H115"/>
  <c r="K113"/>
  <c r="J113"/>
  <c r="I113"/>
  <c r="H113"/>
  <c r="K111"/>
  <c r="J111"/>
  <c r="I111"/>
  <c r="H111"/>
  <c r="K109"/>
  <c r="J109"/>
  <c r="I109"/>
  <c r="H109"/>
  <c r="K96"/>
  <c r="J96"/>
  <c r="I96"/>
  <c r="K94"/>
  <c r="J94"/>
  <c r="I94"/>
  <c r="H94"/>
  <c r="K92"/>
  <c r="J92"/>
  <c r="I92"/>
  <c r="H92"/>
  <c r="K90"/>
  <c r="J90"/>
  <c r="I90"/>
  <c r="H90"/>
  <c r="H88"/>
  <c r="K84"/>
  <c r="J84"/>
  <c r="I84"/>
  <c r="H84"/>
  <c r="K82"/>
  <c r="J82"/>
  <c r="I82"/>
  <c r="H82"/>
  <c r="K78"/>
  <c r="J78"/>
  <c r="I78"/>
  <c r="K76"/>
  <c r="J76"/>
  <c r="I76"/>
  <c r="H76"/>
  <c r="K74"/>
  <c r="J74"/>
  <c r="I74"/>
  <c r="H74"/>
  <c r="K72"/>
  <c r="J72"/>
  <c r="I72"/>
  <c r="H72"/>
  <c r="K66"/>
  <c r="J66"/>
  <c r="I66"/>
  <c r="H66"/>
  <c r="K64"/>
  <c r="J64"/>
  <c r="I64"/>
  <c r="H64"/>
  <c r="K62"/>
  <c r="J62"/>
  <c r="I62"/>
  <c r="H62"/>
  <c r="K60"/>
  <c r="J60"/>
  <c r="I60"/>
  <c r="H60"/>
  <c r="K58"/>
  <c r="J58"/>
  <c r="I58"/>
  <c r="H58"/>
  <c r="K56"/>
  <c r="J56"/>
  <c r="I56"/>
  <c r="H56"/>
  <c r="K51"/>
  <c r="J51"/>
  <c r="I51"/>
  <c r="H51"/>
  <c r="K41"/>
  <c r="J41"/>
  <c r="I41"/>
  <c r="H41"/>
  <c r="K39"/>
  <c r="J39"/>
  <c r="I39"/>
  <c r="H39"/>
  <c r="K37"/>
  <c r="J37"/>
  <c r="I37"/>
  <c r="H37"/>
  <c r="K32"/>
  <c r="J32"/>
  <c r="I32"/>
  <c r="H32"/>
  <c r="K30"/>
  <c r="J30"/>
  <c r="I30"/>
  <c r="H30"/>
  <c r="I28"/>
  <c r="J28"/>
  <c r="K28"/>
  <c r="H28"/>
  <c r="I22"/>
  <c r="J22"/>
  <c r="K22"/>
  <c r="H22"/>
  <c r="I14"/>
  <c r="J14"/>
  <c r="K14"/>
  <c r="I35"/>
  <c r="J117"/>
  <c r="J125" l="1"/>
  <c r="I125"/>
  <c r="H78"/>
  <c r="H125" s="1"/>
  <c r="H96"/>
  <c r="K117"/>
  <c r="K125" s="1"/>
  <c r="I31" i="30" l="1"/>
  <c r="J31"/>
</calcChain>
</file>

<file path=xl/sharedStrings.xml><?xml version="1.0" encoding="utf-8"?>
<sst xmlns="http://schemas.openxmlformats.org/spreadsheetml/2006/main" count="1891" uniqueCount="274">
  <si>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</si>
  <si>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</si>
  <si>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</si>
  <si>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</si>
  <si>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</si>
  <si>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</si>
  <si>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</si>
  <si>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</si>
  <si>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</si>
  <si>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</si>
  <si>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</si>
  <si>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</si>
  <si>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</si>
  <si>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</si>
  <si>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</si>
  <si>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</si>
  <si>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</si>
  <si>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</si>
  <si>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Исполнитель</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</si>
  <si>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</si>
  <si>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</si>
  <si>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</si>
  <si>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</si>
  <si>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</si>
  <si>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</si>
  <si>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</si>
  <si>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</si>
  <si>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2016 год</t>
  </si>
  <si>
    <t>оказывающих государственные услуги (выполняющих работы)</t>
  </si>
  <si>
    <t>II. Работы *</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</si>
  <si>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</si>
  <si>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</si>
  <si>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</si>
  <si>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</si>
  <si>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</si>
  <si>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</si>
  <si>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</si>
  <si>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</si>
  <si>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лечения/Генетика</t>
  </si>
  <si>
    <t>число обращений</t>
  </si>
  <si>
    <t xml:space="preserve">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 </t>
  </si>
  <si>
    <t>число посещений</t>
  </si>
  <si>
    <t xml:space="preserve">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 </t>
  </si>
  <si>
    <t xml:space="preserve">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t>
  </si>
  <si>
    <t xml:space="preserve">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 </t>
  </si>
  <si>
    <t xml:space="preserve">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лечения/Профпатология </t>
  </si>
  <si>
    <t xml:space="preserve">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t>
  </si>
  <si>
    <t xml:space="preserve">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t>
  </si>
  <si>
    <t>Первичная медико-санитарная помощь, в части диагностики и лечения /Клиническая лабораторная диагностика</t>
  </si>
  <si>
    <t>количество исследований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</si>
  <si>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лечения/Терапия</t>
  </si>
  <si>
    <t>число случаев лечения</t>
  </si>
  <si>
    <t>Первичная медико-санитарная помощь, включенная в базовую программу обязательного медицинского страхования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</si>
  <si>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</si>
  <si>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(в части наркологии)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</si>
  <si>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t>
  </si>
  <si>
    <t>Медицинская реабилитация при заболеваниях, не входящих в базовую программу обязательного медицинского страхования</t>
  </si>
  <si>
    <t>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</si>
  <si>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Дерматовенерология (в части венерологии)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</si>
  <si>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Профпатология</t>
  </si>
  <si>
    <t>Специализированная медицинская помощь (за исключением высокотехнологичной медицинской помощи), включенная в базовую программу обязательного медицинского страхования</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</si>
  <si>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(за исключением санитарно-авиационной эвакуации)</t>
  </si>
  <si>
    <t>человек</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</si>
  <si>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/санитарно-авиационная эвакуация</t>
  </si>
  <si>
    <t>количество полетных часов</t>
  </si>
  <si>
    <t>Высокотехнологичная медицинская помощь, не включенная в базовую программу обязательного медицинского страхования/Нейрохирургия</t>
  </si>
  <si>
    <t>Высокотехнологичная медицинская помощь, не включенная в базовую программу обязательного медицинского страхования/Офтальмология</t>
  </si>
  <si>
    <t>Высокотехнологичная медицинская помощь, не включенная в базовую программу обязательного медицинского страхования/Сердечно-сосудистая хирургия</t>
  </si>
  <si>
    <t>Высокотехнологичная медицинская помощь, не включенная в базовую программу обязательного медицинского страхования/Травматология и ортопедия</t>
  </si>
  <si>
    <t xml:space="preserve">Высокотехнологичная медицинская помощь, не включенная в базовую программу обязательного медицинского страхования/Трансплантация </t>
  </si>
  <si>
    <t>Паллиативная медицинская помощь</t>
  </si>
  <si>
    <t>Санаторно-курортное лечение</t>
  </si>
  <si>
    <t xml:space="preserve">Обеспечение специальными молочными продуктами детского питания </t>
  </si>
  <si>
    <t>количество обслуживаемых лиц</t>
  </si>
  <si>
    <t>Заготовка, хранение, транспортировка и обеспечение безопасности донорской крови и ее компонентов</t>
  </si>
  <si>
    <t>Судебно-медицинская экспертиза</t>
  </si>
  <si>
    <t>количество экспертиз</t>
  </si>
  <si>
    <t>Ведение информационных ресурсов и баз данных</t>
  </si>
  <si>
    <t>Осуществление издательской деятельности</t>
  </si>
  <si>
    <t>количество экземпляров изданий</t>
  </si>
  <si>
    <t>Работы по профилактике неинфекционных заболеваний, формированию здорового образа жизни и санитарно-гигиеническому просвещению населения</t>
  </si>
  <si>
    <t>количество единиц</t>
  </si>
  <si>
    <t>Обеспечение мероприятий, направленных на охрану и укрепление здоровья</t>
  </si>
  <si>
    <t>Обеспечение повседневной оперативной деятельности</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</si>
  <si>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t>
  </si>
  <si>
    <t>062</t>
  </si>
  <si>
    <t>0900</t>
  </si>
  <si>
    <t>0902</t>
  </si>
  <si>
    <t>611</t>
  </si>
  <si>
    <t>01 200 70100</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</si>
  <si>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 (число посещений)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</si>
  <si>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</si>
  <si>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 (число посещений)</t>
  </si>
  <si>
    <t>01 100 70100</t>
  </si>
  <si>
    <t>621</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</si>
  <si>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</si>
  <si>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</si>
  <si>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 (число посещений)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</si>
  <si>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лечения/Профпатология (число посещений)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</si>
  <si>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</si>
  <si>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</si>
  <si>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психиатрия-наркология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</si>
  <si>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фтизиатрия (число обращений)</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</si>
  <si>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(число обращений)</t>
  </si>
  <si>
    <t>Первичная медико-санитарная помощь, в части диагностики и лечения /Клиническая лабораторная диагностика (количество исследований)</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</si>
  <si>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лечения/Терапия (число случаев лечения)</t>
  </si>
  <si>
    <t>0903</t>
  </si>
  <si>
    <t>Первичная медико-санитарная помощь, включенная в базовую программу обязательного медицинского страхования (число посещений)</t>
  </si>
  <si>
    <t>Первичная медико-санитарная помощь, включенная в базовую программу обязательного медицинского страхования (число обращений)</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</si>
  <si>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(число случаев лечения)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</si>
  <si>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(число случаев лечения)</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</si>
  <si>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(число случаев лечения)</t>
  </si>
  <si>
    <t>Медицинская реабилитация при заболеваниях, не входящих в базовую программу обязательного медицинского страхования (число случаев госпитализации)</t>
  </si>
  <si>
    <t>0901</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</si>
  <si>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</si>
  <si>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Психиатрия-наркология (в части наркологии)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</si>
  <si>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Фтизиатрия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</si>
  <si>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Дерматовенерология (в части венерологии) (число случаев госпитализации)</t>
  </si>
  <si>
    <t>Специализированная медицинская помощь (за исключением высокотехнологичной медицинской помощи), не включенная в базовую программу обязательного медицинского страхования, по профилям: Профпатология (число случаев госпитализации)</t>
  </si>
  <si>
    <t>Специализированная медицинская помощь (за исключением высокотехнологичной медицинской помощи), включенная в базовую программу обязательного медицинского страхования (число случаев госпитализации)</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</si>
  <si>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/санитарно-авиационная эвакуация (количество вызовов)</t>
  </si>
  <si>
    <t>0904</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</si>
  <si>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/санитарно-авиационная эвакуация (количество полетных часов)</t>
  </si>
  <si>
    <t>01 200 R5540</t>
  </si>
  <si>
    <t>01 200 R4020</t>
  </si>
  <si>
    <t>Высокотехнологичная медицинская помощь, не включенная в базовую программу обязательного медицинского страхования/Офтальмология (число случаев госпитализации)</t>
  </si>
  <si>
    <t>Высокотехнологичная медицинская помощь, не включенная в базовую программу обязательного медицинского страхования/Нейрохирургия (число случаев госпитализации)</t>
  </si>
  <si>
    <t>Высокотехнологичная медицинская помощь, не включенная в базовую программу обязательного медицинского страхования/Сердечно-сосудистая хирургия (число случаев госпитализации)</t>
  </si>
  <si>
    <t>Высокотехнологичная медицинская помощь, не включенная в базовую программу обязательного медицинского страхования/Травматология и ортопедия (число случаев госпитализации)</t>
  </si>
  <si>
    <t>Высокотехнологичная медицинская помощь, не включенная в базовую программу обязательного медицинского страхования/Трансплантация (число случаев госпитализации)</t>
  </si>
  <si>
    <t>Паллиативная медицинская помощь (количество койко-дней)</t>
  </si>
  <si>
    <t>01 600 70100</t>
  </si>
  <si>
    <t>Паллиативная медицинская помощь (число посещений)</t>
  </si>
  <si>
    <t>Санаторно-курортное лечение (количество койко-дней)</t>
  </si>
  <si>
    <t>0905</t>
  </si>
  <si>
    <t>01 500 70100</t>
  </si>
  <si>
    <t>Обеспечение специальными молочными продуктами детского питания (количество обслуживаемых лиц)</t>
  </si>
  <si>
    <t>0909</t>
  </si>
  <si>
    <t>Заготовка, хранение, транспортировка и обеспечение безопасности донорской крови и ее компонентов (условная единица продукта, переработки (в перерасчете на 1 литр цельной крови))</t>
  </si>
  <si>
    <t>0906</t>
  </si>
  <si>
    <t>Судебно-медицинская экспертиза (количество экспертиз)</t>
  </si>
  <si>
    <t>01 Б00 70100</t>
  </si>
  <si>
    <t>Осуществление издательской деятельности (количество экземпляров изданий)</t>
  </si>
  <si>
    <t>Ведение информационных ресурсов и баз данных (количество информационных ресурсов и баз данных)</t>
  </si>
  <si>
    <t>Работы по профилактике неинфекционных заболеваний, формированию здорового образа жизни и санитарно-гигиеническому просвещению населения (количество единиц)</t>
  </si>
  <si>
    <t>Обеспечение мероприятий, направленных на охрану и укрепление здоровья (количество мероприятий)</t>
  </si>
  <si>
    <t>Скорая, в том числе скорая специализированная, медицинская помощь (включая медицинскую эвакуацию), не включенная в базовую программу обязательного медицинского страхования, а также оказание медицинской помощи при чрезвычайных ситуациях/Скорая, в том числе скорая специализированная, медицинская помощь (за исключением санитарно-авиационной эвакуации) (количество вызовов)</t>
  </si>
  <si>
    <t>58 000 70100</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</si>
  <si>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лечения/Генетика (число обращений)</t>
  </si>
  <si>
    <t>министерству здравоохранения Архангельской области,</t>
  </si>
  <si>
    <t>Реализация основных профессиональных образовательных программ среднего профессионального образования</t>
  </si>
  <si>
    <t>Реализация дополнительных профессиональных программ повышения квалификации</t>
  </si>
  <si>
    <t>0700</t>
  </si>
  <si>
    <t>0704</t>
  </si>
  <si>
    <t>01 700 70100</t>
  </si>
  <si>
    <t>0705</t>
  </si>
  <si>
    <t>(должность)</t>
  </si>
  <si>
    <t>Ведущий консультант</t>
  </si>
  <si>
    <t>П.Г. Котлов</t>
  </si>
  <si>
    <t>2018 год (текущий                финансовый                год)</t>
  </si>
  <si>
    <t>2019 год (очередной        финансовый            год)</t>
  </si>
  <si>
    <t>2020 год                     (1-й год                 планового               периода)</t>
  </si>
  <si>
    <t>2021 год                  (2-й год           планового            периода)</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</si>
  <si>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синдрома приобретенного иммунодефицита (ВИЧ-инфекции)) (число посещений)</t>
  </si>
  <si>
    <t>Высокотехнологичная медицинская помощь, не включенная в базовую программу обязательного медицинского страхования/Онкология (число случаев госпитализации)</t>
  </si>
  <si>
    <t>2018 год                          (текущий                                      финансовый год)</t>
  </si>
  <si>
    <t>2019 год                            (очередной                       финансовый год)</t>
  </si>
  <si>
    <t>2020 год                     (1-й год                        планового периода)</t>
  </si>
  <si>
    <t>2021 год                               (2-й год                        планового периода)</t>
  </si>
  <si>
    <t>2018 год                                                 (текущий финансовый год)</t>
  </si>
  <si>
    <t>2019 год                                                   (очередной финансовый год)</t>
  </si>
  <si>
    <t>2020 год                                                        (1-й год планового периода)</t>
  </si>
  <si>
    <t>2021 год                                                     (2-й год планового периода)</t>
  </si>
  <si>
    <t xml:space="preserve"> Показатели объема государственных услуг (работ)</t>
  </si>
  <si>
    <t>Главный распорядитель средств областного бюджета</t>
  </si>
  <si>
    <t>Код государственной услуги (работы) *</t>
  </si>
  <si>
    <t>Наименования учреждений (групп учреждений)**, оказывающих государственную услугу (выполняющих работу)</t>
  </si>
  <si>
    <t xml:space="preserve">Значения показателей объема государственных услуг (работ) </t>
  </si>
  <si>
    <t>2018 год</t>
  </si>
  <si>
    <t>2019 год</t>
  </si>
  <si>
    <t>2020 год</t>
  </si>
  <si>
    <t>2021 год</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</si>
  <si>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дерматовенерология (в части венерологии)</t>
  </si>
  <si>
    <t>ГБУЗ Архангельской области "Вельская ЦРБ"</t>
  </si>
  <si>
    <t>единиц</t>
  </si>
  <si>
    <t>ГБУЗ АО"Верхнетоемская ЦРБ"</t>
  </si>
  <si>
    <t>ГБУЗ Архангельской области «Виноградовская центральная районная больница</t>
  </si>
  <si>
    <t xml:space="preserve">ГБУЗ Архангельской области «Карпогорская центральная районная больница» </t>
  </si>
  <si>
    <t>ГБУЗ Архангельской области «Коношская  центральная районная больница»</t>
  </si>
  <si>
    <t>ГБУЗ Архангельской области «Лешуконская центральная районная больница»</t>
  </si>
  <si>
    <t>ГБУЗ Архангельской области «Мезенская центральная районная больница»</t>
  </si>
  <si>
    <t>ГБУЗ Архангельской области «Няндомская центральная районная больница»</t>
  </si>
  <si>
    <t>ГБУЗ Архангельской области «Плесецкая центральная районная больница»</t>
  </si>
  <si>
    <t>ГБУЗ Архангельской области «Приморская центральная районная больница»</t>
  </si>
  <si>
    <t>ГБУЗ  Архангельской области «Устьянская центральная районная больница»</t>
  </si>
  <si>
    <t>ГБУЗ  Архангельской области"Холмогорская ЦРБ"</t>
  </si>
  <si>
    <t>ГБУЗ Архангельской области «Шенкурская центральная районная больница им. Н.Н. Приорова»</t>
  </si>
  <si>
    <t>ГБУЗ Архангельской области «Яренская центральная районная больница»</t>
  </si>
  <si>
    <t>ГБУЗ Архангельской области «Северодвинская городская больница № 1»</t>
  </si>
  <si>
    <t>ГБУЗ АО «Новодвинская центральная городская больница»</t>
  </si>
  <si>
    <t>ГБУЗ Архангельской области «Коряжемская городская больница»</t>
  </si>
  <si>
    <t>ГБУЗ Архангельской области «Котласская центральная городская больница имени святителя Луки (В.Ф. Войно-Ясенецкого)»</t>
  </si>
  <si>
    <t>ГБУЗ Архангельской области «Мирнинская центральная городская больница»</t>
  </si>
  <si>
    <t>ГАУЗ АО "Архангельский клинический кожно-венерологический диспансер"</t>
  </si>
  <si>
    <t>ГБУЗ Архангельской области «Каргопольская центральная районная больница им. Н.Д. Кировой»</t>
  </si>
  <si>
    <t xml:space="preserve">ГБУЗ Архангельской области «Красноборская центральная районная больница» </t>
  </si>
  <si>
    <t>ГБУЗ Архангельской области «Онежская центральная районная больница»</t>
  </si>
  <si>
    <t>ГБУЗ Архангельской области «Северодвинская городская клиническая больница № 2 СМП»</t>
  </si>
  <si>
    <t>ГБУЗ Архангельской области «Северодвинская городская детская клиническая больница»</t>
  </si>
  <si>
    <t>ГБУЗ АО "Архангельский  психоневрологический диспансер"</t>
  </si>
  <si>
    <t>ГБУЗ АО "Котласский психоневрологический диспансер"</t>
  </si>
  <si>
    <t>ГБУЗ АО  "Северодвинский психоневрологический диспансер"</t>
  </si>
  <si>
    <t>ГБУЗ Архангельской области «Ильинская центральная районная больница»</t>
  </si>
  <si>
    <t>ГБУЗ АО "Архангельский клинический противотуберкулезный диспансер"</t>
  </si>
  <si>
    <t>Первичная медико-санитарная помощь, не включенная в базовую программу обязательного медицинского страхования/Первичная специализированная медицинская помощь, оказываемая при заболеваниях, передаваемых половым путем, туберкулезе, ВИЧ-инфекции и синдроме приобретенного иммунодефицита, психиатрических расстройствах и расстройствах поведения, по профилю Инфекционные болезни в части ВИЧ-инфекции</t>
  </si>
  <si>
    <t>ГБУЗ АО "Архангельский клинический кожно-венерологический диспансер"</t>
  </si>
  <si>
    <t>ГБУЗ АО"Архангельская  областная детская клиническая больница им. П.Г. Выжлецова"</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</si>
  <si>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лечения/психотерапевт</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</si>
  <si>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лечения/Клиническая лабораторная диагностика</t>
  </si>
  <si>
    <t>ГБУЗ АО "Архангельская областная клиническая больница"</t>
  </si>
  <si>
    <t>ГБУЗ "Первая городская клиническая больница  им Е.Е. Волосевич"</t>
  </si>
  <si>
    <t>ГБУЗ Архангельской области «Архангельская городская клиническая больница № 6»</t>
  </si>
  <si>
    <t>ГБУЗ АО"Архангельский центр лечебной физкультуры и спортивной медицины"</t>
  </si>
  <si>
    <t>ГБУЗ Архангельской области «Архангельская городская клиническая поликлиника № 2»</t>
  </si>
  <si>
    <t>ГБУЗ Архангельской области «Архангельская городская клиническая поликлиника № 1»</t>
  </si>
  <si>
    <t>ГБУЗ Архангельской области «Архангельская городская детская клиническая поликлиника»</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</si>
  <si>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лечения/Терапия</t>
  </si>
  <si>
    <t xml:space="preserve">ГБУЗ  АО "Архангельская  клиническая психиатрическая больница" </t>
  </si>
  <si>
    <t>число пациентов</t>
  </si>
  <si>
    <t>ГБУЗ «Архангельская городская клиническая больница № 7»</t>
  </si>
  <si>
    <t xml:space="preserve">ГБУЗ Архангельской области «Родильный дом им. К.Н. Самойловой» </t>
  </si>
  <si>
    <t>ГБУЗ АО "Архангельский  госпиталь для ветеранов войн"</t>
  </si>
  <si>
    <t>количество вызовов/человек</t>
  </si>
  <si>
    <t>ГБУЗ Архангельской области «Архангельская областная клиническая станция скорой медицинской помощи»</t>
  </si>
  <si>
    <t>ГБУЗ Архангельской области «Северодвинская станция скорой медицинской помощи»</t>
  </si>
  <si>
    <t>Санитарно-авиационная эвакуация</t>
  </si>
  <si>
    <t>час</t>
  </si>
  <si>
    <t>Высокотехнологичная медицинская помощь, не включенная в базовую программу обязательного медицинского страхования/офтальмология</t>
  </si>
  <si>
    <t>ГАУЗ АО "Архангельская  клиническая офтальмологическая больница"</t>
  </si>
  <si>
    <t>Высокотехнологичная медицинская помощь, не включенная в базовую программу обязательного медицинского страхования/трансплантология</t>
  </si>
  <si>
    <t>Высокотехнологичная медицинская помощь, не включенная в базовую программу обязательного медицинского страхования/травматология-ортопедия</t>
  </si>
  <si>
    <t>Высокотехнологичная медицинская помощь, не включенная в базовую программу обязательного медицинского страхования/абдоминальная хирургия</t>
  </si>
  <si>
    <t>Высокотехнологичная медицинская помощь, не включенная в базовую программу обязательного медицинского страхования/акушерство и гинекология</t>
  </si>
  <si>
    <t>Высокотехнологичная медицинская помощь, не включенная в базовую программу обязательного медицинского страхования/онкология</t>
  </si>
  <si>
    <t>ГБУЗ АО "Архангельский областной онкологический диспансер"</t>
  </si>
  <si>
    <t>Высокотехнологичная медицинская помощь, не включенная в базовую программу обязательного медицинского страхования/сердечно-сосудистая хирургия</t>
  </si>
  <si>
    <t>Паллиативная медицинская помощь в стационарных условиях на койках сестринского ухода</t>
  </si>
  <si>
    <t>число койко-дней</t>
  </si>
  <si>
    <t>ГБУЗ Архангельской области «Архангельская городская клиническая больница № 4»</t>
  </si>
  <si>
    <t>Паллиативная медицинская помощь в амбулаторных условиях</t>
  </si>
  <si>
    <t>ГАУЗ АО "Санаторий Сольвычегодск"</t>
  </si>
  <si>
    <t>ГБУЗ АО "Детский туберкулезный санаторий им. Фаворской"</t>
  </si>
  <si>
    <t>II. Работы ***</t>
  </si>
  <si>
    <t>ГБУЗ АО "Архангельская станция переливания крови"</t>
  </si>
  <si>
    <t>количество литров</t>
  </si>
  <si>
    <t>литры</t>
  </si>
  <si>
    <t>ГБУЗ АО "Бюро судебно-медицинской экспертизы"</t>
  </si>
  <si>
    <t>отсутствует</t>
  </si>
  <si>
    <t>ГБУЗ АО "Медицинский информацинно-аналитический центр"</t>
  </si>
  <si>
    <t>количество информационных ресурсов и баз данных</t>
  </si>
  <si>
    <t>ГБУЗ АО "Архангельский центр медицинской профилактики"</t>
  </si>
  <si>
    <t>количество штук</t>
  </si>
  <si>
    <t>штук</t>
  </si>
  <si>
    <t>* - код государственной услуги (работы) должен соответствовать коду услуги (работы) в справочнике "Перечень услуг (работ)" в программном комплексе "Хранилище-КС"</t>
  </si>
  <si>
    <t>** - группы учреждений должны соответствовать группам учреждений в ведомственном перечне государственных услуг (работ), утвержденным соответствующим органом государственной власти Архангельской области</t>
  </si>
  <si>
    <t>*** - показатель указывается в случае, если установленный в государственном задании показатель объема работы имеет количественное выражение</t>
  </si>
  <si>
    <t>Первичная медико-санитарная помощь, не включенная в базовую программу обязательного медицинского страхования/Первичная медико-санитарная помощь, в части диагностики и лечения/Психотерапия</t>
  </si>
  <si>
    <t>Высокотехнологичная медицинская помощь, не включенная в базовую программу обязательного медицинского страхования/Онкология</t>
  </si>
  <si>
    <t xml:space="preserve">Паллиативная медицинская помощь в стационарных условиях на паллиативных койках </t>
  </si>
  <si>
    <t>министерство здравоохранения Архангельской области</t>
  </si>
  <si>
    <t>Министр</t>
  </si>
  <si>
    <t>А.А. Карпунов</t>
  </si>
  <si>
    <t>" 14 " октября 2017 г.</t>
  </si>
  <si>
    <r>
      <rPr>
        <b/>
        <sz val="10"/>
        <rFont val="Arial Cyr"/>
        <charset val="204"/>
      </rPr>
      <t>ПРИМЕЧАНИЕ</t>
    </r>
    <r>
      <rPr>
        <sz val="10"/>
        <rFont val="Arial Cyr"/>
        <family val="2"/>
        <charset val="204"/>
      </rPr>
      <t>: Объемы бюджетных ассигнований на предоставление субсидий на финансовое обеспечение выполнения государственного задания на оказание государственных услуг (выполнение работ), указанные в таблице № 4, не соответствуют проекту Ведомственной структуры расходов областного бюджета на плановый период 2020 и 2021 годов в связи с уточнением объемных показателей государственного задания в плановом периоде 2020 и 2021 годов ввиду необходимости выполнения средних нормативов объема медицинской помощи в соответствии с программой государственных гарантий бесплатного оказания гражданам медицинской помощи на соответствующие годы. 
Кроме того, перераспределены средства между субсидиями на финансовое обеспечение выполнения государственного задания на оказание государственных услуг (выполнение работ) и субсидией на возмещение части затрат, связанных с оказанием скорой медицинской помощи вне медицинской организации гражданам, не застрахованным по обязательному медицинскому страхованию, а также при заболеваниях, не включенных в базовую программу обязательного медицинского страхования, юридическими лицами (за исключением государственных учреждений) и индивидуальными предпринимателями, участвующими в реализации территориальной программы государственных гарантий бесплатного оказания гражданам медицинской помощи в Архангельской области, в 2020 году на сумму 21,3 тыс.руб и в 2021 году - на 22,7 тыс. руб.
Соответствующие изменения будут внесены поправками ко второму чтению проекта областного бюджета на 2019 год и плановый период 2020 и 2021 годов.</t>
    </r>
  </si>
</sst>
</file>

<file path=xl/styles.xml><?xml version="1.0" encoding="utf-8"?>
<styleSheet xmlns="http://schemas.openxmlformats.org/spreadsheetml/2006/main">
  <numFmts count="4">
    <numFmt numFmtId="164" formatCode="#,##0.0"/>
    <numFmt numFmtId="165" formatCode="_-* #,##0.0_р_._-;\-* #,##0.0_р_._-;_-* &quot;-&quot;?_р_._-;_-@_-"/>
    <numFmt numFmtId="166" formatCode="#,##0.0_ ;\-#,##0.0\ "/>
    <numFmt numFmtId="167" formatCode="_-* #,##0_р_._-;\-* #,##0_р_._-;_-* &quot;-&quot;?_р_._-;_-@_-"/>
  </numFmts>
  <fonts count="39">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b/>
      <sz val="16"/>
      <name val="Arial"/>
      <family val="2"/>
      <charset val="204"/>
    </font>
    <font>
      <sz val="14"/>
      <name val="Arial Cyr"/>
      <charset val="204"/>
    </font>
    <font>
      <sz val="12"/>
      <color indexed="8"/>
      <name val="Arial"/>
      <family val="2"/>
      <charset val="204"/>
    </font>
    <font>
      <sz val="14"/>
      <color indexed="8"/>
      <name val="Arial"/>
      <family val="2"/>
      <charset val="204"/>
    </font>
    <font>
      <sz val="11"/>
      <name val="Times New Roman"/>
      <family val="1"/>
      <charset val="204"/>
    </font>
    <font>
      <sz val="13"/>
      <name val="Arial Cyr"/>
      <charset val="204"/>
    </font>
    <font>
      <sz val="13"/>
      <name val="Arial"/>
      <family val="2"/>
      <charset val="204"/>
    </font>
    <font>
      <b/>
      <sz val="13"/>
      <name val="Arial"/>
      <family val="2"/>
      <charset val="204"/>
    </font>
    <font>
      <b/>
      <sz val="13"/>
      <name val="Arial Cyr"/>
      <charset val="204"/>
    </font>
    <font>
      <sz val="14"/>
      <name val="Times New Roman"/>
      <family val="1"/>
      <charset val="204"/>
    </font>
    <font>
      <sz val="13"/>
      <name val="Times New Roman"/>
      <family val="1"/>
      <charset val="204"/>
    </font>
    <font>
      <sz val="10"/>
      <name val="Times New Roman"/>
      <family val="1"/>
      <charset val="204"/>
    </font>
    <font>
      <sz val="8"/>
      <color indexed="8"/>
      <name val="Times New Roman"/>
      <family val="1"/>
      <charset val="204"/>
    </font>
    <font>
      <b/>
      <sz val="9"/>
      <color indexed="10"/>
      <name val="Times New Roman"/>
      <family val="1"/>
      <charset val="204"/>
    </font>
    <font>
      <sz val="14"/>
      <color indexed="8"/>
      <name val="Times New Roman"/>
      <family val="1"/>
      <charset val="204"/>
    </font>
    <font>
      <sz val="12"/>
      <color indexed="8"/>
      <name val="Times New Roman"/>
      <family val="1"/>
      <charset val="204"/>
    </font>
    <font>
      <b/>
      <sz val="14"/>
      <name val="Times New Roman"/>
      <family val="1"/>
      <charset val="204"/>
    </font>
    <font>
      <b/>
      <sz val="8"/>
      <name val="Times New Roman"/>
      <family val="1"/>
      <charset val="204"/>
    </font>
    <font>
      <b/>
      <sz val="13"/>
      <name val="Times New Roman"/>
      <family val="1"/>
      <charset val="204"/>
    </font>
    <font>
      <sz val="8"/>
      <name val="Times New Roman"/>
      <family val="1"/>
      <charset val="204"/>
    </font>
    <font>
      <b/>
      <sz val="10"/>
      <name val="Times New Roman"/>
      <family val="1"/>
      <charset val="204"/>
    </font>
    <font>
      <sz val="12"/>
      <name val="Times New Roman"/>
      <family val="1"/>
      <charset val="204"/>
    </font>
    <font>
      <sz val="10"/>
      <color indexed="8"/>
      <name val="Times New Roman"/>
      <family val="1"/>
      <charset val="204"/>
    </font>
    <font>
      <sz val="10"/>
      <color indexed="10"/>
      <name val="Times New Roman"/>
      <family val="1"/>
      <charset val="204"/>
    </font>
    <font>
      <sz val="14"/>
      <name val="Arial"/>
      <family val="2"/>
      <charset val="204"/>
    </font>
    <font>
      <b/>
      <sz val="10"/>
      <name val="Arial Cyr"/>
      <charset val="204"/>
    </font>
  </fonts>
  <fills count="2">
    <fill>
      <patternFill patternType="none"/>
    </fill>
    <fill>
      <patternFill patternType="gray125"/>
    </fill>
  </fills>
  <borders count="30">
    <border>
      <left/>
      <right/>
      <top/>
      <bottom/>
      <diagonal/>
    </border>
    <border>
      <left/>
      <right style="thin">
        <color indexed="12"/>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xf numFmtId="0" fontId="4"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190">
    <xf numFmtId="0" fontId="0" fillId="0" borderId="0" xfId="0"/>
    <xf numFmtId="0" fontId="7" fillId="0" borderId="0" xfId="4" applyNumberFormat="1" applyFont="1" applyFill="1" applyBorder="1" applyAlignment="1" applyProtection="1">
      <alignment vertical="top"/>
      <protection locked="0"/>
    </xf>
    <xf numFmtId="0" fontId="7" fillId="0" borderId="0" xfId="4" applyNumberFormat="1" applyFont="1" applyFill="1" applyBorder="1" applyAlignment="1" applyProtection="1">
      <alignment horizontal="center" vertical="top"/>
      <protection locked="0"/>
    </xf>
    <xf numFmtId="0" fontId="5" fillId="0" borderId="0" xfId="4" applyFill="1" applyProtection="1">
      <protection locked="0"/>
    </xf>
    <xf numFmtId="0" fontId="8" fillId="0" borderId="0" xfId="4" applyNumberFormat="1" applyFont="1" applyFill="1" applyBorder="1" applyAlignment="1" applyProtection="1">
      <alignment vertical="top"/>
      <protection locked="0"/>
    </xf>
    <xf numFmtId="0" fontId="7" fillId="0" borderId="1" xfId="4" applyNumberFormat="1" applyFont="1" applyFill="1" applyBorder="1" applyAlignment="1" applyProtection="1">
      <alignment vertical="top"/>
      <protection locked="0"/>
    </xf>
    <xf numFmtId="49" fontId="2" fillId="0" borderId="0" xfId="4" applyNumberFormat="1" applyFont="1" applyBorder="1" applyAlignment="1">
      <alignment horizontal="center" vertical="top"/>
    </xf>
    <xf numFmtId="0" fontId="2" fillId="0" borderId="0" xfId="4" applyFont="1" applyAlignment="1">
      <alignment vertical="top"/>
    </xf>
    <xf numFmtId="0" fontId="12" fillId="0" borderId="0" xfId="4" applyFont="1" applyAlignment="1">
      <alignment horizontal="left" wrapText="1"/>
    </xf>
    <xf numFmtId="10" fontId="3" fillId="0" borderId="0" xfId="4" applyNumberFormat="1" applyFont="1" applyFill="1" applyBorder="1" applyAlignment="1" applyProtection="1">
      <alignment horizontal="center" vertical="center"/>
      <protection locked="0"/>
    </xf>
    <xf numFmtId="0" fontId="9" fillId="0" borderId="0" xfId="4" applyNumberFormat="1" applyFont="1" applyFill="1" applyBorder="1" applyAlignment="1" applyProtection="1">
      <alignment horizontal="center" vertical="top" wrapText="1"/>
      <protection locked="0"/>
    </xf>
    <xf numFmtId="0" fontId="2" fillId="0" borderId="0" xfId="4" applyFont="1" applyBorder="1" applyAlignment="1">
      <alignment vertical="top"/>
    </xf>
    <xf numFmtId="0" fontId="15" fillId="0" borderId="0" xfId="4" applyNumberFormat="1" applyFont="1" applyFill="1" applyBorder="1" applyAlignment="1" applyProtection="1">
      <alignment horizontal="right" vertical="center" wrapText="1"/>
      <protection locked="0"/>
    </xf>
    <xf numFmtId="0" fontId="16" fillId="0" borderId="0" xfId="4" applyNumberFormat="1" applyFont="1" applyFill="1" applyBorder="1" applyAlignment="1" applyProtection="1">
      <alignment horizontal="right" vertical="center" wrapText="1"/>
      <protection locked="0"/>
    </xf>
    <xf numFmtId="0" fontId="5" fillId="0" borderId="0" xfId="4" applyFill="1" applyAlignment="1" applyProtection="1">
      <alignment vertical="top"/>
      <protection locked="0"/>
    </xf>
    <xf numFmtId="0" fontId="13" fillId="0" borderId="0" xfId="4" applyNumberFormat="1" applyFont="1" applyFill="1" applyBorder="1" applyAlignment="1" applyProtection="1">
      <alignment horizontal="center" vertical="top"/>
      <protection locked="0"/>
    </xf>
    <xf numFmtId="0" fontId="10" fillId="0" borderId="2" xfId="4" applyNumberFormat="1" applyFont="1" applyFill="1" applyBorder="1" applyAlignment="1" applyProtection="1">
      <alignment horizontal="center" vertical="center" wrapText="1"/>
      <protection locked="0"/>
    </xf>
    <xf numFmtId="0" fontId="10" fillId="0" borderId="3" xfId="4" applyNumberFormat="1" applyFont="1" applyFill="1" applyBorder="1" applyAlignment="1" applyProtection="1">
      <alignment horizontal="center" vertical="center" wrapText="1"/>
      <protection locked="0"/>
    </xf>
    <xf numFmtId="0" fontId="10" fillId="0" borderId="4" xfId="4" applyNumberFormat="1" applyFont="1" applyFill="1" applyBorder="1" applyAlignment="1" applyProtection="1">
      <alignment horizontal="center" vertical="center" wrapText="1"/>
      <protection locked="0"/>
    </xf>
    <xf numFmtId="0" fontId="13" fillId="0" borderId="0" xfId="4" applyNumberFormat="1" applyFont="1" applyFill="1" applyBorder="1" applyAlignment="1" applyProtection="1">
      <alignment vertical="top"/>
      <protection locked="0"/>
    </xf>
    <xf numFmtId="0" fontId="19" fillId="0" borderId="5" xfId="4" applyNumberFormat="1" applyFont="1" applyFill="1" applyBorder="1" applyAlignment="1" applyProtection="1">
      <alignment horizontal="center" vertical="center" wrapText="1"/>
      <protection locked="0"/>
    </xf>
    <xf numFmtId="0" fontId="19" fillId="0" borderId="6" xfId="4" applyNumberFormat="1" applyFont="1" applyFill="1" applyBorder="1" applyAlignment="1" applyProtection="1">
      <alignment horizontal="center" vertical="center" wrapText="1"/>
      <protection locked="0"/>
    </xf>
    <xf numFmtId="0" fontId="19" fillId="0" borderId="7" xfId="4" applyNumberFormat="1" applyFont="1" applyFill="1" applyBorder="1" applyAlignment="1" applyProtection="1">
      <alignment horizontal="center" vertical="center" wrapText="1"/>
      <protection locked="0"/>
    </xf>
    <xf numFmtId="49" fontId="19" fillId="0" borderId="11" xfId="4" applyNumberFormat="1" applyFont="1" applyFill="1" applyBorder="1" applyAlignment="1" applyProtection="1">
      <alignment horizontal="center" vertical="center"/>
      <protection locked="0"/>
    </xf>
    <xf numFmtId="49" fontId="19" fillId="0" borderId="12" xfId="4" applyNumberFormat="1" applyFont="1" applyFill="1" applyBorder="1" applyAlignment="1" applyProtection="1">
      <alignment horizontal="center" vertical="center"/>
      <protection locked="0"/>
    </xf>
    <xf numFmtId="49" fontId="19" fillId="0" borderId="13" xfId="4" applyNumberFormat="1" applyFont="1" applyFill="1" applyBorder="1" applyAlignment="1" applyProtection="1">
      <alignment horizontal="center" vertical="center"/>
      <protection locked="0"/>
    </xf>
    <xf numFmtId="49" fontId="19" fillId="0" borderId="14" xfId="4" applyNumberFormat="1" applyFont="1" applyFill="1" applyBorder="1" applyAlignment="1" applyProtection="1">
      <alignment horizontal="center" vertical="center"/>
      <protection locked="0"/>
    </xf>
    <xf numFmtId="49" fontId="19" fillId="0" borderId="15" xfId="4" applyNumberFormat="1" applyFont="1" applyFill="1" applyBorder="1" applyAlignment="1" applyProtection="1">
      <alignment horizontal="center" vertical="center"/>
      <protection locked="0"/>
    </xf>
    <xf numFmtId="49" fontId="19" fillId="0" borderId="16" xfId="4" applyNumberFormat="1" applyFont="1" applyFill="1" applyBorder="1" applyAlignment="1" applyProtection="1">
      <alignment horizontal="center" vertical="center"/>
      <protection locked="0"/>
    </xf>
    <xf numFmtId="166" fontId="20" fillId="0" borderId="5" xfId="4" applyNumberFormat="1" applyFont="1" applyFill="1" applyBorder="1" applyAlignment="1" applyProtection="1">
      <alignment vertical="center"/>
      <protection locked="0"/>
    </xf>
    <xf numFmtId="165" fontId="11" fillId="0" borderId="15" xfId="4" applyNumberFormat="1" applyFont="1" applyFill="1" applyBorder="1" applyAlignment="1" applyProtection="1">
      <alignment vertical="center"/>
      <protection locked="0"/>
    </xf>
    <xf numFmtId="49" fontId="24" fillId="0" borderId="17" xfId="4" applyNumberFormat="1" applyFont="1" applyFill="1" applyBorder="1" applyAlignment="1" applyProtection="1">
      <alignment horizontal="center" vertical="center" wrapText="1"/>
      <protection locked="0"/>
    </xf>
    <xf numFmtId="0" fontId="25" fillId="0" borderId="0" xfId="4" applyNumberFormat="1" applyFont="1" applyFill="1" applyBorder="1" applyAlignment="1" applyProtection="1">
      <alignment vertical="top"/>
      <protection locked="0"/>
    </xf>
    <xf numFmtId="0" fontId="25" fillId="0" borderId="0" xfId="4" applyNumberFormat="1" applyFont="1" applyFill="1" applyBorder="1" applyAlignment="1" applyProtection="1">
      <alignment horizontal="center" vertical="top"/>
      <protection locked="0"/>
    </xf>
    <xf numFmtId="0" fontId="24" fillId="0" borderId="0" xfId="4" applyFont="1" applyFill="1" applyProtection="1">
      <protection locked="0"/>
    </xf>
    <xf numFmtId="0" fontId="26" fillId="0" borderId="0" xfId="4" applyNumberFormat="1" applyFont="1" applyFill="1" applyBorder="1" applyAlignment="1" applyProtection="1">
      <alignment vertical="top"/>
      <protection locked="0"/>
    </xf>
    <xf numFmtId="0" fontId="27" fillId="0" borderId="0" xfId="4" applyNumberFormat="1" applyFont="1" applyFill="1" applyBorder="1" applyAlignment="1" applyProtection="1">
      <alignment horizontal="right" vertical="center" wrapText="1"/>
      <protection locked="0"/>
    </xf>
    <xf numFmtId="0" fontId="28" fillId="0" borderId="0" xfId="4" applyNumberFormat="1" applyFont="1" applyFill="1" applyBorder="1" applyAlignment="1" applyProtection="1">
      <alignment horizontal="right" vertical="center" wrapText="1"/>
      <protection locked="0"/>
    </xf>
    <xf numFmtId="0" fontId="25" fillId="0" borderId="1" xfId="4" applyNumberFormat="1" applyFont="1" applyFill="1" applyBorder="1" applyAlignment="1" applyProtection="1">
      <alignment vertical="top"/>
      <protection locked="0"/>
    </xf>
    <xf numFmtId="49" fontId="31" fillId="0" borderId="8" xfId="4" applyNumberFormat="1" applyFont="1" applyFill="1" applyBorder="1" applyAlignment="1" applyProtection="1">
      <alignment horizontal="center" vertical="center"/>
      <protection locked="0"/>
    </xf>
    <xf numFmtId="49" fontId="23" fillId="0" borderId="9" xfId="4" applyNumberFormat="1" applyFont="1" applyFill="1" applyBorder="1" applyAlignment="1" applyProtection="1">
      <alignment horizontal="center" vertical="center"/>
      <protection locked="0"/>
    </xf>
    <xf numFmtId="165" fontId="23" fillId="0" borderId="9" xfId="4" applyNumberFormat="1" applyFont="1" applyFill="1" applyBorder="1" applyAlignment="1" applyProtection="1">
      <alignment horizontal="center" vertical="center"/>
      <protection locked="0"/>
    </xf>
    <xf numFmtId="165" fontId="23" fillId="0" borderId="10" xfId="4" applyNumberFormat="1" applyFont="1" applyFill="1" applyBorder="1" applyAlignment="1" applyProtection="1">
      <alignment horizontal="center" vertical="center"/>
      <protection locked="0"/>
    </xf>
    <xf numFmtId="0" fontId="24" fillId="0" borderId="0" xfId="4" applyFont="1" applyFill="1" applyAlignment="1" applyProtection="1">
      <alignment horizontal="center" vertical="center"/>
      <protection locked="0"/>
    </xf>
    <xf numFmtId="49" fontId="32" fillId="0" borderId="0" xfId="4" applyNumberFormat="1" applyFont="1" applyBorder="1" applyAlignment="1">
      <alignment horizontal="center" vertical="top"/>
    </xf>
    <xf numFmtId="0" fontId="32" fillId="0" borderId="0" xfId="4" applyFont="1" applyAlignment="1">
      <alignment horizontal="center" vertical="center"/>
    </xf>
    <xf numFmtId="164" fontId="23" fillId="0" borderId="17" xfId="4" applyNumberFormat="1" applyFont="1" applyFill="1" applyBorder="1" applyAlignment="1" applyProtection="1">
      <alignment horizontal="center" vertical="center"/>
      <protection locked="0"/>
    </xf>
    <xf numFmtId="165" fontId="11" fillId="0" borderId="18" xfId="4" applyNumberFormat="1" applyFont="1" applyFill="1" applyBorder="1" applyAlignment="1" applyProtection="1">
      <alignment vertical="center"/>
      <protection locked="0"/>
    </xf>
    <xf numFmtId="0" fontId="17" fillId="0" borderId="0" xfId="0" applyFont="1" applyFill="1"/>
    <xf numFmtId="0" fontId="24" fillId="0" borderId="0" xfId="0" applyFont="1" applyAlignment="1">
      <alignment vertical="top" wrapText="1"/>
    </xf>
    <xf numFmtId="0" fontId="34" fillId="0" borderId="0" xfId="4" applyFont="1" applyBorder="1" applyAlignment="1">
      <alignment horizontal="left" vertical="top" wrapText="1"/>
    </xf>
    <xf numFmtId="0" fontId="24" fillId="0" borderId="0" xfId="4" applyFont="1" applyAlignment="1">
      <alignment wrapText="1"/>
    </xf>
    <xf numFmtId="0" fontId="22" fillId="0" borderId="0" xfId="4" applyFont="1" applyFill="1" applyProtection="1">
      <protection locked="0"/>
    </xf>
    <xf numFmtId="0" fontId="22" fillId="0" borderId="0" xfId="4" applyFont="1" applyBorder="1" applyAlignment="1">
      <alignment vertical="top" wrapText="1"/>
    </xf>
    <xf numFmtId="0" fontId="22" fillId="0" borderId="0" xfId="0" applyFont="1" applyAlignment="1">
      <alignment vertical="top" wrapText="1"/>
    </xf>
    <xf numFmtId="0" fontId="22" fillId="0" borderId="19" xfId="4" applyFont="1" applyFill="1" applyBorder="1" applyProtection="1">
      <protection locked="0"/>
    </xf>
    <xf numFmtId="0" fontId="24" fillId="0" borderId="0" xfId="0" applyFont="1" applyBorder="1" applyAlignment="1">
      <alignment horizontal="center" vertical="top" wrapText="1"/>
    </xf>
    <xf numFmtId="0" fontId="22" fillId="0" borderId="0" xfId="4" applyFont="1" applyBorder="1" applyAlignment="1">
      <alignment wrapText="1"/>
    </xf>
    <xf numFmtId="0" fontId="22" fillId="0" borderId="0" xfId="0" applyFont="1" applyAlignment="1">
      <alignment wrapText="1"/>
    </xf>
    <xf numFmtId="0" fontId="19" fillId="0" borderId="17" xfId="4" applyNumberFormat="1" applyFont="1" applyFill="1" applyBorder="1" applyAlignment="1" applyProtection="1">
      <alignment horizontal="center" vertical="center" wrapText="1"/>
      <protection locked="0"/>
    </xf>
    <xf numFmtId="49" fontId="19" fillId="0" borderId="17" xfId="4" applyNumberFormat="1" applyFont="1" applyFill="1" applyBorder="1" applyAlignment="1" applyProtection="1">
      <alignment horizontal="center" vertical="center"/>
      <protection locked="0"/>
    </xf>
    <xf numFmtId="49" fontId="20" fillId="0" borderId="17" xfId="4" applyNumberFormat="1" applyFont="1" applyFill="1" applyBorder="1" applyAlignment="1" applyProtection="1">
      <alignment horizontal="center" vertical="center"/>
      <protection locked="0"/>
    </xf>
    <xf numFmtId="165" fontId="19" fillId="0" borderId="17" xfId="4" applyNumberFormat="1" applyFont="1" applyFill="1" applyBorder="1" applyAlignment="1" applyProtection="1">
      <alignment horizontal="center" vertical="center"/>
      <protection locked="0"/>
    </xf>
    <xf numFmtId="0" fontId="10" fillId="0" borderId="17" xfId="4" applyNumberFormat="1" applyFont="1" applyFill="1" applyBorder="1" applyAlignment="1" applyProtection="1">
      <alignment horizontal="center" vertical="center" wrapText="1"/>
      <protection locked="0"/>
    </xf>
    <xf numFmtId="0" fontId="23" fillId="0" borderId="17" xfId="4" applyNumberFormat="1" applyFont="1" applyFill="1" applyBorder="1" applyAlignment="1" applyProtection="1">
      <alignment horizontal="center" vertical="center" wrapText="1"/>
      <protection locked="0"/>
    </xf>
    <xf numFmtId="0" fontId="23" fillId="0" borderId="17" xfId="0" applyFont="1" applyFill="1" applyBorder="1" applyAlignment="1">
      <alignment horizontal="center" vertical="center" wrapText="1"/>
    </xf>
    <xf numFmtId="0" fontId="30" fillId="0" borderId="17" xfId="4" applyNumberFormat="1" applyFont="1" applyFill="1" applyBorder="1" applyAlignment="1" applyProtection="1">
      <alignment horizontal="center" vertical="center" wrapText="1"/>
      <protection locked="0"/>
    </xf>
    <xf numFmtId="49" fontId="31" fillId="0" borderId="17" xfId="4" applyNumberFormat="1" applyFont="1" applyFill="1" applyBorder="1" applyAlignment="1" applyProtection="1">
      <alignment horizontal="center" vertical="center"/>
      <protection locked="0"/>
    </xf>
    <xf numFmtId="166" fontId="20" fillId="0" borderId="17" xfId="4" applyNumberFormat="1" applyFont="1" applyFill="1" applyBorder="1" applyAlignment="1" applyProtection="1">
      <alignment horizontal="center" vertical="center"/>
      <protection locked="0"/>
    </xf>
    <xf numFmtId="1" fontId="11" fillId="0" borderId="17" xfId="4" applyNumberFormat="1" applyFont="1" applyFill="1" applyBorder="1" applyAlignment="1" applyProtection="1">
      <alignment horizontal="center" vertical="center"/>
      <protection locked="0"/>
    </xf>
    <xf numFmtId="9" fontId="24" fillId="0" borderId="17" xfId="2" applyFont="1" applyFill="1" applyBorder="1" applyAlignment="1" applyProtection="1">
      <alignment horizontal="center" vertical="center" wrapText="1"/>
      <protection locked="0"/>
    </xf>
    <xf numFmtId="49" fontId="33" fillId="0" borderId="17" xfId="4" applyNumberFormat="1" applyFont="1" applyFill="1" applyBorder="1" applyAlignment="1" applyProtection="1">
      <alignment horizontal="center" vertical="center" wrapText="1"/>
      <protection locked="0"/>
    </xf>
    <xf numFmtId="2" fontId="24" fillId="0" borderId="17" xfId="4" applyNumberFormat="1" applyFont="1" applyFill="1" applyBorder="1" applyAlignment="1" applyProtection="1">
      <alignment horizontal="center" vertical="center" wrapText="1"/>
      <protection locked="0"/>
    </xf>
    <xf numFmtId="164" fontId="31" fillId="0" borderId="17" xfId="4" applyNumberFormat="1" applyFont="1" applyFill="1" applyBorder="1" applyAlignment="1" applyProtection="1">
      <alignment horizontal="center" vertical="center"/>
      <protection locked="0"/>
    </xf>
    <xf numFmtId="164" fontId="24" fillId="0" borderId="0" xfId="4" applyNumberFormat="1" applyFont="1" applyFill="1" applyProtection="1">
      <protection locked="0"/>
    </xf>
    <xf numFmtId="49" fontId="23" fillId="0" borderId="17" xfId="4" applyNumberFormat="1" applyFont="1" applyFill="1" applyBorder="1" applyAlignment="1" applyProtection="1">
      <alignment horizontal="center" vertical="center"/>
      <protection locked="0"/>
    </xf>
    <xf numFmtId="2" fontId="23" fillId="0" borderId="17" xfId="4" applyNumberFormat="1" applyFont="1" applyFill="1" applyBorder="1" applyAlignment="1" applyProtection="1">
      <alignment horizontal="center" vertical="center" wrapText="1"/>
      <protection locked="0"/>
    </xf>
    <xf numFmtId="49" fontId="23" fillId="0" borderId="17" xfId="4" applyNumberFormat="1" applyFont="1" applyFill="1" applyBorder="1" applyAlignment="1" applyProtection="1">
      <alignment horizontal="center" vertical="center" wrapText="1"/>
      <protection locked="0"/>
    </xf>
    <xf numFmtId="0" fontId="24" fillId="0" borderId="0" xfId="0" applyFont="1" applyAlignment="1"/>
    <xf numFmtId="0" fontId="35" fillId="0" borderId="0" xfId="4" applyNumberFormat="1" applyFont="1" applyFill="1" applyBorder="1" applyAlignment="1" applyProtection="1">
      <alignment horizontal="right" vertical="center"/>
      <protection locked="0"/>
    </xf>
    <xf numFmtId="0" fontId="24" fillId="0" borderId="0" xfId="0" applyFont="1" applyBorder="1" applyAlignment="1"/>
    <xf numFmtId="0" fontId="17" fillId="0" borderId="0" xfId="0" applyFont="1" applyBorder="1" applyAlignment="1"/>
    <xf numFmtId="0" fontId="35" fillId="0" borderId="0" xfId="4" applyNumberFormat="1" applyFont="1" applyFill="1" applyBorder="1" applyAlignment="1" applyProtection="1">
      <alignment horizontal="right" vertical="center" wrapText="1"/>
      <protection locked="0"/>
    </xf>
    <xf numFmtId="0" fontId="36" fillId="0" borderId="0" xfId="4" applyNumberFormat="1" applyFont="1" applyFill="1" applyBorder="1" applyAlignment="1" applyProtection="1">
      <alignment vertical="top"/>
      <protection locked="0"/>
    </xf>
    <xf numFmtId="0" fontId="35" fillId="0" borderId="0" xfId="4" applyNumberFormat="1" applyFont="1" applyFill="1" applyBorder="1" applyAlignment="1" applyProtection="1">
      <alignment vertical="top"/>
      <protection locked="0"/>
    </xf>
    <xf numFmtId="0" fontId="24" fillId="0" borderId="17" xfId="4" applyNumberFormat="1" applyFont="1" applyFill="1" applyBorder="1" applyAlignment="1" applyProtection="1">
      <alignment horizontal="center" vertical="center" wrapText="1"/>
      <protection locked="0"/>
    </xf>
    <xf numFmtId="49" fontId="24" fillId="0" borderId="23" xfId="4" applyNumberFormat="1" applyFont="1" applyFill="1" applyBorder="1" applyAlignment="1" applyProtection="1">
      <alignment horizontal="center" vertical="center"/>
      <protection locked="0"/>
    </xf>
    <xf numFmtId="49" fontId="24" fillId="0" borderId="24" xfId="4" applyNumberFormat="1" applyFont="1" applyFill="1" applyBorder="1" applyAlignment="1" applyProtection="1">
      <alignment horizontal="center" vertical="center"/>
      <protection locked="0"/>
    </xf>
    <xf numFmtId="165" fontId="24" fillId="0" borderId="23" xfId="4" applyNumberFormat="1" applyFont="1" applyFill="1" applyBorder="1" applyAlignment="1" applyProtection="1">
      <alignment horizontal="center" vertical="center"/>
      <protection locked="0"/>
    </xf>
    <xf numFmtId="49" fontId="24" fillId="0" borderId="26" xfId="4" applyNumberFormat="1" applyFont="1" applyFill="1" applyBorder="1" applyAlignment="1" applyProtection="1">
      <alignment horizontal="center" vertical="center"/>
      <protection locked="0"/>
    </xf>
    <xf numFmtId="49" fontId="24" fillId="0" borderId="27" xfId="4" applyNumberFormat="1" applyFont="1" applyFill="1" applyBorder="1" applyAlignment="1" applyProtection="1">
      <alignment horizontal="center" vertical="center"/>
      <protection locked="0"/>
    </xf>
    <xf numFmtId="165" fontId="24" fillId="0" borderId="26" xfId="4" applyNumberFormat="1" applyFont="1" applyFill="1" applyBorder="1" applyAlignment="1" applyProtection="1">
      <alignment horizontal="center" vertical="center"/>
      <protection locked="0"/>
    </xf>
    <xf numFmtId="49" fontId="24" fillId="0" borderId="28" xfId="4" applyNumberFormat="1" applyFont="1" applyFill="1" applyBorder="1" applyAlignment="1" applyProtection="1">
      <alignment horizontal="center" vertical="center"/>
      <protection locked="0"/>
    </xf>
    <xf numFmtId="49" fontId="24" fillId="0" borderId="29" xfId="4" applyNumberFormat="1" applyFont="1" applyFill="1" applyBorder="1" applyAlignment="1" applyProtection="1">
      <alignment horizontal="center" vertical="center"/>
      <protection locked="0"/>
    </xf>
    <xf numFmtId="165" fontId="24" fillId="0" borderId="28" xfId="4" applyNumberFormat="1" applyFont="1" applyFill="1" applyBorder="1" applyAlignment="1" applyProtection="1">
      <alignment horizontal="center" vertical="center"/>
      <protection locked="0"/>
    </xf>
    <xf numFmtId="49" fontId="24" fillId="0" borderId="17" xfId="4" applyNumberFormat="1" applyFont="1" applyFill="1" applyBorder="1" applyAlignment="1" applyProtection="1">
      <alignment horizontal="left" vertical="center" wrapText="1"/>
      <protection locked="0"/>
    </xf>
    <xf numFmtId="49" fontId="24" fillId="0" borderId="17" xfId="4" applyNumberFormat="1" applyFont="1" applyFill="1" applyBorder="1" applyAlignment="1" applyProtection="1">
      <alignment horizontal="center" vertical="center"/>
      <protection locked="0"/>
    </xf>
    <xf numFmtId="167" fontId="24" fillId="0" borderId="17" xfId="4" applyNumberFormat="1" applyFont="1" applyFill="1" applyBorder="1" applyAlignment="1" applyProtection="1">
      <alignment horizontal="center" vertical="center"/>
      <protection locked="0"/>
    </xf>
    <xf numFmtId="1" fontId="24" fillId="0" borderId="25" xfId="0" applyNumberFormat="1" applyFont="1" applyFill="1" applyBorder="1" applyAlignment="1">
      <alignment vertical="center" wrapText="1"/>
    </xf>
    <xf numFmtId="49" fontId="24" fillId="0" borderId="23" xfId="4" applyNumberFormat="1" applyFont="1" applyFill="1" applyBorder="1" applyAlignment="1" applyProtection="1">
      <alignment horizontal="left" vertical="center" wrapText="1"/>
      <protection locked="0"/>
    </xf>
    <xf numFmtId="49" fontId="24" fillId="0" borderId="23" xfId="4" applyNumberFormat="1" applyFont="1" applyFill="1" applyBorder="1" applyAlignment="1" applyProtection="1">
      <alignment horizontal="center" vertical="center" wrapText="1"/>
      <protection locked="0"/>
    </xf>
    <xf numFmtId="167" fontId="24" fillId="0" borderId="23" xfId="4" applyNumberFormat="1" applyFont="1" applyFill="1" applyBorder="1" applyAlignment="1" applyProtection="1">
      <alignment horizontal="center" vertical="center"/>
      <protection locked="0"/>
    </xf>
    <xf numFmtId="49" fontId="24" fillId="0" borderId="26" xfId="4" applyNumberFormat="1" applyFont="1" applyFill="1" applyBorder="1" applyAlignment="1" applyProtection="1">
      <alignment horizontal="left" vertical="center" wrapText="1"/>
      <protection locked="0"/>
    </xf>
    <xf numFmtId="49" fontId="24" fillId="0" borderId="26" xfId="4" applyNumberFormat="1" applyFont="1" applyFill="1" applyBorder="1" applyAlignment="1" applyProtection="1">
      <alignment horizontal="center" vertical="center" wrapText="1"/>
      <protection locked="0"/>
    </xf>
    <xf numFmtId="167" fontId="24" fillId="0" borderId="26" xfId="4" applyNumberFormat="1" applyFont="1" applyFill="1" applyBorder="1" applyAlignment="1" applyProtection="1">
      <alignment horizontal="center" vertical="center"/>
      <protection locked="0"/>
    </xf>
    <xf numFmtId="49" fontId="24" fillId="0" borderId="28" xfId="4" applyNumberFormat="1" applyFont="1" applyFill="1" applyBorder="1" applyAlignment="1" applyProtection="1">
      <alignment horizontal="left" vertical="center" wrapText="1"/>
      <protection locked="0"/>
    </xf>
    <xf numFmtId="49" fontId="24" fillId="0" borderId="28" xfId="4" applyNumberFormat="1" applyFont="1" applyFill="1" applyBorder="1" applyAlignment="1" applyProtection="1">
      <alignment horizontal="center" vertical="center" wrapText="1"/>
      <protection locked="0"/>
    </xf>
    <xf numFmtId="167" fontId="24" fillId="0" borderId="28" xfId="4" applyNumberFormat="1" applyFont="1" applyFill="1" applyBorder="1" applyAlignment="1" applyProtection="1">
      <alignment horizontal="center" vertical="center"/>
      <protection locked="0"/>
    </xf>
    <xf numFmtId="10" fontId="24" fillId="0" borderId="0" xfId="4" applyNumberFormat="1" applyFont="1" applyFill="1" applyBorder="1" applyAlignment="1" applyProtection="1">
      <alignment horizontal="center" vertical="center"/>
      <protection locked="0"/>
    </xf>
    <xf numFmtId="0" fontId="24" fillId="0" borderId="0" xfId="4" applyFont="1" applyBorder="1" applyAlignment="1">
      <alignment horizontal="left" vertical="center"/>
    </xf>
    <xf numFmtId="49" fontId="24" fillId="0" borderId="0" xfId="4" applyNumberFormat="1" applyFont="1" applyBorder="1" applyAlignment="1">
      <alignment horizontal="center" vertical="top"/>
    </xf>
    <xf numFmtId="0" fontId="24" fillId="0" borderId="0" xfId="4" applyFont="1" applyAlignment="1">
      <alignment vertical="top"/>
    </xf>
    <xf numFmtId="0" fontId="37" fillId="0" borderId="0" xfId="4" applyFont="1" applyFill="1" applyProtection="1">
      <protection locked="0"/>
    </xf>
    <xf numFmtId="0" fontId="37" fillId="0" borderId="19" xfId="4" applyFont="1" applyFill="1" applyBorder="1" applyProtection="1">
      <protection locked="0"/>
    </xf>
    <xf numFmtId="166" fontId="5" fillId="0" borderId="0" xfId="4" applyNumberFormat="1" applyFill="1" applyProtection="1">
      <protection locked="0"/>
    </xf>
    <xf numFmtId="165" fontId="11" fillId="0" borderId="14" xfId="4" applyNumberFormat="1" applyFont="1" applyFill="1" applyBorder="1" applyAlignment="1" applyProtection="1">
      <alignment vertical="center"/>
      <protection locked="0"/>
    </xf>
    <xf numFmtId="0" fontId="24" fillId="0" borderId="0" xfId="4" applyFont="1" applyFill="1" applyAlignment="1" applyProtection="1">
      <alignment vertical="center"/>
      <protection locked="0"/>
    </xf>
    <xf numFmtId="0" fontId="24" fillId="0" borderId="0" xfId="0" applyFont="1" applyAlignment="1">
      <alignment vertical="center"/>
    </xf>
    <xf numFmtId="0" fontId="24" fillId="0" borderId="0" xfId="4" applyFont="1" applyFill="1" applyAlignment="1" applyProtection="1">
      <alignment vertical="center" wrapText="1"/>
      <protection locked="0"/>
    </xf>
    <xf numFmtId="0" fontId="24" fillId="0" borderId="0" xfId="0" applyFont="1" applyAlignment="1">
      <alignment vertical="center" wrapText="1"/>
    </xf>
    <xf numFmtId="0" fontId="24" fillId="0" borderId="0" xfId="4" applyFont="1" applyBorder="1" applyAlignment="1">
      <alignment horizontal="left" vertical="center"/>
    </xf>
    <xf numFmtId="0" fontId="24" fillId="0" borderId="0" xfId="4" applyFont="1" applyAlignment="1">
      <alignment horizontal="left" wrapText="1"/>
    </xf>
    <xf numFmtId="1" fontId="24" fillId="0" borderId="20" xfId="0" applyNumberFormat="1" applyFont="1" applyFill="1" applyBorder="1" applyAlignment="1">
      <alignment vertical="center" wrapText="1"/>
    </xf>
    <xf numFmtId="1" fontId="24" fillId="0" borderId="25" xfId="0" applyNumberFormat="1" applyFont="1" applyFill="1" applyBorder="1" applyAlignment="1">
      <alignment vertical="center" wrapText="1"/>
    </xf>
    <xf numFmtId="1" fontId="24" fillId="0" borderId="21" xfId="0" applyNumberFormat="1" applyFont="1" applyFill="1" applyBorder="1" applyAlignment="1">
      <alignment vertical="center" wrapText="1"/>
    </xf>
    <xf numFmtId="0" fontId="34" fillId="0" borderId="0" xfId="4" applyNumberFormat="1" applyFont="1" applyFill="1" applyBorder="1" applyAlignment="1" applyProtection="1">
      <alignment horizontal="center" vertical="center"/>
      <protection locked="0"/>
    </xf>
    <xf numFmtId="0" fontId="24" fillId="0" borderId="19" xfId="0" applyFont="1" applyBorder="1" applyAlignment="1">
      <alignment horizontal="center"/>
    </xf>
    <xf numFmtId="0" fontId="24" fillId="0" borderId="17" xfId="4" applyNumberFormat="1" applyFont="1" applyFill="1" applyBorder="1" applyAlignment="1" applyProtection="1">
      <alignment horizontal="center" vertical="center" wrapText="1"/>
      <protection locked="0"/>
    </xf>
    <xf numFmtId="0" fontId="24" fillId="0" borderId="17" xfId="0" applyFont="1" applyBorder="1" applyAlignment="1">
      <alignment horizontal="center" vertical="center" wrapText="1"/>
    </xf>
    <xf numFmtId="49" fontId="24" fillId="0" borderId="20" xfId="4" applyNumberFormat="1" applyFont="1" applyFill="1" applyBorder="1" applyAlignment="1" applyProtection="1">
      <alignment horizontal="left" vertical="center"/>
      <protection locked="0"/>
    </xf>
    <xf numFmtId="49" fontId="24" fillId="0" borderId="25" xfId="4" applyNumberFormat="1" applyFont="1" applyFill="1" applyBorder="1" applyAlignment="1" applyProtection="1">
      <alignment horizontal="left" vertical="center"/>
      <protection locked="0"/>
    </xf>
    <xf numFmtId="49" fontId="24" fillId="0" borderId="21" xfId="4" applyNumberFormat="1" applyFont="1" applyFill="1" applyBorder="1" applyAlignment="1" applyProtection="1">
      <alignment horizontal="left" vertical="center"/>
      <protection locked="0"/>
    </xf>
    <xf numFmtId="49" fontId="23" fillId="0" borderId="17" xfId="4" applyNumberFormat="1" applyFont="1" applyFill="1" applyBorder="1" applyAlignment="1" applyProtection="1">
      <alignment horizontal="left" vertical="center" indent="1"/>
      <protection locked="0"/>
    </xf>
    <xf numFmtId="49" fontId="23" fillId="0" borderId="17" xfId="0" applyNumberFormat="1" applyFont="1" applyFill="1" applyBorder="1" applyAlignment="1">
      <alignment horizontal="left" vertical="center" indent="1"/>
    </xf>
    <xf numFmtId="49" fontId="23" fillId="0" borderId="17" xfId="4" applyNumberFormat="1" applyFont="1" applyFill="1" applyBorder="1" applyAlignment="1" applyProtection="1">
      <alignment horizontal="center" vertical="center"/>
      <protection locked="0"/>
    </xf>
    <xf numFmtId="2" fontId="23" fillId="0" borderId="17" xfId="4" applyNumberFormat="1" applyFont="1" applyFill="1" applyBorder="1" applyAlignment="1" applyProtection="1">
      <alignment horizontal="center" vertical="center" wrapText="1"/>
      <protection locked="0"/>
    </xf>
    <xf numFmtId="2" fontId="23" fillId="0" borderId="20" xfId="4" applyNumberFormat="1" applyFont="1" applyFill="1" applyBorder="1" applyAlignment="1" applyProtection="1">
      <alignment horizontal="center" vertical="center" wrapText="1"/>
      <protection locked="0"/>
    </xf>
    <xf numFmtId="2" fontId="23" fillId="0" borderId="21" xfId="4" applyNumberFormat="1" applyFont="1" applyFill="1" applyBorder="1" applyAlignment="1" applyProtection="1">
      <alignment horizontal="center" vertical="center" wrapText="1"/>
      <protection locked="0"/>
    </xf>
    <xf numFmtId="49" fontId="23" fillId="0" borderId="17" xfId="4" applyNumberFormat="1" applyFont="1" applyFill="1" applyBorder="1" applyAlignment="1" applyProtection="1">
      <alignment horizontal="center" vertical="center" wrapText="1"/>
      <protection locked="0"/>
    </xf>
    <xf numFmtId="49" fontId="23" fillId="0" borderId="20" xfId="4" applyNumberFormat="1" applyFont="1" applyFill="1" applyBorder="1" applyAlignment="1" applyProtection="1">
      <alignment horizontal="center" vertical="center" wrapText="1"/>
      <protection locked="0"/>
    </xf>
    <xf numFmtId="49" fontId="23" fillId="0" borderId="21" xfId="4" applyNumberFormat="1" applyFont="1" applyFill="1" applyBorder="1" applyAlignment="1" applyProtection="1">
      <alignment horizontal="center" vertical="center" wrapText="1"/>
      <protection locked="0"/>
    </xf>
    <xf numFmtId="2" fontId="23" fillId="0" borderId="17" xfId="0" applyNumberFormat="1" applyFont="1" applyFill="1" applyBorder="1" applyAlignment="1">
      <alignment horizontal="center" vertical="center" wrapText="1"/>
    </xf>
    <xf numFmtId="0" fontId="29" fillId="0" borderId="0" xfId="4" applyNumberFormat="1" applyFont="1" applyFill="1" applyBorder="1" applyAlignment="1" applyProtection="1">
      <alignment horizontal="center" vertical="center" wrapText="1"/>
      <protection locked="0"/>
    </xf>
    <xf numFmtId="0" fontId="23" fillId="0" borderId="17" xfId="4" applyNumberFormat="1" applyFont="1" applyFill="1" applyBorder="1" applyAlignment="1" applyProtection="1">
      <alignment horizontal="center" vertical="center" wrapText="1"/>
      <protection locked="0"/>
    </xf>
    <xf numFmtId="0" fontId="23" fillId="0" borderId="17" xfId="0" applyFont="1" applyFill="1" applyBorder="1" applyAlignment="1">
      <alignment horizontal="center" vertical="center" wrapText="1"/>
    </xf>
    <xf numFmtId="49" fontId="31" fillId="0" borderId="17" xfId="0" applyNumberFormat="1" applyFont="1" applyFill="1" applyBorder="1" applyAlignment="1">
      <alignment horizontal="left" vertical="center" indent="1"/>
    </xf>
    <xf numFmtId="164" fontId="20" fillId="0" borderId="17" xfId="4" applyNumberFormat="1" applyFont="1" applyFill="1" applyBorder="1" applyAlignment="1" applyProtection="1">
      <alignment horizontal="center" vertical="center"/>
      <protection locked="0"/>
    </xf>
    <xf numFmtId="0" fontId="1" fillId="0" borderId="0" xfId="0" applyFont="1" applyAlignment="1"/>
    <xf numFmtId="0" fontId="12" fillId="0" borderId="0" xfId="4" applyFont="1" applyAlignment="1">
      <alignment horizontal="left" wrapText="1"/>
    </xf>
    <xf numFmtId="0" fontId="9" fillId="0" borderId="0" xfId="4" applyNumberFormat="1" applyFont="1" applyFill="1" applyBorder="1" applyAlignment="1" applyProtection="1">
      <alignment horizontal="center" vertical="center" wrapText="1"/>
      <protection locked="0"/>
    </xf>
    <xf numFmtId="0" fontId="19" fillId="0" borderId="17" xfId="4" applyNumberFormat="1" applyFont="1" applyFill="1" applyBorder="1" applyAlignment="1" applyProtection="1">
      <alignment horizontal="center" vertical="center" wrapText="1"/>
      <protection locked="0"/>
    </xf>
    <xf numFmtId="49" fontId="20" fillId="0" borderId="8" xfId="4" applyNumberFormat="1" applyFont="1" applyFill="1" applyBorder="1" applyAlignment="1" applyProtection="1">
      <alignment horizontal="center" vertical="center"/>
      <protection locked="0"/>
    </xf>
    <xf numFmtId="49" fontId="20" fillId="0" borderId="9" xfId="4" applyNumberFormat="1" applyFont="1" applyFill="1" applyBorder="1" applyAlignment="1" applyProtection="1">
      <alignment horizontal="center" vertical="center"/>
      <protection locked="0"/>
    </xf>
    <xf numFmtId="49" fontId="21" fillId="0" borderId="9" xfId="0" applyNumberFormat="1" applyFont="1" applyBorder="1" applyAlignment="1">
      <alignment horizontal="center" vertical="center"/>
    </xf>
    <xf numFmtId="49" fontId="21" fillId="0" borderId="10" xfId="0" applyNumberFormat="1" applyFont="1" applyBorder="1" applyAlignment="1">
      <alignment horizontal="center" vertical="center"/>
    </xf>
    <xf numFmtId="0" fontId="0" fillId="0" borderId="0" xfId="4" applyFont="1" applyAlignment="1">
      <alignment horizontal="left" wrapText="1"/>
    </xf>
    <xf numFmtId="0" fontId="14" fillId="0" borderId="0" xfId="0" applyFont="1" applyBorder="1" applyAlignment="1">
      <alignment horizontal="center" vertical="center" wrapText="1"/>
    </xf>
    <xf numFmtId="0" fontId="19" fillId="0" borderId="8" xfId="4" applyNumberFormat="1" applyFont="1" applyFill="1" applyBorder="1" applyAlignment="1" applyProtection="1">
      <alignment horizontal="center" vertical="center" wrapText="1"/>
      <protection locked="0"/>
    </xf>
    <xf numFmtId="0" fontId="19" fillId="0" borderId="9" xfId="4" applyNumberFormat="1" applyFont="1" applyFill="1" applyBorder="1" applyAlignment="1" applyProtection="1">
      <alignment horizontal="center" vertical="center" wrapText="1"/>
      <protection locked="0"/>
    </xf>
    <xf numFmtId="0" fontId="19" fillId="0" borderId="10" xfId="4" applyNumberFormat="1" applyFont="1" applyFill="1" applyBorder="1" applyAlignment="1" applyProtection="1">
      <alignment horizontal="center" vertical="center" wrapText="1"/>
      <protection locked="0"/>
    </xf>
    <xf numFmtId="0" fontId="18" fillId="0" borderId="10" xfId="0" applyFont="1" applyBorder="1" applyAlignment="1">
      <alignment horizontal="center" vertical="center" wrapText="1"/>
    </xf>
    <xf numFmtId="0" fontId="16" fillId="0" borderId="0" xfId="4" applyNumberFormat="1" applyFont="1" applyFill="1" applyBorder="1" applyAlignment="1" applyProtection="1">
      <alignment horizontal="right" vertical="center" wrapText="1"/>
      <protection locked="0"/>
    </xf>
    <xf numFmtId="0" fontId="18" fillId="0" borderId="17" xfId="0" applyFont="1" applyFill="1" applyBorder="1" applyAlignment="1">
      <alignment horizontal="center" vertical="center" wrapText="1"/>
    </xf>
    <xf numFmtId="0" fontId="18" fillId="0" borderId="17" xfId="0" applyFont="1" applyBorder="1" applyAlignment="1">
      <alignment horizontal="center" vertical="center" wrapText="1"/>
    </xf>
    <xf numFmtId="0" fontId="24" fillId="0" borderId="22" xfId="0" applyFont="1" applyBorder="1" applyAlignment="1">
      <alignment horizontal="center" vertical="top" wrapText="1"/>
    </xf>
    <xf numFmtId="0" fontId="22" fillId="0" borderId="0" xfId="0" applyFont="1" applyAlignment="1">
      <alignment horizontal="center" wrapText="1"/>
    </xf>
    <xf numFmtId="0" fontId="9" fillId="0" borderId="0" xfId="4"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2" fontId="24" fillId="0" borderId="17" xfId="4" applyNumberFormat="1" applyFont="1" applyFill="1" applyBorder="1" applyAlignment="1" applyProtection="1">
      <alignment horizontal="left" vertical="top" wrapText="1"/>
      <protection locked="0"/>
    </xf>
    <xf numFmtId="2" fontId="0" fillId="0" borderId="17" xfId="0" applyNumberFormat="1" applyBorder="1" applyAlignment="1">
      <alignment horizontal="left" vertical="top" wrapText="1"/>
    </xf>
    <xf numFmtId="2" fontId="24" fillId="0" borderId="20" xfId="4" applyNumberFormat="1" applyFont="1" applyFill="1" applyBorder="1" applyAlignment="1" applyProtection="1">
      <alignment horizontal="left" vertical="top" wrapText="1"/>
      <protection locked="0"/>
    </xf>
    <xf numFmtId="2" fontId="0" fillId="0" borderId="25" xfId="0" applyNumberFormat="1" applyBorder="1" applyAlignment="1">
      <alignment horizontal="left" vertical="top" wrapText="1"/>
    </xf>
    <xf numFmtId="2" fontId="0" fillId="0" borderId="21" xfId="0" applyNumberFormat="1" applyBorder="1" applyAlignment="1">
      <alignment horizontal="left" vertical="top" wrapText="1"/>
    </xf>
    <xf numFmtId="49" fontId="24" fillId="0" borderId="17" xfId="4" applyNumberFormat="1" applyFont="1" applyFill="1" applyBorder="1" applyAlignment="1" applyProtection="1">
      <alignment horizontal="left" vertical="top" wrapText="1"/>
      <protection locked="0"/>
    </xf>
    <xf numFmtId="49" fontId="24" fillId="0" borderId="20" xfId="4" applyNumberFormat="1" applyFont="1" applyFill="1" applyBorder="1" applyAlignment="1" applyProtection="1">
      <alignment horizontal="left" vertical="top" wrapText="1"/>
      <protection locked="0"/>
    </xf>
    <xf numFmtId="0" fontId="0" fillId="0" borderId="25" xfId="0" applyBorder="1" applyAlignment="1">
      <alignment horizontal="left" vertical="top" wrapText="1"/>
    </xf>
    <xf numFmtId="0" fontId="0" fillId="0" borderId="21" xfId="0" applyBorder="1" applyAlignment="1">
      <alignment horizontal="left" vertical="top" wrapText="1"/>
    </xf>
    <xf numFmtId="49" fontId="24" fillId="0" borderId="17" xfId="4" applyNumberFormat="1" applyFont="1" applyFill="1" applyBorder="1" applyAlignment="1" applyProtection="1">
      <alignment horizontal="left" vertical="top" wrapText="1"/>
      <protection locked="0"/>
    </xf>
    <xf numFmtId="0" fontId="0" fillId="0" borderId="17" xfId="0" applyBorder="1" applyAlignment="1">
      <alignment horizontal="left" vertical="top" wrapText="1"/>
    </xf>
    <xf numFmtId="2" fontId="24" fillId="0" borderId="17" xfId="0" applyNumberFormat="1" applyFont="1" applyBorder="1" applyAlignment="1">
      <alignment horizontal="left" vertical="top" wrapText="1"/>
    </xf>
    <xf numFmtId="0" fontId="24" fillId="0" borderId="17" xfId="0" applyFont="1" applyBorder="1" applyAlignment="1">
      <alignment horizontal="left" vertical="top" wrapText="1"/>
    </xf>
    <xf numFmtId="0" fontId="24" fillId="0" borderId="17" xfId="0" applyFont="1" applyBorder="1" applyAlignment="1">
      <alignment horizontal="left" vertical="top" wrapText="1"/>
    </xf>
    <xf numFmtId="0" fontId="24" fillId="0" borderId="20" xfId="0" applyFont="1" applyBorder="1" applyAlignment="1">
      <alignment horizontal="left" vertical="top" wrapText="1"/>
    </xf>
    <xf numFmtId="0" fontId="24" fillId="0" borderId="17" xfId="0" applyFont="1" applyFill="1" applyBorder="1" applyAlignment="1">
      <alignment horizontal="left" vertical="top" wrapText="1"/>
    </xf>
    <xf numFmtId="0" fontId="24" fillId="0" borderId="17" xfId="0" applyFont="1" applyFill="1" applyBorder="1" applyAlignment="1">
      <alignment horizontal="left" vertical="top" wrapText="1"/>
    </xf>
    <xf numFmtId="0" fontId="24" fillId="0" borderId="21" xfId="0" applyFont="1" applyFill="1" applyBorder="1" applyAlignment="1">
      <alignment horizontal="left" vertical="top" wrapText="1"/>
    </xf>
    <xf numFmtId="0" fontId="24" fillId="0" borderId="21" xfId="0" applyFont="1" applyFill="1" applyBorder="1" applyAlignment="1">
      <alignment horizontal="left" vertical="top" wrapText="1"/>
    </xf>
    <xf numFmtId="0" fontId="0" fillId="0" borderId="17" xfId="0" applyFill="1" applyBorder="1" applyAlignment="1">
      <alignment horizontal="left" vertical="top" wrapText="1"/>
    </xf>
    <xf numFmtId="49" fontId="24" fillId="0" borderId="25" xfId="4" applyNumberFormat="1" applyFont="1" applyFill="1" applyBorder="1" applyAlignment="1" applyProtection="1">
      <alignment horizontal="left" vertical="top" wrapText="1"/>
      <protection locked="0"/>
    </xf>
    <xf numFmtId="49" fontId="24" fillId="0" borderId="21" xfId="4" applyNumberFormat="1" applyFont="1" applyFill="1" applyBorder="1" applyAlignment="1" applyProtection="1">
      <alignment horizontal="left" vertical="top" wrapText="1"/>
      <protection locked="0"/>
    </xf>
  </cellXfs>
  <cellStyles count="10">
    <cellStyle name="Обычный" xfId="0" builtinId="0"/>
    <cellStyle name="Обычный 2" xfId="1"/>
    <cellStyle name="Процентный" xfId="2" builtinId="5"/>
    <cellStyle name="Стиль 1" xfId="3"/>
    <cellStyle name="Стиль 2" xfId="3"/>
    <cellStyle name="Стиль 3" xfId="3"/>
    <cellStyle name="Стиль 4" xfId="3"/>
    <cellStyle name="Стиль 5" xfId="3"/>
    <cellStyle name="Стиль 6" xfId="3"/>
    <cellStyle name="Финансовый [0]_Копия CAU83JUD"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J388"/>
  <sheetViews>
    <sheetView showGridLines="0" tabSelected="1" showWhiteSpace="0" view="pageBreakPreview" topLeftCell="B1" zoomScale="88" zoomScaleNormal="100" zoomScaleSheetLayoutView="88" workbookViewId="0">
      <selection activeCell="B5" sqref="B5:B6"/>
    </sheetView>
  </sheetViews>
  <sheetFormatPr defaultColWidth="9.140625" defaultRowHeight="12.75"/>
  <cols>
    <col min="1" max="1" width="16.42578125" style="34" hidden="1" customWidth="1"/>
    <col min="2" max="2" width="35.7109375" style="34" customWidth="1"/>
    <col min="3" max="3" width="43.42578125" style="34" customWidth="1"/>
    <col min="4" max="4" width="19.5703125" style="34" customWidth="1"/>
    <col min="5" max="5" width="19.42578125" style="34" customWidth="1"/>
    <col min="6" max="6" width="10.5703125" style="34" customWidth="1"/>
    <col min="7" max="8" width="10.7109375" style="34" customWidth="1"/>
    <col min="9" max="9" width="10.5703125" style="34" customWidth="1"/>
    <col min="10" max="16384" width="9.140625" style="34"/>
  </cols>
  <sheetData>
    <row r="1" spans="1:10">
      <c r="B1" s="78"/>
      <c r="C1" s="78"/>
      <c r="D1" s="78"/>
      <c r="E1" s="78"/>
      <c r="F1" s="78"/>
      <c r="G1" s="78"/>
      <c r="H1" s="78"/>
      <c r="I1" s="79" t="s">
        <v>19</v>
      </c>
      <c r="J1" s="80"/>
    </row>
    <row r="2" spans="1:10" ht="15.75">
      <c r="A2" s="125" t="s">
        <v>173</v>
      </c>
      <c r="B2" s="125"/>
      <c r="C2" s="125"/>
      <c r="D2" s="125"/>
      <c r="E2" s="125"/>
      <c r="F2" s="125"/>
      <c r="G2" s="125"/>
      <c r="H2" s="125"/>
      <c r="I2" s="125"/>
      <c r="J2" s="80"/>
    </row>
    <row r="3" spans="1:10" ht="15">
      <c r="A3" s="81" t="s">
        <v>174</v>
      </c>
      <c r="B3" s="78"/>
      <c r="C3" s="126" t="s">
        <v>269</v>
      </c>
      <c r="D3" s="126"/>
      <c r="E3" s="126"/>
      <c r="F3" s="78"/>
      <c r="G3" s="78"/>
      <c r="H3" s="78"/>
      <c r="I3" s="82"/>
      <c r="J3" s="80"/>
    </row>
    <row r="4" spans="1:10">
      <c r="A4" s="83"/>
      <c r="B4" s="83"/>
      <c r="C4" s="83"/>
      <c r="D4" s="83"/>
      <c r="E4" s="84"/>
      <c r="F4" s="84"/>
      <c r="G4" s="84"/>
      <c r="H4" s="84"/>
      <c r="I4" s="84"/>
    </row>
    <row r="5" spans="1:10" ht="31.5" customHeight="1">
      <c r="A5" s="127" t="s">
        <v>175</v>
      </c>
      <c r="B5" s="127" t="s">
        <v>0</v>
      </c>
      <c r="C5" s="127" t="s">
        <v>176</v>
      </c>
      <c r="D5" s="127" t="s">
        <v>2</v>
      </c>
      <c r="E5" s="127"/>
      <c r="F5" s="127" t="s">
        <v>177</v>
      </c>
      <c r="G5" s="127"/>
      <c r="H5" s="127"/>
      <c r="I5" s="128"/>
    </row>
    <row r="6" spans="1:10" ht="25.5">
      <c r="A6" s="128"/>
      <c r="B6" s="128"/>
      <c r="C6" s="128"/>
      <c r="D6" s="85" t="s">
        <v>3</v>
      </c>
      <c r="E6" s="85" t="s">
        <v>4</v>
      </c>
      <c r="F6" s="85" t="s">
        <v>178</v>
      </c>
      <c r="G6" s="85" t="s">
        <v>179</v>
      </c>
      <c r="H6" s="85" t="s">
        <v>180</v>
      </c>
      <c r="I6" s="85" t="s">
        <v>181</v>
      </c>
    </row>
    <row r="7" spans="1:10">
      <c r="A7" s="85">
        <v>1</v>
      </c>
      <c r="B7" s="85">
        <v>2</v>
      </c>
      <c r="C7" s="85">
        <v>3</v>
      </c>
      <c r="D7" s="85">
        <v>4</v>
      </c>
      <c r="E7" s="85">
        <v>5</v>
      </c>
      <c r="F7" s="85">
        <v>6</v>
      </c>
      <c r="G7" s="85">
        <v>7</v>
      </c>
      <c r="H7" s="85">
        <v>8</v>
      </c>
      <c r="I7" s="85">
        <v>9</v>
      </c>
    </row>
    <row r="8" spans="1:10" ht="1.5" customHeight="1">
      <c r="A8" s="122"/>
      <c r="B8" s="129" t="s">
        <v>1</v>
      </c>
      <c r="C8" s="86"/>
      <c r="D8" s="86"/>
      <c r="E8" s="87"/>
      <c r="F8" s="88"/>
      <c r="G8" s="88"/>
      <c r="H8" s="88"/>
      <c r="I8" s="88"/>
    </row>
    <row r="9" spans="1:10" ht="10.5" customHeight="1">
      <c r="A9" s="123"/>
      <c r="B9" s="130"/>
      <c r="C9" s="89"/>
      <c r="D9" s="89"/>
      <c r="E9" s="90"/>
      <c r="F9" s="91"/>
      <c r="G9" s="91"/>
      <c r="H9" s="91"/>
      <c r="I9" s="91"/>
    </row>
    <row r="10" spans="1:10" ht="6.75" customHeight="1">
      <c r="A10" s="123"/>
      <c r="B10" s="130"/>
      <c r="C10" s="89"/>
      <c r="D10" s="89"/>
      <c r="E10" s="90"/>
      <c r="F10" s="91"/>
      <c r="G10" s="91"/>
      <c r="H10" s="91"/>
      <c r="I10" s="91"/>
    </row>
    <row r="11" spans="1:10" ht="9" customHeight="1">
      <c r="A11" s="124"/>
      <c r="B11" s="131"/>
      <c r="C11" s="92"/>
      <c r="D11" s="92"/>
      <c r="E11" s="93"/>
      <c r="F11" s="94"/>
      <c r="G11" s="94"/>
      <c r="H11" s="94"/>
      <c r="I11" s="94"/>
    </row>
    <row r="12" spans="1:10">
      <c r="A12" s="122"/>
      <c r="B12" s="168" t="s">
        <v>182</v>
      </c>
      <c r="C12" s="95" t="s">
        <v>183</v>
      </c>
      <c r="D12" s="31" t="s">
        <v>39</v>
      </c>
      <c r="E12" s="96" t="s">
        <v>184</v>
      </c>
      <c r="F12" s="97">
        <v>150</v>
      </c>
      <c r="G12" s="97">
        <v>200</v>
      </c>
      <c r="H12" s="97">
        <f>G12</f>
        <v>200</v>
      </c>
      <c r="I12" s="97">
        <f>H12</f>
        <v>200</v>
      </c>
    </row>
    <row r="13" spans="1:10">
      <c r="A13" s="123"/>
      <c r="B13" s="168"/>
      <c r="C13" s="95" t="s">
        <v>185</v>
      </c>
      <c r="D13" s="31" t="s">
        <v>39</v>
      </c>
      <c r="E13" s="96" t="s">
        <v>184</v>
      </c>
      <c r="F13" s="97">
        <v>50</v>
      </c>
      <c r="G13" s="97"/>
      <c r="H13" s="97"/>
      <c r="I13" s="97"/>
    </row>
    <row r="14" spans="1:10" ht="25.5">
      <c r="A14" s="123"/>
      <c r="B14" s="168"/>
      <c r="C14" s="95" t="s">
        <v>186</v>
      </c>
      <c r="D14" s="31" t="s">
        <v>39</v>
      </c>
      <c r="E14" s="96" t="s">
        <v>184</v>
      </c>
      <c r="F14" s="97">
        <v>360</v>
      </c>
      <c r="G14" s="97">
        <v>345</v>
      </c>
      <c r="H14" s="97">
        <f t="shared" ref="H14:I23" si="0">G14</f>
        <v>345</v>
      </c>
      <c r="I14" s="97">
        <f t="shared" si="0"/>
        <v>345</v>
      </c>
    </row>
    <row r="15" spans="1:10" ht="25.5">
      <c r="A15" s="123"/>
      <c r="B15" s="168"/>
      <c r="C15" s="95" t="s">
        <v>187</v>
      </c>
      <c r="D15" s="31" t="s">
        <v>39</v>
      </c>
      <c r="E15" s="96" t="s">
        <v>184</v>
      </c>
      <c r="F15" s="97">
        <v>50</v>
      </c>
      <c r="G15" s="97">
        <v>50</v>
      </c>
      <c r="H15" s="97">
        <f t="shared" si="0"/>
        <v>50</v>
      </c>
      <c r="I15" s="97">
        <f t="shared" si="0"/>
        <v>50</v>
      </c>
    </row>
    <row r="16" spans="1:10" ht="25.5">
      <c r="A16" s="123"/>
      <c r="B16" s="168"/>
      <c r="C16" s="95" t="s">
        <v>188</v>
      </c>
      <c r="D16" s="31" t="s">
        <v>39</v>
      </c>
      <c r="E16" s="96" t="s">
        <v>184</v>
      </c>
      <c r="F16" s="97">
        <v>450</v>
      </c>
      <c r="G16" s="97">
        <v>400</v>
      </c>
      <c r="H16" s="97">
        <f t="shared" si="0"/>
        <v>400</v>
      </c>
      <c r="I16" s="97">
        <f t="shared" si="0"/>
        <v>400</v>
      </c>
    </row>
    <row r="17" spans="1:9" ht="25.5">
      <c r="A17" s="123"/>
      <c r="B17" s="168"/>
      <c r="C17" s="95" t="s">
        <v>189</v>
      </c>
      <c r="D17" s="31" t="s">
        <v>39</v>
      </c>
      <c r="E17" s="96" t="s">
        <v>184</v>
      </c>
      <c r="F17" s="97">
        <v>10</v>
      </c>
      <c r="G17" s="97">
        <v>2</v>
      </c>
      <c r="H17" s="97">
        <f t="shared" si="0"/>
        <v>2</v>
      </c>
      <c r="I17" s="97">
        <f t="shared" si="0"/>
        <v>2</v>
      </c>
    </row>
    <row r="18" spans="1:9" ht="25.5">
      <c r="A18" s="123"/>
      <c r="B18" s="168"/>
      <c r="C18" s="95" t="s">
        <v>190</v>
      </c>
      <c r="D18" s="31" t="s">
        <v>39</v>
      </c>
      <c r="E18" s="96" t="s">
        <v>184</v>
      </c>
      <c r="F18" s="97">
        <v>101</v>
      </c>
      <c r="G18" s="97">
        <v>101</v>
      </c>
      <c r="H18" s="97">
        <f t="shared" si="0"/>
        <v>101</v>
      </c>
      <c r="I18" s="97">
        <f t="shared" si="0"/>
        <v>101</v>
      </c>
    </row>
    <row r="19" spans="1:9" ht="25.5">
      <c r="A19" s="123"/>
      <c r="B19" s="168"/>
      <c r="C19" s="95" t="s">
        <v>191</v>
      </c>
      <c r="D19" s="31" t="s">
        <v>39</v>
      </c>
      <c r="E19" s="96" t="s">
        <v>184</v>
      </c>
      <c r="F19" s="97">
        <v>450</v>
      </c>
      <c r="G19" s="97">
        <v>50</v>
      </c>
      <c r="H19" s="97">
        <f t="shared" si="0"/>
        <v>50</v>
      </c>
      <c r="I19" s="97">
        <f t="shared" si="0"/>
        <v>50</v>
      </c>
    </row>
    <row r="20" spans="1:9" ht="25.5">
      <c r="A20" s="123"/>
      <c r="B20" s="168"/>
      <c r="C20" s="95" t="s">
        <v>192</v>
      </c>
      <c r="D20" s="31" t="s">
        <v>39</v>
      </c>
      <c r="E20" s="96" t="s">
        <v>184</v>
      </c>
      <c r="F20" s="97">
        <v>544</v>
      </c>
      <c r="G20" s="97">
        <v>540</v>
      </c>
      <c r="H20" s="97">
        <f t="shared" si="0"/>
        <v>540</v>
      </c>
      <c r="I20" s="97">
        <f t="shared" si="0"/>
        <v>540</v>
      </c>
    </row>
    <row r="21" spans="1:9" ht="25.5">
      <c r="A21" s="123"/>
      <c r="B21" s="168"/>
      <c r="C21" s="95" t="s">
        <v>193</v>
      </c>
      <c r="D21" s="31" t="s">
        <v>39</v>
      </c>
      <c r="E21" s="96" t="s">
        <v>184</v>
      </c>
      <c r="F21" s="97">
        <v>542</v>
      </c>
      <c r="G21" s="97">
        <v>542</v>
      </c>
      <c r="H21" s="97">
        <f t="shared" si="0"/>
        <v>542</v>
      </c>
      <c r="I21" s="97">
        <f t="shared" si="0"/>
        <v>542</v>
      </c>
    </row>
    <row r="22" spans="1:9" ht="25.5">
      <c r="A22" s="123"/>
      <c r="B22" s="168"/>
      <c r="C22" s="95" t="s">
        <v>194</v>
      </c>
      <c r="D22" s="31" t="s">
        <v>39</v>
      </c>
      <c r="E22" s="96" t="s">
        <v>184</v>
      </c>
      <c r="F22" s="97">
        <v>1116</v>
      </c>
      <c r="G22" s="97">
        <v>1085</v>
      </c>
      <c r="H22" s="97">
        <f t="shared" si="0"/>
        <v>1085</v>
      </c>
      <c r="I22" s="97">
        <f t="shared" si="0"/>
        <v>1085</v>
      </c>
    </row>
    <row r="23" spans="1:9">
      <c r="A23" s="123"/>
      <c r="B23" s="168"/>
      <c r="C23" s="95" t="s">
        <v>195</v>
      </c>
      <c r="D23" s="31" t="s">
        <v>39</v>
      </c>
      <c r="E23" s="96" t="s">
        <v>184</v>
      </c>
      <c r="F23" s="97">
        <v>625</v>
      </c>
      <c r="G23" s="97">
        <v>625</v>
      </c>
      <c r="H23" s="97">
        <f t="shared" si="0"/>
        <v>625</v>
      </c>
      <c r="I23" s="97">
        <f t="shared" si="0"/>
        <v>625</v>
      </c>
    </row>
    <row r="24" spans="1:9" ht="38.25">
      <c r="A24" s="123"/>
      <c r="B24" s="168"/>
      <c r="C24" s="95" t="s">
        <v>196</v>
      </c>
      <c r="D24" s="31" t="s">
        <v>39</v>
      </c>
      <c r="E24" s="96" t="s">
        <v>184</v>
      </c>
      <c r="F24" s="97">
        <v>150</v>
      </c>
      <c r="G24" s="97"/>
      <c r="H24" s="97"/>
      <c r="I24" s="97"/>
    </row>
    <row r="25" spans="1:9" ht="25.5">
      <c r="A25" s="123"/>
      <c r="B25" s="168"/>
      <c r="C25" s="95" t="s">
        <v>197</v>
      </c>
      <c r="D25" s="31" t="s">
        <v>39</v>
      </c>
      <c r="E25" s="96" t="s">
        <v>184</v>
      </c>
      <c r="F25" s="97">
        <v>40</v>
      </c>
      <c r="G25" s="97">
        <v>40</v>
      </c>
      <c r="H25" s="97">
        <f t="shared" ref="H25:I30" si="1">G25</f>
        <v>40</v>
      </c>
      <c r="I25" s="97">
        <f t="shared" si="1"/>
        <v>40</v>
      </c>
    </row>
    <row r="26" spans="1:9" ht="25.5">
      <c r="A26" s="123"/>
      <c r="B26" s="168"/>
      <c r="C26" s="95" t="s">
        <v>198</v>
      </c>
      <c r="D26" s="31" t="s">
        <v>39</v>
      </c>
      <c r="E26" s="96" t="s">
        <v>184</v>
      </c>
      <c r="F26" s="97">
        <v>8075</v>
      </c>
      <c r="G26" s="97">
        <v>7424</v>
      </c>
      <c r="H26" s="97">
        <f t="shared" si="1"/>
        <v>7424</v>
      </c>
      <c r="I26" s="97">
        <f t="shared" si="1"/>
        <v>7424</v>
      </c>
    </row>
    <row r="27" spans="1:9" ht="25.5">
      <c r="A27" s="123"/>
      <c r="B27" s="168"/>
      <c r="C27" s="95" t="s">
        <v>199</v>
      </c>
      <c r="D27" s="31" t="s">
        <v>39</v>
      </c>
      <c r="E27" s="96" t="s">
        <v>184</v>
      </c>
      <c r="F27" s="97">
        <v>700</v>
      </c>
      <c r="G27" s="97">
        <v>700</v>
      </c>
      <c r="H27" s="97">
        <f t="shared" si="1"/>
        <v>700</v>
      </c>
      <c r="I27" s="97">
        <f t="shared" si="1"/>
        <v>700</v>
      </c>
    </row>
    <row r="28" spans="1:9" ht="25.5">
      <c r="A28" s="123"/>
      <c r="B28" s="168"/>
      <c r="C28" s="95" t="s">
        <v>200</v>
      </c>
      <c r="D28" s="31" t="s">
        <v>39</v>
      </c>
      <c r="E28" s="96" t="s">
        <v>184</v>
      </c>
      <c r="F28" s="97">
        <v>760</v>
      </c>
      <c r="G28" s="97">
        <v>760</v>
      </c>
      <c r="H28" s="97">
        <f t="shared" si="1"/>
        <v>760</v>
      </c>
      <c r="I28" s="97">
        <f t="shared" si="1"/>
        <v>760</v>
      </c>
    </row>
    <row r="29" spans="1:9" ht="38.25">
      <c r="A29" s="123"/>
      <c r="B29" s="168"/>
      <c r="C29" s="95" t="s">
        <v>201</v>
      </c>
      <c r="D29" s="31" t="s">
        <v>39</v>
      </c>
      <c r="E29" s="96" t="s">
        <v>184</v>
      </c>
      <c r="F29" s="97">
        <v>300</v>
      </c>
      <c r="G29" s="97">
        <v>300</v>
      </c>
      <c r="H29" s="97">
        <f t="shared" si="1"/>
        <v>300</v>
      </c>
      <c r="I29" s="97">
        <f t="shared" si="1"/>
        <v>300</v>
      </c>
    </row>
    <row r="30" spans="1:9" ht="25.5">
      <c r="A30" s="123"/>
      <c r="B30" s="168"/>
      <c r="C30" s="95" t="s">
        <v>202</v>
      </c>
      <c r="D30" s="31" t="s">
        <v>39</v>
      </c>
      <c r="E30" s="96" t="s">
        <v>184</v>
      </c>
      <c r="F30" s="97">
        <v>2500</v>
      </c>
      <c r="G30" s="97">
        <v>1930</v>
      </c>
      <c r="H30" s="97">
        <f t="shared" si="1"/>
        <v>1930</v>
      </c>
      <c r="I30" s="97">
        <f t="shared" si="1"/>
        <v>1930</v>
      </c>
    </row>
    <row r="31" spans="1:9" ht="25.5">
      <c r="A31" s="123"/>
      <c r="B31" s="168"/>
      <c r="C31" s="95" t="s">
        <v>203</v>
      </c>
      <c r="D31" s="31" t="s">
        <v>39</v>
      </c>
      <c r="E31" s="96" t="s">
        <v>184</v>
      </c>
      <c r="F31" s="97">
        <v>6400</v>
      </c>
      <c r="G31" s="97">
        <v>8138</v>
      </c>
      <c r="H31" s="97">
        <v>7983</v>
      </c>
      <c r="I31" s="97">
        <v>7845</v>
      </c>
    </row>
    <row r="32" spans="1:9">
      <c r="A32" s="98"/>
      <c r="B32" s="168" t="s">
        <v>42</v>
      </c>
      <c r="C32" s="95" t="s">
        <v>183</v>
      </c>
      <c r="D32" s="31" t="s">
        <v>39</v>
      </c>
      <c r="E32" s="96" t="s">
        <v>184</v>
      </c>
      <c r="F32" s="97">
        <v>1050</v>
      </c>
      <c r="G32" s="97">
        <v>1050</v>
      </c>
      <c r="H32" s="97">
        <f t="shared" ref="H32:I32" si="2">G32</f>
        <v>1050</v>
      </c>
      <c r="I32" s="97">
        <f t="shared" si="2"/>
        <v>1050</v>
      </c>
    </row>
    <row r="33" spans="1:9">
      <c r="A33" s="98"/>
      <c r="B33" s="168"/>
      <c r="C33" s="95" t="s">
        <v>185</v>
      </c>
      <c r="D33" s="31" t="s">
        <v>39</v>
      </c>
      <c r="E33" s="96" t="s">
        <v>184</v>
      </c>
      <c r="F33" s="97">
        <v>450</v>
      </c>
      <c r="G33" s="97"/>
      <c r="H33" s="97"/>
      <c r="I33" s="97"/>
    </row>
    <row r="34" spans="1:9" ht="25.5">
      <c r="A34" s="98"/>
      <c r="B34" s="169"/>
      <c r="C34" s="95" t="s">
        <v>186</v>
      </c>
      <c r="D34" s="31" t="s">
        <v>39</v>
      </c>
      <c r="E34" s="96" t="s">
        <v>184</v>
      </c>
      <c r="F34" s="97">
        <v>700</v>
      </c>
      <c r="G34" s="97">
        <v>700</v>
      </c>
      <c r="H34" s="97">
        <f t="shared" ref="H34:I36" si="3">G34</f>
        <v>700</v>
      </c>
      <c r="I34" s="97">
        <f t="shared" si="3"/>
        <v>700</v>
      </c>
    </row>
    <row r="35" spans="1:9" ht="25.5">
      <c r="A35" s="98"/>
      <c r="B35" s="169"/>
      <c r="C35" s="95" t="s">
        <v>204</v>
      </c>
      <c r="D35" s="31" t="s">
        <v>39</v>
      </c>
      <c r="E35" s="96" t="s">
        <v>184</v>
      </c>
      <c r="F35" s="97">
        <v>446</v>
      </c>
      <c r="G35" s="97">
        <v>580</v>
      </c>
      <c r="H35" s="97">
        <f t="shared" si="3"/>
        <v>580</v>
      </c>
      <c r="I35" s="97">
        <f t="shared" si="3"/>
        <v>580</v>
      </c>
    </row>
    <row r="36" spans="1:9" ht="25.5">
      <c r="A36" s="98"/>
      <c r="B36" s="169"/>
      <c r="C36" s="95" t="s">
        <v>187</v>
      </c>
      <c r="D36" s="31" t="s">
        <v>39</v>
      </c>
      <c r="E36" s="96" t="s">
        <v>184</v>
      </c>
      <c r="F36" s="97">
        <v>220</v>
      </c>
      <c r="G36" s="97">
        <v>170</v>
      </c>
      <c r="H36" s="97">
        <f t="shared" si="3"/>
        <v>170</v>
      </c>
      <c r="I36" s="97">
        <f t="shared" si="3"/>
        <v>170</v>
      </c>
    </row>
    <row r="37" spans="1:9" ht="25.5">
      <c r="A37" s="98"/>
      <c r="B37" s="169"/>
      <c r="C37" s="95" t="s">
        <v>188</v>
      </c>
      <c r="D37" s="31" t="s">
        <v>39</v>
      </c>
      <c r="E37" s="96" t="s">
        <v>184</v>
      </c>
      <c r="F37" s="97">
        <v>290</v>
      </c>
      <c r="G37" s="97"/>
      <c r="H37" s="97"/>
      <c r="I37" s="97"/>
    </row>
    <row r="38" spans="1:9" ht="25.5">
      <c r="A38" s="98"/>
      <c r="B38" s="169"/>
      <c r="C38" s="95" t="s">
        <v>205</v>
      </c>
      <c r="D38" s="31" t="s">
        <v>39</v>
      </c>
      <c r="E38" s="96" t="s">
        <v>184</v>
      </c>
      <c r="F38" s="97">
        <v>400</v>
      </c>
      <c r="G38" s="97">
        <v>100</v>
      </c>
      <c r="H38" s="97">
        <f t="shared" ref="H38:I51" si="4">G38</f>
        <v>100</v>
      </c>
      <c r="I38" s="97">
        <f t="shared" si="4"/>
        <v>100</v>
      </c>
    </row>
    <row r="39" spans="1:9" ht="25.5">
      <c r="A39" s="98"/>
      <c r="B39" s="169"/>
      <c r="C39" s="95" t="s">
        <v>189</v>
      </c>
      <c r="D39" s="31" t="s">
        <v>39</v>
      </c>
      <c r="E39" s="96" t="s">
        <v>184</v>
      </c>
      <c r="F39" s="97">
        <v>80</v>
      </c>
      <c r="G39" s="97">
        <v>7</v>
      </c>
      <c r="H39" s="97">
        <f t="shared" si="4"/>
        <v>7</v>
      </c>
      <c r="I39" s="97">
        <f t="shared" si="4"/>
        <v>7</v>
      </c>
    </row>
    <row r="40" spans="1:9" ht="25.5">
      <c r="A40" s="98"/>
      <c r="B40" s="169"/>
      <c r="C40" s="95" t="s">
        <v>191</v>
      </c>
      <c r="D40" s="31" t="s">
        <v>39</v>
      </c>
      <c r="E40" s="96" t="s">
        <v>184</v>
      </c>
      <c r="F40" s="97">
        <v>550</v>
      </c>
      <c r="G40" s="97">
        <v>430</v>
      </c>
      <c r="H40" s="97">
        <f t="shared" si="4"/>
        <v>430</v>
      </c>
      <c r="I40" s="97">
        <f t="shared" si="4"/>
        <v>430</v>
      </c>
    </row>
    <row r="41" spans="1:9" ht="25.5">
      <c r="A41" s="98"/>
      <c r="B41" s="169"/>
      <c r="C41" s="95" t="s">
        <v>206</v>
      </c>
      <c r="D41" s="31" t="s">
        <v>39</v>
      </c>
      <c r="E41" s="96" t="s">
        <v>184</v>
      </c>
      <c r="F41" s="97">
        <v>1650</v>
      </c>
      <c r="G41" s="97">
        <v>1650</v>
      </c>
      <c r="H41" s="97">
        <f t="shared" si="4"/>
        <v>1650</v>
      </c>
      <c r="I41" s="97">
        <f t="shared" si="4"/>
        <v>1650</v>
      </c>
    </row>
    <row r="42" spans="1:9" ht="25.5">
      <c r="A42" s="98"/>
      <c r="B42" s="169"/>
      <c r="C42" s="95" t="s">
        <v>192</v>
      </c>
      <c r="D42" s="31" t="s">
        <v>39</v>
      </c>
      <c r="E42" s="96" t="s">
        <v>184</v>
      </c>
      <c r="F42" s="97">
        <v>786</v>
      </c>
      <c r="G42" s="97">
        <v>790</v>
      </c>
      <c r="H42" s="97">
        <f t="shared" si="4"/>
        <v>790</v>
      </c>
      <c r="I42" s="97">
        <f t="shared" si="4"/>
        <v>790</v>
      </c>
    </row>
    <row r="43" spans="1:9" ht="25.5">
      <c r="A43" s="98"/>
      <c r="B43" s="169"/>
      <c r="C43" s="95" t="s">
        <v>194</v>
      </c>
      <c r="D43" s="31" t="s">
        <v>39</v>
      </c>
      <c r="E43" s="96" t="s">
        <v>184</v>
      </c>
      <c r="F43" s="97">
        <v>351</v>
      </c>
      <c r="G43" s="97">
        <v>355</v>
      </c>
      <c r="H43" s="97">
        <f t="shared" si="4"/>
        <v>355</v>
      </c>
      <c r="I43" s="97">
        <f t="shared" si="4"/>
        <v>355</v>
      </c>
    </row>
    <row r="44" spans="1:9">
      <c r="A44" s="98"/>
      <c r="B44" s="169"/>
      <c r="C44" s="95" t="s">
        <v>195</v>
      </c>
      <c r="D44" s="31" t="s">
        <v>39</v>
      </c>
      <c r="E44" s="96" t="s">
        <v>184</v>
      </c>
      <c r="F44" s="97">
        <v>425</v>
      </c>
      <c r="G44" s="97">
        <v>425</v>
      </c>
      <c r="H44" s="97">
        <f t="shared" si="4"/>
        <v>425</v>
      </c>
      <c r="I44" s="97">
        <f t="shared" si="4"/>
        <v>425</v>
      </c>
    </row>
    <row r="45" spans="1:9" ht="38.25">
      <c r="A45" s="98"/>
      <c r="B45" s="169"/>
      <c r="C45" s="95" t="s">
        <v>196</v>
      </c>
      <c r="D45" s="31" t="s">
        <v>39</v>
      </c>
      <c r="E45" s="96" t="s">
        <v>184</v>
      </c>
      <c r="F45" s="97">
        <v>1000</v>
      </c>
      <c r="G45" s="97">
        <v>900</v>
      </c>
      <c r="H45" s="97">
        <f t="shared" si="4"/>
        <v>900</v>
      </c>
      <c r="I45" s="97">
        <f t="shared" si="4"/>
        <v>900</v>
      </c>
    </row>
    <row r="46" spans="1:9" ht="25.5">
      <c r="A46" s="98"/>
      <c r="B46" s="169"/>
      <c r="C46" s="95" t="s">
        <v>197</v>
      </c>
      <c r="D46" s="31" t="s">
        <v>39</v>
      </c>
      <c r="E46" s="96" t="s">
        <v>184</v>
      </c>
      <c r="F46" s="97">
        <v>275</v>
      </c>
      <c r="G46" s="97">
        <v>200</v>
      </c>
      <c r="H46" s="97">
        <f t="shared" si="4"/>
        <v>200</v>
      </c>
      <c r="I46" s="97">
        <f t="shared" si="4"/>
        <v>200</v>
      </c>
    </row>
    <row r="47" spans="1:9" ht="25.5">
      <c r="A47" s="98"/>
      <c r="B47" s="169"/>
      <c r="C47" s="95" t="s">
        <v>207</v>
      </c>
      <c r="D47" s="31" t="s">
        <v>39</v>
      </c>
      <c r="E47" s="96" t="s">
        <v>184</v>
      </c>
      <c r="F47" s="97">
        <v>250</v>
      </c>
      <c r="G47" s="97">
        <v>250</v>
      </c>
      <c r="H47" s="97">
        <f t="shared" si="4"/>
        <v>250</v>
      </c>
      <c r="I47" s="97">
        <f t="shared" si="4"/>
        <v>250</v>
      </c>
    </row>
    <row r="48" spans="1:9" ht="25.5">
      <c r="A48" s="98"/>
      <c r="B48" s="169"/>
      <c r="C48" s="95" t="s">
        <v>208</v>
      </c>
      <c r="D48" s="31" t="s">
        <v>39</v>
      </c>
      <c r="E48" s="96" t="s">
        <v>184</v>
      </c>
      <c r="F48" s="97">
        <v>180</v>
      </c>
      <c r="G48" s="97">
        <v>180</v>
      </c>
      <c r="H48" s="97">
        <f t="shared" si="4"/>
        <v>180</v>
      </c>
      <c r="I48" s="97">
        <f t="shared" si="4"/>
        <v>180</v>
      </c>
    </row>
    <row r="49" spans="1:9" ht="25.5">
      <c r="A49" s="98"/>
      <c r="B49" s="169"/>
      <c r="C49" s="95" t="s">
        <v>199</v>
      </c>
      <c r="D49" s="31" t="s">
        <v>39</v>
      </c>
      <c r="E49" s="96" t="s">
        <v>184</v>
      </c>
      <c r="F49" s="97">
        <v>2300</v>
      </c>
      <c r="G49" s="97">
        <v>2300</v>
      </c>
      <c r="H49" s="97">
        <f t="shared" si="4"/>
        <v>2300</v>
      </c>
      <c r="I49" s="97">
        <f t="shared" si="4"/>
        <v>2300</v>
      </c>
    </row>
    <row r="50" spans="1:9" ht="25.5">
      <c r="A50" s="98"/>
      <c r="B50" s="169"/>
      <c r="C50" s="95" t="s">
        <v>200</v>
      </c>
      <c r="D50" s="31" t="s">
        <v>39</v>
      </c>
      <c r="E50" s="96" t="s">
        <v>184</v>
      </c>
      <c r="F50" s="97">
        <v>380</v>
      </c>
      <c r="G50" s="97">
        <v>200</v>
      </c>
      <c r="H50" s="97">
        <f t="shared" si="4"/>
        <v>200</v>
      </c>
      <c r="I50" s="97">
        <f t="shared" si="4"/>
        <v>200</v>
      </c>
    </row>
    <row r="51" spans="1:9" ht="25.5">
      <c r="A51" s="98"/>
      <c r="B51" s="169"/>
      <c r="C51" s="95" t="s">
        <v>202</v>
      </c>
      <c r="D51" s="31" t="s">
        <v>39</v>
      </c>
      <c r="E51" s="96" t="s">
        <v>184</v>
      </c>
      <c r="F51" s="97">
        <v>350</v>
      </c>
      <c r="G51" s="97">
        <v>350</v>
      </c>
      <c r="H51" s="97">
        <f t="shared" si="4"/>
        <v>350</v>
      </c>
      <c r="I51" s="97">
        <f t="shared" si="4"/>
        <v>350</v>
      </c>
    </row>
    <row r="52" spans="1:9" ht="25.5">
      <c r="A52" s="98"/>
      <c r="B52" s="169"/>
      <c r="C52" s="95" t="s">
        <v>209</v>
      </c>
      <c r="D52" s="31" t="s">
        <v>39</v>
      </c>
      <c r="E52" s="96" t="s">
        <v>184</v>
      </c>
      <c r="F52" s="97">
        <v>13455</v>
      </c>
      <c r="G52" s="97">
        <v>16848</v>
      </c>
      <c r="H52" s="97">
        <v>16526</v>
      </c>
      <c r="I52" s="97">
        <v>16240</v>
      </c>
    </row>
    <row r="53" spans="1:9" ht="25.5">
      <c r="A53" s="98"/>
      <c r="B53" s="169"/>
      <c r="C53" s="95" t="s">
        <v>210</v>
      </c>
      <c r="D53" s="31" t="s">
        <v>39</v>
      </c>
      <c r="E53" s="96" t="s">
        <v>184</v>
      </c>
      <c r="F53" s="97">
        <v>2560</v>
      </c>
      <c r="G53" s="97">
        <v>2853</v>
      </c>
      <c r="H53" s="97">
        <v>2799</v>
      </c>
      <c r="I53" s="97">
        <v>2750</v>
      </c>
    </row>
    <row r="54" spans="1:9" ht="25.5">
      <c r="A54" s="98"/>
      <c r="B54" s="169"/>
      <c r="C54" s="95" t="s">
        <v>211</v>
      </c>
      <c r="D54" s="31" t="s">
        <v>39</v>
      </c>
      <c r="E54" s="96" t="s">
        <v>184</v>
      </c>
      <c r="F54" s="97">
        <v>8294</v>
      </c>
      <c r="G54" s="97">
        <v>9239</v>
      </c>
      <c r="H54" s="97">
        <v>9062</v>
      </c>
      <c r="I54" s="97">
        <v>8906</v>
      </c>
    </row>
    <row r="55" spans="1:9">
      <c r="A55" s="98"/>
      <c r="B55" s="170" t="s">
        <v>46</v>
      </c>
      <c r="C55" s="95" t="s">
        <v>185</v>
      </c>
      <c r="D55" s="31" t="s">
        <v>39</v>
      </c>
      <c r="E55" s="96" t="s">
        <v>184</v>
      </c>
      <c r="F55" s="97">
        <v>220</v>
      </c>
      <c r="G55" s="97"/>
      <c r="H55" s="97"/>
      <c r="I55" s="97"/>
    </row>
    <row r="56" spans="1:9" ht="25.5">
      <c r="A56" s="98"/>
      <c r="B56" s="171"/>
      <c r="C56" s="95" t="s">
        <v>186</v>
      </c>
      <c r="D56" s="31" t="s">
        <v>39</v>
      </c>
      <c r="E56" s="96" t="s">
        <v>184</v>
      </c>
      <c r="F56" s="97">
        <v>480</v>
      </c>
      <c r="G56" s="97">
        <v>425</v>
      </c>
      <c r="H56" s="97">
        <f t="shared" ref="H56:I59" si="5">G56</f>
        <v>425</v>
      </c>
      <c r="I56" s="97">
        <f t="shared" si="5"/>
        <v>425</v>
      </c>
    </row>
    <row r="57" spans="1:9" ht="25.5">
      <c r="A57" s="98"/>
      <c r="B57" s="171"/>
      <c r="C57" s="95" t="s">
        <v>212</v>
      </c>
      <c r="D57" s="31" t="s">
        <v>39</v>
      </c>
      <c r="E57" s="96" t="s">
        <v>184</v>
      </c>
      <c r="F57" s="97"/>
      <c r="G57" s="97">
        <v>23</v>
      </c>
      <c r="H57" s="97">
        <f t="shared" si="5"/>
        <v>23</v>
      </c>
      <c r="I57" s="97">
        <f t="shared" si="5"/>
        <v>23</v>
      </c>
    </row>
    <row r="58" spans="1:9" ht="25.5">
      <c r="A58" s="98"/>
      <c r="B58" s="171"/>
      <c r="C58" s="95" t="s">
        <v>204</v>
      </c>
      <c r="D58" s="31" t="s">
        <v>39</v>
      </c>
      <c r="E58" s="96" t="s">
        <v>184</v>
      </c>
      <c r="F58" s="97">
        <v>440</v>
      </c>
      <c r="G58" s="97">
        <v>200</v>
      </c>
      <c r="H58" s="97">
        <f t="shared" si="5"/>
        <v>200</v>
      </c>
      <c r="I58" s="97">
        <f t="shared" si="5"/>
        <v>200</v>
      </c>
    </row>
    <row r="59" spans="1:9" ht="25.5">
      <c r="A59" s="98"/>
      <c r="B59" s="171"/>
      <c r="C59" s="95" t="s">
        <v>187</v>
      </c>
      <c r="D59" s="31" t="s">
        <v>39</v>
      </c>
      <c r="E59" s="96" t="s">
        <v>184</v>
      </c>
      <c r="F59" s="97"/>
      <c r="G59" s="97">
        <v>50</v>
      </c>
      <c r="H59" s="97">
        <f t="shared" si="5"/>
        <v>50</v>
      </c>
      <c r="I59" s="97">
        <f t="shared" si="5"/>
        <v>50</v>
      </c>
    </row>
    <row r="60" spans="1:9" ht="25.5">
      <c r="A60" s="98"/>
      <c r="B60" s="171"/>
      <c r="C60" s="95" t="s">
        <v>188</v>
      </c>
      <c r="D60" s="31" t="s">
        <v>39</v>
      </c>
      <c r="E60" s="96" t="s">
        <v>184</v>
      </c>
      <c r="F60" s="97">
        <v>100</v>
      </c>
      <c r="G60" s="97"/>
      <c r="H60" s="97"/>
      <c r="I60" s="97"/>
    </row>
    <row r="61" spans="1:9" ht="25.5">
      <c r="A61" s="98"/>
      <c r="B61" s="171"/>
      <c r="C61" s="95" t="s">
        <v>205</v>
      </c>
      <c r="D61" s="31" t="s">
        <v>39</v>
      </c>
      <c r="E61" s="96" t="s">
        <v>184</v>
      </c>
      <c r="F61" s="97">
        <v>100</v>
      </c>
      <c r="G61" s="97">
        <v>50</v>
      </c>
      <c r="H61" s="97">
        <f t="shared" ref="H61:I72" si="6">G61</f>
        <v>50</v>
      </c>
      <c r="I61" s="97">
        <f t="shared" si="6"/>
        <v>50</v>
      </c>
    </row>
    <row r="62" spans="1:9" ht="25.5">
      <c r="A62" s="98"/>
      <c r="B62" s="171"/>
      <c r="C62" s="95" t="s">
        <v>189</v>
      </c>
      <c r="D62" s="31" t="s">
        <v>39</v>
      </c>
      <c r="E62" s="96" t="s">
        <v>184</v>
      </c>
      <c r="F62" s="97">
        <v>10</v>
      </c>
      <c r="G62" s="97">
        <v>10</v>
      </c>
      <c r="H62" s="97">
        <f t="shared" si="6"/>
        <v>10</v>
      </c>
      <c r="I62" s="97">
        <f t="shared" si="6"/>
        <v>10</v>
      </c>
    </row>
    <row r="63" spans="1:9" ht="25.5">
      <c r="A63" s="98"/>
      <c r="B63" s="171"/>
      <c r="C63" s="95" t="s">
        <v>191</v>
      </c>
      <c r="D63" s="31" t="s">
        <v>39</v>
      </c>
      <c r="E63" s="96" t="s">
        <v>184</v>
      </c>
      <c r="F63" s="97">
        <v>600</v>
      </c>
      <c r="G63" s="97">
        <v>544</v>
      </c>
      <c r="H63" s="97">
        <f t="shared" si="6"/>
        <v>544</v>
      </c>
      <c r="I63" s="97">
        <f t="shared" si="6"/>
        <v>544</v>
      </c>
    </row>
    <row r="64" spans="1:9" ht="25.5">
      <c r="A64" s="98"/>
      <c r="B64" s="171"/>
      <c r="C64" s="95" t="s">
        <v>206</v>
      </c>
      <c r="D64" s="31" t="s">
        <v>39</v>
      </c>
      <c r="E64" s="96" t="s">
        <v>184</v>
      </c>
      <c r="F64" s="97">
        <v>1200</v>
      </c>
      <c r="G64" s="97">
        <v>1100</v>
      </c>
      <c r="H64" s="97">
        <f t="shared" si="6"/>
        <v>1100</v>
      </c>
      <c r="I64" s="97">
        <f t="shared" si="6"/>
        <v>1100</v>
      </c>
    </row>
    <row r="65" spans="1:9" ht="25.5">
      <c r="A65" s="98"/>
      <c r="B65" s="171"/>
      <c r="C65" s="95" t="s">
        <v>192</v>
      </c>
      <c r="D65" s="31" t="s">
        <v>39</v>
      </c>
      <c r="E65" s="96" t="s">
        <v>184</v>
      </c>
      <c r="F65" s="97">
        <v>784</v>
      </c>
      <c r="G65" s="97">
        <v>790</v>
      </c>
      <c r="H65" s="97">
        <f t="shared" si="6"/>
        <v>790</v>
      </c>
      <c r="I65" s="97">
        <f t="shared" si="6"/>
        <v>790</v>
      </c>
    </row>
    <row r="66" spans="1:9" ht="25.5">
      <c r="A66" s="98"/>
      <c r="B66" s="171"/>
      <c r="C66" s="95" t="s">
        <v>194</v>
      </c>
      <c r="D66" s="31" t="s">
        <v>39</v>
      </c>
      <c r="E66" s="96" t="s">
        <v>184</v>
      </c>
      <c r="F66" s="97">
        <v>494</v>
      </c>
      <c r="G66" s="97">
        <v>449</v>
      </c>
      <c r="H66" s="97">
        <f t="shared" si="6"/>
        <v>449</v>
      </c>
      <c r="I66" s="97">
        <f t="shared" si="6"/>
        <v>449</v>
      </c>
    </row>
    <row r="67" spans="1:9">
      <c r="A67" s="98"/>
      <c r="B67" s="171"/>
      <c r="C67" s="95" t="s">
        <v>195</v>
      </c>
      <c r="D67" s="31" t="s">
        <v>39</v>
      </c>
      <c r="E67" s="96" t="s">
        <v>184</v>
      </c>
      <c r="F67" s="97">
        <v>500</v>
      </c>
      <c r="G67" s="97">
        <v>500</v>
      </c>
      <c r="H67" s="97">
        <f t="shared" si="6"/>
        <v>500</v>
      </c>
      <c r="I67" s="97">
        <f t="shared" si="6"/>
        <v>500</v>
      </c>
    </row>
    <row r="68" spans="1:9" ht="38.25">
      <c r="A68" s="98"/>
      <c r="B68" s="171"/>
      <c r="C68" s="95" t="s">
        <v>196</v>
      </c>
      <c r="D68" s="31" t="s">
        <v>39</v>
      </c>
      <c r="E68" s="96" t="s">
        <v>184</v>
      </c>
      <c r="F68" s="97">
        <v>800</v>
      </c>
      <c r="G68" s="97">
        <v>600</v>
      </c>
      <c r="H68" s="97">
        <f t="shared" si="6"/>
        <v>600</v>
      </c>
      <c r="I68" s="97">
        <f t="shared" si="6"/>
        <v>600</v>
      </c>
    </row>
    <row r="69" spans="1:9" ht="25.5">
      <c r="A69" s="98"/>
      <c r="B69" s="171"/>
      <c r="C69" s="95" t="s">
        <v>197</v>
      </c>
      <c r="D69" s="31" t="s">
        <v>39</v>
      </c>
      <c r="E69" s="96" t="s">
        <v>184</v>
      </c>
      <c r="F69" s="97">
        <v>253</v>
      </c>
      <c r="G69" s="97">
        <v>150</v>
      </c>
      <c r="H69" s="97">
        <f t="shared" si="6"/>
        <v>150</v>
      </c>
      <c r="I69" s="97">
        <f t="shared" si="6"/>
        <v>150</v>
      </c>
    </row>
    <row r="70" spans="1:9" ht="25.5">
      <c r="A70" s="98"/>
      <c r="B70" s="171"/>
      <c r="C70" s="95" t="s">
        <v>199</v>
      </c>
      <c r="D70" s="31" t="s">
        <v>39</v>
      </c>
      <c r="E70" s="96" t="s">
        <v>184</v>
      </c>
      <c r="F70" s="97">
        <v>1000</v>
      </c>
      <c r="G70" s="97">
        <v>1000</v>
      </c>
      <c r="H70" s="97">
        <f t="shared" si="6"/>
        <v>1000</v>
      </c>
      <c r="I70" s="97">
        <f t="shared" si="6"/>
        <v>1000</v>
      </c>
    </row>
    <row r="71" spans="1:9" ht="25.5">
      <c r="A71" s="98"/>
      <c r="B71" s="171"/>
      <c r="C71" s="95" t="s">
        <v>200</v>
      </c>
      <c r="D71" s="31" t="s">
        <v>39</v>
      </c>
      <c r="E71" s="96" t="s">
        <v>184</v>
      </c>
      <c r="F71" s="97">
        <v>100</v>
      </c>
      <c r="G71" s="97">
        <v>50</v>
      </c>
      <c r="H71" s="97">
        <f t="shared" si="6"/>
        <v>50</v>
      </c>
      <c r="I71" s="97">
        <f t="shared" si="6"/>
        <v>50</v>
      </c>
    </row>
    <row r="72" spans="1:9" ht="25.5">
      <c r="A72" s="98"/>
      <c r="B72" s="171"/>
      <c r="C72" s="95" t="s">
        <v>202</v>
      </c>
      <c r="D72" s="31" t="s">
        <v>39</v>
      </c>
      <c r="E72" s="96" t="s">
        <v>184</v>
      </c>
      <c r="F72" s="97">
        <v>110</v>
      </c>
      <c r="G72" s="97">
        <v>111</v>
      </c>
      <c r="H72" s="97">
        <f t="shared" si="6"/>
        <v>111</v>
      </c>
      <c r="I72" s="97">
        <f t="shared" si="6"/>
        <v>111</v>
      </c>
    </row>
    <row r="73" spans="1:9" ht="25.5">
      <c r="A73" s="98"/>
      <c r="B73" s="171"/>
      <c r="C73" s="95" t="s">
        <v>209</v>
      </c>
      <c r="D73" s="31" t="s">
        <v>39</v>
      </c>
      <c r="E73" s="96" t="s">
        <v>184</v>
      </c>
      <c r="F73" s="97">
        <v>6379</v>
      </c>
      <c r="G73" s="97">
        <v>5382</v>
      </c>
      <c r="H73" s="97">
        <v>5279</v>
      </c>
      <c r="I73" s="97">
        <v>5188</v>
      </c>
    </row>
    <row r="74" spans="1:9" ht="25.5">
      <c r="A74" s="98"/>
      <c r="B74" s="171"/>
      <c r="C74" s="95" t="s">
        <v>210</v>
      </c>
      <c r="D74" s="31" t="s">
        <v>39</v>
      </c>
      <c r="E74" s="96" t="s">
        <v>184</v>
      </c>
      <c r="F74" s="97">
        <v>1506</v>
      </c>
      <c r="G74" s="97">
        <v>1705</v>
      </c>
      <c r="H74" s="97">
        <v>1672</v>
      </c>
      <c r="I74" s="97">
        <v>1643</v>
      </c>
    </row>
    <row r="75" spans="1:9" ht="25.5">
      <c r="A75" s="98"/>
      <c r="B75" s="172"/>
      <c r="C75" s="95" t="s">
        <v>211</v>
      </c>
      <c r="D75" s="31" t="s">
        <v>39</v>
      </c>
      <c r="E75" s="96" t="s">
        <v>184</v>
      </c>
      <c r="F75" s="97">
        <v>3280</v>
      </c>
      <c r="G75" s="97">
        <v>3714</v>
      </c>
      <c r="H75" s="97">
        <v>3643</v>
      </c>
      <c r="I75" s="97">
        <v>3580</v>
      </c>
    </row>
    <row r="76" spans="1:9">
      <c r="A76" s="98"/>
      <c r="B76" s="168" t="s">
        <v>44</v>
      </c>
      <c r="C76" s="95" t="s">
        <v>183</v>
      </c>
      <c r="D76" s="31" t="s">
        <v>39</v>
      </c>
      <c r="E76" s="96" t="s">
        <v>184</v>
      </c>
      <c r="F76" s="97">
        <v>400</v>
      </c>
      <c r="G76" s="97">
        <v>300</v>
      </c>
      <c r="H76" s="97">
        <f t="shared" ref="H76:I91" si="7">G76</f>
        <v>300</v>
      </c>
      <c r="I76" s="97">
        <f t="shared" si="7"/>
        <v>300</v>
      </c>
    </row>
    <row r="77" spans="1:9" ht="25.5">
      <c r="A77" s="98"/>
      <c r="B77" s="169"/>
      <c r="C77" s="95" t="s">
        <v>186</v>
      </c>
      <c r="D77" s="31" t="s">
        <v>39</v>
      </c>
      <c r="E77" s="96" t="s">
        <v>184</v>
      </c>
      <c r="F77" s="97">
        <v>560</v>
      </c>
      <c r="G77" s="97">
        <v>530</v>
      </c>
      <c r="H77" s="97">
        <f t="shared" si="7"/>
        <v>530</v>
      </c>
      <c r="I77" s="97">
        <f t="shared" si="7"/>
        <v>530</v>
      </c>
    </row>
    <row r="78" spans="1:9" ht="25.5">
      <c r="A78" s="98"/>
      <c r="B78" s="169"/>
      <c r="C78" s="95" t="s">
        <v>212</v>
      </c>
      <c r="D78" s="31" t="s">
        <v>39</v>
      </c>
      <c r="E78" s="96" t="s">
        <v>184</v>
      </c>
      <c r="F78" s="97">
        <v>22</v>
      </c>
      <c r="G78" s="97">
        <v>22</v>
      </c>
      <c r="H78" s="97">
        <f t="shared" si="7"/>
        <v>22</v>
      </c>
      <c r="I78" s="97">
        <f t="shared" si="7"/>
        <v>22</v>
      </c>
    </row>
    <row r="79" spans="1:9" ht="25.5">
      <c r="A79" s="98"/>
      <c r="B79" s="169"/>
      <c r="C79" s="95" t="s">
        <v>204</v>
      </c>
      <c r="D79" s="31" t="s">
        <v>39</v>
      </c>
      <c r="E79" s="96" t="s">
        <v>184</v>
      </c>
      <c r="F79" s="97">
        <v>1161</v>
      </c>
      <c r="G79" s="97">
        <v>1400</v>
      </c>
      <c r="H79" s="97">
        <f t="shared" si="7"/>
        <v>1400</v>
      </c>
      <c r="I79" s="97">
        <f t="shared" si="7"/>
        <v>1400</v>
      </c>
    </row>
    <row r="80" spans="1:9" ht="25.5">
      <c r="A80" s="98"/>
      <c r="B80" s="169"/>
      <c r="C80" s="95" t="s">
        <v>187</v>
      </c>
      <c r="D80" s="31" t="s">
        <v>39</v>
      </c>
      <c r="E80" s="96" t="s">
        <v>184</v>
      </c>
      <c r="F80" s="97">
        <v>120</v>
      </c>
      <c r="G80" s="97">
        <v>120</v>
      </c>
      <c r="H80" s="97">
        <f t="shared" si="7"/>
        <v>120</v>
      </c>
      <c r="I80" s="97">
        <f t="shared" si="7"/>
        <v>120</v>
      </c>
    </row>
    <row r="81" spans="1:9" ht="25.5">
      <c r="A81" s="98"/>
      <c r="B81" s="169"/>
      <c r="C81" s="95" t="s">
        <v>188</v>
      </c>
      <c r="D81" s="31" t="s">
        <v>39</v>
      </c>
      <c r="E81" s="96" t="s">
        <v>184</v>
      </c>
      <c r="F81" s="97">
        <v>270</v>
      </c>
      <c r="G81" s="97">
        <v>570</v>
      </c>
      <c r="H81" s="97">
        <f t="shared" si="7"/>
        <v>570</v>
      </c>
      <c r="I81" s="97">
        <f t="shared" si="7"/>
        <v>570</v>
      </c>
    </row>
    <row r="82" spans="1:9" ht="25.5">
      <c r="A82" s="98"/>
      <c r="B82" s="169"/>
      <c r="C82" s="95" t="s">
        <v>205</v>
      </c>
      <c r="D82" s="31" t="s">
        <v>39</v>
      </c>
      <c r="E82" s="96" t="s">
        <v>184</v>
      </c>
      <c r="F82" s="97">
        <v>150</v>
      </c>
      <c r="G82" s="97">
        <v>60</v>
      </c>
      <c r="H82" s="97">
        <f t="shared" si="7"/>
        <v>60</v>
      </c>
      <c r="I82" s="97">
        <f t="shared" si="7"/>
        <v>60</v>
      </c>
    </row>
    <row r="83" spans="1:9" ht="25.5">
      <c r="A83" s="98"/>
      <c r="B83" s="169"/>
      <c r="C83" s="95" t="s">
        <v>191</v>
      </c>
      <c r="D83" s="31" t="s">
        <v>39</v>
      </c>
      <c r="E83" s="96" t="s">
        <v>184</v>
      </c>
      <c r="F83" s="97"/>
      <c r="G83" s="97">
        <v>560</v>
      </c>
      <c r="H83" s="97">
        <f t="shared" si="7"/>
        <v>560</v>
      </c>
      <c r="I83" s="97">
        <f t="shared" si="7"/>
        <v>560</v>
      </c>
    </row>
    <row r="84" spans="1:9" ht="25.5">
      <c r="A84" s="98"/>
      <c r="B84" s="169"/>
      <c r="C84" s="95" t="s">
        <v>206</v>
      </c>
      <c r="D84" s="31" t="s">
        <v>39</v>
      </c>
      <c r="E84" s="96" t="s">
        <v>184</v>
      </c>
      <c r="F84" s="97">
        <v>1300</v>
      </c>
      <c r="G84" s="97">
        <v>1200</v>
      </c>
      <c r="H84" s="97">
        <f t="shared" si="7"/>
        <v>1200</v>
      </c>
      <c r="I84" s="97">
        <f t="shared" si="7"/>
        <v>1200</v>
      </c>
    </row>
    <row r="85" spans="1:9" ht="25.5">
      <c r="A85" s="98"/>
      <c r="B85" s="169"/>
      <c r="C85" s="95" t="s">
        <v>193</v>
      </c>
      <c r="D85" s="31" t="s">
        <v>39</v>
      </c>
      <c r="E85" s="96" t="s">
        <v>184</v>
      </c>
      <c r="F85" s="97">
        <v>1318</v>
      </c>
      <c r="G85" s="97">
        <v>1318</v>
      </c>
      <c r="H85" s="97">
        <f t="shared" si="7"/>
        <v>1318</v>
      </c>
      <c r="I85" s="97">
        <f t="shared" si="7"/>
        <v>1318</v>
      </c>
    </row>
    <row r="86" spans="1:9" ht="25.5">
      <c r="A86" s="98"/>
      <c r="B86" s="169"/>
      <c r="C86" s="95" t="s">
        <v>194</v>
      </c>
      <c r="D86" s="31" t="s">
        <v>39</v>
      </c>
      <c r="E86" s="96" t="s">
        <v>184</v>
      </c>
      <c r="F86" s="97">
        <v>588</v>
      </c>
      <c r="G86" s="97">
        <v>139</v>
      </c>
      <c r="H86" s="97">
        <f t="shared" si="7"/>
        <v>139</v>
      </c>
      <c r="I86" s="97">
        <f t="shared" si="7"/>
        <v>139</v>
      </c>
    </row>
    <row r="87" spans="1:9" ht="25.5">
      <c r="A87" s="98"/>
      <c r="B87" s="169"/>
      <c r="C87" s="95" t="s">
        <v>197</v>
      </c>
      <c r="D87" s="31" t="s">
        <v>39</v>
      </c>
      <c r="E87" s="96" t="s">
        <v>184</v>
      </c>
      <c r="F87" s="97">
        <v>750</v>
      </c>
      <c r="G87" s="97">
        <v>750</v>
      </c>
      <c r="H87" s="97">
        <f t="shared" si="7"/>
        <v>750</v>
      </c>
      <c r="I87" s="97">
        <f t="shared" si="7"/>
        <v>750</v>
      </c>
    </row>
    <row r="88" spans="1:9" ht="25.5">
      <c r="A88" s="98"/>
      <c r="B88" s="169"/>
      <c r="C88" s="95" t="s">
        <v>198</v>
      </c>
      <c r="D88" s="31" t="s">
        <v>39</v>
      </c>
      <c r="E88" s="96" t="s">
        <v>184</v>
      </c>
      <c r="F88" s="97">
        <v>8812</v>
      </c>
      <c r="G88" s="97">
        <v>9522</v>
      </c>
      <c r="H88" s="97">
        <f t="shared" si="7"/>
        <v>9522</v>
      </c>
      <c r="I88" s="97">
        <f t="shared" si="7"/>
        <v>9522</v>
      </c>
    </row>
    <row r="89" spans="1:9" ht="25.5">
      <c r="A89" s="98"/>
      <c r="B89" s="169"/>
      <c r="C89" s="95" t="s">
        <v>199</v>
      </c>
      <c r="D89" s="31" t="s">
        <v>39</v>
      </c>
      <c r="E89" s="96" t="s">
        <v>184</v>
      </c>
      <c r="F89" s="97">
        <v>900</v>
      </c>
      <c r="G89" s="97">
        <v>900</v>
      </c>
      <c r="H89" s="97">
        <f t="shared" si="7"/>
        <v>900</v>
      </c>
      <c r="I89" s="97">
        <f t="shared" si="7"/>
        <v>900</v>
      </c>
    </row>
    <row r="90" spans="1:9" ht="25.5">
      <c r="A90" s="98"/>
      <c r="B90" s="169"/>
      <c r="C90" s="95" t="s">
        <v>200</v>
      </c>
      <c r="D90" s="31" t="s">
        <v>39</v>
      </c>
      <c r="E90" s="96" t="s">
        <v>184</v>
      </c>
      <c r="F90" s="97">
        <v>100</v>
      </c>
      <c r="G90" s="97">
        <v>100</v>
      </c>
      <c r="H90" s="97">
        <f t="shared" si="7"/>
        <v>100</v>
      </c>
      <c r="I90" s="97">
        <f t="shared" si="7"/>
        <v>100</v>
      </c>
    </row>
    <row r="91" spans="1:9" ht="38.25">
      <c r="A91" s="98"/>
      <c r="B91" s="169"/>
      <c r="C91" s="95" t="s">
        <v>201</v>
      </c>
      <c r="D91" s="31" t="s">
        <v>39</v>
      </c>
      <c r="E91" s="96" t="s">
        <v>184</v>
      </c>
      <c r="F91" s="97">
        <v>3000</v>
      </c>
      <c r="G91" s="97">
        <v>3000</v>
      </c>
      <c r="H91" s="97">
        <f t="shared" si="7"/>
        <v>3000</v>
      </c>
      <c r="I91" s="97">
        <f t="shared" si="7"/>
        <v>3000</v>
      </c>
    </row>
    <row r="92" spans="1:9" ht="25.5">
      <c r="A92" s="98"/>
      <c r="B92" s="169"/>
      <c r="C92" s="95" t="s">
        <v>202</v>
      </c>
      <c r="D92" s="31" t="s">
        <v>39</v>
      </c>
      <c r="E92" s="96" t="s">
        <v>184</v>
      </c>
      <c r="F92" s="97">
        <v>150</v>
      </c>
      <c r="G92" s="97">
        <v>719</v>
      </c>
      <c r="H92" s="97">
        <f t="shared" ref="H92:I92" si="8">G92</f>
        <v>719</v>
      </c>
      <c r="I92" s="97">
        <f t="shared" si="8"/>
        <v>719</v>
      </c>
    </row>
    <row r="93" spans="1:9" ht="25.5">
      <c r="A93" s="98"/>
      <c r="B93" s="169"/>
      <c r="C93" s="95" t="s">
        <v>213</v>
      </c>
      <c r="D93" s="31" t="s">
        <v>39</v>
      </c>
      <c r="E93" s="96" t="s">
        <v>184</v>
      </c>
      <c r="F93" s="97">
        <v>26000</v>
      </c>
      <c r="G93" s="97">
        <v>28738</v>
      </c>
      <c r="H93" s="97">
        <v>28186</v>
      </c>
      <c r="I93" s="97">
        <v>27698</v>
      </c>
    </row>
    <row r="94" spans="1:9" ht="59.25" customHeight="1">
      <c r="A94" s="98"/>
      <c r="B94" s="170" t="s">
        <v>214</v>
      </c>
      <c r="C94" s="95" t="s">
        <v>183</v>
      </c>
      <c r="D94" s="31" t="s">
        <v>39</v>
      </c>
      <c r="E94" s="96" t="s">
        <v>184</v>
      </c>
      <c r="F94" s="97">
        <v>100</v>
      </c>
      <c r="G94" s="97">
        <v>150</v>
      </c>
      <c r="H94" s="97">
        <f t="shared" ref="H94:I109" si="9">G94</f>
        <v>150</v>
      </c>
      <c r="I94" s="97">
        <f t="shared" si="9"/>
        <v>150</v>
      </c>
    </row>
    <row r="95" spans="1:9" ht="112.5" customHeight="1">
      <c r="A95" s="98"/>
      <c r="B95" s="172"/>
      <c r="C95" s="95" t="s">
        <v>215</v>
      </c>
      <c r="D95" s="31" t="s">
        <v>39</v>
      </c>
      <c r="E95" s="96" t="s">
        <v>184</v>
      </c>
      <c r="F95" s="97">
        <v>9300</v>
      </c>
      <c r="G95" s="97">
        <v>2800</v>
      </c>
      <c r="H95" s="97">
        <f t="shared" si="9"/>
        <v>2800</v>
      </c>
      <c r="I95" s="97">
        <f t="shared" si="9"/>
        <v>2800</v>
      </c>
    </row>
    <row r="96" spans="1:9" ht="76.5">
      <c r="A96" s="98"/>
      <c r="B96" s="173" t="s">
        <v>38</v>
      </c>
      <c r="C96" s="95" t="s">
        <v>216</v>
      </c>
      <c r="D96" s="31" t="s">
        <v>39</v>
      </c>
      <c r="E96" s="96" t="s">
        <v>184</v>
      </c>
      <c r="F96" s="97">
        <v>2700</v>
      </c>
      <c r="G96" s="97">
        <v>2700</v>
      </c>
      <c r="H96" s="97">
        <f t="shared" si="9"/>
        <v>2700</v>
      </c>
      <c r="I96" s="97">
        <f t="shared" si="9"/>
        <v>2700</v>
      </c>
    </row>
    <row r="97" spans="1:9" ht="38.25">
      <c r="A97" s="98"/>
      <c r="B97" s="174" t="s">
        <v>217</v>
      </c>
      <c r="C97" s="95" t="s">
        <v>201</v>
      </c>
      <c r="D97" s="31" t="s">
        <v>39</v>
      </c>
      <c r="E97" s="96" t="s">
        <v>184</v>
      </c>
      <c r="F97" s="97">
        <v>270</v>
      </c>
      <c r="G97" s="97">
        <v>270</v>
      </c>
      <c r="H97" s="97">
        <f t="shared" si="9"/>
        <v>270</v>
      </c>
      <c r="I97" s="97">
        <f t="shared" si="9"/>
        <v>270</v>
      </c>
    </row>
    <row r="98" spans="1:9" ht="25.5">
      <c r="A98" s="98"/>
      <c r="B98" s="175"/>
      <c r="C98" s="95" t="s">
        <v>209</v>
      </c>
      <c r="D98" s="31" t="s">
        <v>39</v>
      </c>
      <c r="E98" s="96" t="s">
        <v>184</v>
      </c>
      <c r="F98" s="97">
        <v>3368</v>
      </c>
      <c r="G98" s="97">
        <v>3232</v>
      </c>
      <c r="H98" s="97">
        <f t="shared" si="9"/>
        <v>3232</v>
      </c>
      <c r="I98" s="97">
        <f t="shared" si="9"/>
        <v>3232</v>
      </c>
    </row>
    <row r="99" spans="1:9" ht="25.5">
      <c r="A99" s="98"/>
      <c r="B99" s="176"/>
      <c r="C99" s="95" t="s">
        <v>211</v>
      </c>
      <c r="D99" s="31" t="s">
        <v>39</v>
      </c>
      <c r="E99" s="96" t="s">
        <v>184</v>
      </c>
      <c r="F99" s="97">
        <v>704</v>
      </c>
      <c r="G99" s="97">
        <v>704</v>
      </c>
      <c r="H99" s="97">
        <f t="shared" si="9"/>
        <v>704</v>
      </c>
      <c r="I99" s="97">
        <f t="shared" si="9"/>
        <v>704</v>
      </c>
    </row>
    <row r="100" spans="1:9" ht="25.5">
      <c r="A100" s="98"/>
      <c r="B100" s="174" t="s">
        <v>218</v>
      </c>
      <c r="C100" s="95" t="s">
        <v>216</v>
      </c>
      <c r="D100" s="31" t="s">
        <v>49</v>
      </c>
      <c r="E100" s="96" t="s">
        <v>184</v>
      </c>
      <c r="F100" s="97">
        <v>92000</v>
      </c>
      <c r="G100" s="97">
        <v>92000</v>
      </c>
      <c r="H100" s="97">
        <f t="shared" si="9"/>
        <v>92000</v>
      </c>
      <c r="I100" s="97">
        <f t="shared" si="9"/>
        <v>92000</v>
      </c>
    </row>
    <row r="101" spans="1:9" ht="37.5" customHeight="1">
      <c r="A101" s="98"/>
      <c r="B101" s="175"/>
      <c r="C101" s="95" t="s">
        <v>203</v>
      </c>
      <c r="D101" s="31" t="s">
        <v>49</v>
      </c>
      <c r="E101" s="96" t="s">
        <v>184</v>
      </c>
      <c r="F101" s="97">
        <v>26000</v>
      </c>
      <c r="G101" s="97">
        <v>26000</v>
      </c>
      <c r="H101" s="97">
        <f t="shared" si="9"/>
        <v>26000</v>
      </c>
      <c r="I101" s="97">
        <f t="shared" si="9"/>
        <v>26000</v>
      </c>
    </row>
    <row r="102" spans="1:9" ht="40.5" customHeight="1">
      <c r="A102" s="98"/>
      <c r="B102" s="176"/>
      <c r="C102" s="95" t="s">
        <v>209</v>
      </c>
      <c r="D102" s="31" t="s">
        <v>49</v>
      </c>
      <c r="E102" s="96" t="s">
        <v>184</v>
      </c>
      <c r="F102" s="97">
        <v>5000</v>
      </c>
      <c r="G102" s="97">
        <v>3444</v>
      </c>
      <c r="H102" s="97">
        <f t="shared" si="9"/>
        <v>3444</v>
      </c>
      <c r="I102" s="97">
        <f t="shared" si="9"/>
        <v>3444</v>
      </c>
    </row>
    <row r="103" spans="1:9">
      <c r="A103" s="98"/>
      <c r="B103" s="177" t="s">
        <v>52</v>
      </c>
      <c r="C103" s="95" t="s">
        <v>183</v>
      </c>
      <c r="D103" s="31" t="s">
        <v>39</v>
      </c>
      <c r="E103" s="96" t="s">
        <v>184</v>
      </c>
      <c r="F103" s="97">
        <v>170</v>
      </c>
      <c r="G103" s="97">
        <v>70</v>
      </c>
      <c r="H103" s="97">
        <f t="shared" si="9"/>
        <v>70</v>
      </c>
      <c r="I103" s="97">
        <f t="shared" si="9"/>
        <v>70</v>
      </c>
    </row>
    <row r="104" spans="1:9">
      <c r="A104" s="98"/>
      <c r="B104" s="178"/>
      <c r="C104" s="95" t="s">
        <v>185</v>
      </c>
      <c r="D104" s="31" t="s">
        <v>39</v>
      </c>
      <c r="E104" s="96" t="s">
        <v>184</v>
      </c>
      <c r="F104" s="97">
        <v>350</v>
      </c>
      <c r="G104" s="97">
        <v>50</v>
      </c>
      <c r="H104" s="97">
        <f t="shared" si="9"/>
        <v>50</v>
      </c>
      <c r="I104" s="97">
        <f t="shared" si="9"/>
        <v>50</v>
      </c>
    </row>
    <row r="105" spans="1:9" ht="25.5">
      <c r="A105" s="98"/>
      <c r="B105" s="178"/>
      <c r="C105" s="95" t="s">
        <v>212</v>
      </c>
      <c r="D105" s="31" t="s">
        <v>39</v>
      </c>
      <c r="E105" s="96" t="s">
        <v>184</v>
      </c>
      <c r="F105" s="97">
        <v>146</v>
      </c>
      <c r="G105" s="97">
        <v>40</v>
      </c>
      <c r="H105" s="97">
        <f t="shared" si="9"/>
        <v>40</v>
      </c>
      <c r="I105" s="97">
        <f t="shared" si="9"/>
        <v>40</v>
      </c>
    </row>
    <row r="106" spans="1:9" ht="25.5">
      <c r="A106" s="98"/>
      <c r="B106" s="178"/>
      <c r="C106" s="95" t="s">
        <v>188</v>
      </c>
      <c r="D106" s="31" t="s">
        <v>39</v>
      </c>
      <c r="E106" s="96" t="s">
        <v>184</v>
      </c>
      <c r="F106" s="97">
        <v>14</v>
      </c>
      <c r="G106" s="97">
        <v>25</v>
      </c>
      <c r="H106" s="97">
        <f t="shared" si="9"/>
        <v>25</v>
      </c>
      <c r="I106" s="97">
        <f t="shared" si="9"/>
        <v>25</v>
      </c>
    </row>
    <row r="107" spans="1:9" ht="25.5">
      <c r="A107" s="98"/>
      <c r="B107" s="178"/>
      <c r="C107" s="95" t="s">
        <v>205</v>
      </c>
      <c r="D107" s="31" t="s">
        <v>39</v>
      </c>
      <c r="E107" s="96" t="s">
        <v>184</v>
      </c>
      <c r="F107" s="97">
        <v>500</v>
      </c>
      <c r="G107" s="97">
        <v>350</v>
      </c>
      <c r="H107" s="97">
        <f t="shared" si="9"/>
        <v>350</v>
      </c>
      <c r="I107" s="97">
        <f t="shared" si="9"/>
        <v>350</v>
      </c>
    </row>
    <row r="108" spans="1:9" ht="25.5">
      <c r="A108" s="98"/>
      <c r="B108" s="178"/>
      <c r="C108" s="95" t="s">
        <v>189</v>
      </c>
      <c r="D108" s="31" t="s">
        <v>39</v>
      </c>
      <c r="E108" s="96" t="s">
        <v>184</v>
      </c>
      <c r="F108" s="97">
        <v>5</v>
      </c>
      <c r="G108" s="97">
        <v>10</v>
      </c>
      <c r="H108" s="97">
        <f t="shared" si="9"/>
        <v>10</v>
      </c>
      <c r="I108" s="97">
        <f t="shared" si="9"/>
        <v>10</v>
      </c>
    </row>
    <row r="109" spans="1:9" ht="25.5">
      <c r="A109" s="98"/>
      <c r="B109" s="178"/>
      <c r="C109" s="95" t="s">
        <v>190</v>
      </c>
      <c r="D109" s="31" t="s">
        <v>39</v>
      </c>
      <c r="E109" s="96" t="s">
        <v>184</v>
      </c>
      <c r="F109" s="97">
        <v>667</v>
      </c>
      <c r="G109" s="97">
        <v>667</v>
      </c>
      <c r="H109" s="97">
        <f t="shared" si="9"/>
        <v>667</v>
      </c>
      <c r="I109" s="97">
        <f t="shared" si="9"/>
        <v>667</v>
      </c>
    </row>
    <row r="110" spans="1:9" ht="25.5">
      <c r="A110" s="98"/>
      <c r="B110" s="178"/>
      <c r="C110" s="95" t="s">
        <v>191</v>
      </c>
      <c r="D110" s="31" t="s">
        <v>39</v>
      </c>
      <c r="E110" s="96" t="s">
        <v>184</v>
      </c>
      <c r="F110" s="97">
        <v>420</v>
      </c>
      <c r="G110" s="97">
        <v>106</v>
      </c>
      <c r="H110" s="97">
        <f t="shared" ref="H110:I110" si="10">G110</f>
        <v>106</v>
      </c>
      <c r="I110" s="97">
        <f t="shared" si="10"/>
        <v>106</v>
      </c>
    </row>
    <row r="111" spans="1:9" ht="25.5">
      <c r="A111" s="98"/>
      <c r="B111" s="178"/>
      <c r="C111" s="95" t="s">
        <v>194</v>
      </c>
      <c r="D111" s="31"/>
      <c r="E111" s="96"/>
      <c r="F111" s="97">
        <v>58</v>
      </c>
      <c r="G111" s="97"/>
      <c r="H111" s="97"/>
      <c r="I111" s="97"/>
    </row>
    <row r="112" spans="1:9">
      <c r="A112" s="98"/>
      <c r="B112" s="178"/>
      <c r="C112" s="95" t="s">
        <v>195</v>
      </c>
      <c r="D112" s="31" t="s">
        <v>39</v>
      </c>
      <c r="E112" s="96" t="s">
        <v>184</v>
      </c>
      <c r="F112" s="97">
        <v>1168</v>
      </c>
      <c r="G112" s="97">
        <v>1003</v>
      </c>
      <c r="H112" s="97">
        <f t="shared" ref="H112:I119" si="11">G112</f>
        <v>1003</v>
      </c>
      <c r="I112" s="97">
        <f t="shared" si="11"/>
        <v>1003</v>
      </c>
    </row>
    <row r="113" spans="1:9" ht="38.25">
      <c r="A113" s="98"/>
      <c r="B113" s="178"/>
      <c r="C113" s="95" t="s">
        <v>196</v>
      </c>
      <c r="D113" s="31" t="s">
        <v>39</v>
      </c>
      <c r="E113" s="96" t="s">
        <v>184</v>
      </c>
      <c r="F113" s="97">
        <v>50</v>
      </c>
      <c r="G113" s="97">
        <v>40</v>
      </c>
      <c r="H113" s="97">
        <f t="shared" si="11"/>
        <v>40</v>
      </c>
      <c r="I113" s="97">
        <f t="shared" si="11"/>
        <v>40</v>
      </c>
    </row>
    <row r="114" spans="1:9" ht="25.5">
      <c r="A114" s="98"/>
      <c r="B114" s="178"/>
      <c r="C114" s="95" t="s">
        <v>198</v>
      </c>
      <c r="D114" s="31" t="s">
        <v>39</v>
      </c>
      <c r="E114" s="96" t="s">
        <v>184</v>
      </c>
      <c r="F114" s="97">
        <v>313</v>
      </c>
      <c r="G114" s="97">
        <v>254</v>
      </c>
      <c r="H114" s="97">
        <f t="shared" si="11"/>
        <v>254</v>
      </c>
      <c r="I114" s="97">
        <f t="shared" si="11"/>
        <v>254</v>
      </c>
    </row>
    <row r="115" spans="1:9" ht="25.5">
      <c r="A115" s="98"/>
      <c r="B115" s="178"/>
      <c r="C115" s="95" t="s">
        <v>207</v>
      </c>
      <c r="D115" s="31" t="s">
        <v>39</v>
      </c>
      <c r="E115" s="96" t="s">
        <v>184</v>
      </c>
      <c r="F115" s="97">
        <v>50</v>
      </c>
      <c r="G115" s="97">
        <v>50</v>
      </c>
      <c r="H115" s="97">
        <f t="shared" si="11"/>
        <v>50</v>
      </c>
      <c r="I115" s="97">
        <f t="shared" si="11"/>
        <v>50</v>
      </c>
    </row>
    <row r="116" spans="1:9" ht="38.25">
      <c r="A116" s="98"/>
      <c r="B116" s="178"/>
      <c r="C116" s="95" t="s">
        <v>201</v>
      </c>
      <c r="D116" s="31" t="s">
        <v>39</v>
      </c>
      <c r="E116" s="96" t="s">
        <v>184</v>
      </c>
      <c r="F116" s="97">
        <v>180</v>
      </c>
      <c r="G116" s="97">
        <v>180</v>
      </c>
      <c r="H116" s="97">
        <f t="shared" si="11"/>
        <v>180</v>
      </c>
      <c r="I116" s="97">
        <f t="shared" si="11"/>
        <v>180</v>
      </c>
    </row>
    <row r="117" spans="1:9" ht="25.5">
      <c r="A117" s="98"/>
      <c r="B117" s="178"/>
      <c r="C117" s="95" t="s">
        <v>219</v>
      </c>
      <c r="D117" s="31" t="s">
        <v>39</v>
      </c>
      <c r="E117" s="96" t="s">
        <v>184</v>
      </c>
      <c r="F117" s="97">
        <v>85</v>
      </c>
      <c r="G117" s="97">
        <v>85</v>
      </c>
      <c r="H117" s="97">
        <f t="shared" si="11"/>
        <v>85</v>
      </c>
      <c r="I117" s="97">
        <f t="shared" si="11"/>
        <v>85</v>
      </c>
    </row>
    <row r="118" spans="1:9" ht="25.5">
      <c r="A118" s="98"/>
      <c r="B118" s="178"/>
      <c r="C118" s="95" t="s">
        <v>216</v>
      </c>
      <c r="D118" s="31" t="s">
        <v>39</v>
      </c>
      <c r="E118" s="96" t="s">
        <v>184</v>
      </c>
      <c r="F118" s="97">
        <v>150</v>
      </c>
      <c r="G118" s="97">
        <v>100</v>
      </c>
      <c r="H118" s="97">
        <f t="shared" si="11"/>
        <v>100</v>
      </c>
      <c r="I118" s="97">
        <f t="shared" si="11"/>
        <v>100</v>
      </c>
    </row>
    <row r="119" spans="1:9">
      <c r="A119" s="98"/>
      <c r="B119" s="168" t="s">
        <v>40</v>
      </c>
      <c r="C119" s="95" t="s">
        <v>183</v>
      </c>
      <c r="D119" s="31" t="s">
        <v>41</v>
      </c>
      <c r="E119" s="96" t="s">
        <v>184</v>
      </c>
      <c r="F119" s="97">
        <v>10</v>
      </c>
      <c r="G119" s="97">
        <v>10</v>
      </c>
      <c r="H119" s="97">
        <f t="shared" si="11"/>
        <v>10</v>
      </c>
      <c r="I119" s="97">
        <f t="shared" si="11"/>
        <v>10</v>
      </c>
    </row>
    <row r="120" spans="1:9">
      <c r="A120" s="98"/>
      <c r="B120" s="168"/>
      <c r="C120" s="95" t="s">
        <v>185</v>
      </c>
      <c r="D120" s="31"/>
      <c r="E120" s="96"/>
      <c r="F120" s="97">
        <v>900</v>
      </c>
      <c r="G120" s="97"/>
      <c r="H120" s="97"/>
      <c r="I120" s="97"/>
    </row>
    <row r="121" spans="1:9" ht="25.5">
      <c r="A121" s="98"/>
      <c r="B121" s="169"/>
      <c r="C121" s="95" t="s">
        <v>186</v>
      </c>
      <c r="D121" s="31" t="s">
        <v>41</v>
      </c>
      <c r="E121" s="96" t="s">
        <v>184</v>
      </c>
      <c r="F121" s="97">
        <v>1000</v>
      </c>
      <c r="G121" s="97">
        <v>1000</v>
      </c>
      <c r="H121" s="97">
        <f t="shared" ref="H121:I130" si="12">G121</f>
        <v>1000</v>
      </c>
      <c r="I121" s="97">
        <f t="shared" si="12"/>
        <v>1000</v>
      </c>
    </row>
    <row r="122" spans="1:9" ht="25.5">
      <c r="A122" s="98"/>
      <c r="B122" s="169"/>
      <c r="C122" s="95" t="s">
        <v>187</v>
      </c>
      <c r="D122" s="31" t="s">
        <v>41</v>
      </c>
      <c r="E122" s="96" t="s">
        <v>184</v>
      </c>
      <c r="F122" s="97">
        <v>2816</v>
      </c>
      <c r="G122" s="97">
        <v>500</v>
      </c>
      <c r="H122" s="97">
        <f t="shared" si="12"/>
        <v>500</v>
      </c>
      <c r="I122" s="97">
        <f t="shared" si="12"/>
        <v>500</v>
      </c>
    </row>
    <row r="123" spans="1:9" ht="25.5">
      <c r="A123" s="98"/>
      <c r="B123" s="169"/>
      <c r="C123" s="95" t="s">
        <v>188</v>
      </c>
      <c r="D123" s="31" t="s">
        <v>41</v>
      </c>
      <c r="E123" s="96" t="s">
        <v>184</v>
      </c>
      <c r="F123" s="97">
        <v>1100</v>
      </c>
      <c r="G123" s="97">
        <v>1100</v>
      </c>
      <c r="H123" s="97">
        <f t="shared" si="12"/>
        <v>1100</v>
      </c>
      <c r="I123" s="97">
        <f t="shared" si="12"/>
        <v>1100</v>
      </c>
    </row>
    <row r="124" spans="1:9" ht="25.5">
      <c r="A124" s="98"/>
      <c r="B124" s="169"/>
      <c r="C124" s="95" t="s">
        <v>189</v>
      </c>
      <c r="D124" s="31" t="s">
        <v>41</v>
      </c>
      <c r="E124" s="96" t="s">
        <v>184</v>
      </c>
      <c r="F124" s="97">
        <v>470</v>
      </c>
      <c r="G124" s="97">
        <v>20</v>
      </c>
      <c r="H124" s="97">
        <f t="shared" si="12"/>
        <v>20</v>
      </c>
      <c r="I124" s="97">
        <f t="shared" si="12"/>
        <v>20</v>
      </c>
    </row>
    <row r="125" spans="1:9" ht="25.5">
      <c r="A125" s="98"/>
      <c r="B125" s="169"/>
      <c r="C125" s="95" t="s">
        <v>190</v>
      </c>
      <c r="D125" s="31" t="s">
        <v>41</v>
      </c>
      <c r="E125" s="96" t="s">
        <v>184</v>
      </c>
      <c r="F125" s="97">
        <v>392</v>
      </c>
      <c r="G125" s="97">
        <v>392</v>
      </c>
      <c r="H125" s="97">
        <f t="shared" si="12"/>
        <v>392</v>
      </c>
      <c r="I125" s="97">
        <f t="shared" si="12"/>
        <v>392</v>
      </c>
    </row>
    <row r="126" spans="1:9" ht="25.5">
      <c r="A126" s="98"/>
      <c r="B126" s="169"/>
      <c r="C126" s="95" t="s">
        <v>191</v>
      </c>
      <c r="D126" s="31" t="s">
        <v>41</v>
      </c>
      <c r="E126" s="96" t="s">
        <v>184</v>
      </c>
      <c r="F126" s="97">
        <v>500</v>
      </c>
      <c r="G126" s="97">
        <v>200</v>
      </c>
      <c r="H126" s="97">
        <f t="shared" si="12"/>
        <v>200</v>
      </c>
      <c r="I126" s="97">
        <f t="shared" si="12"/>
        <v>200</v>
      </c>
    </row>
    <row r="127" spans="1:9" ht="25.5">
      <c r="A127" s="98"/>
      <c r="B127" s="169"/>
      <c r="C127" s="95" t="s">
        <v>192</v>
      </c>
      <c r="D127" s="31" t="s">
        <v>41</v>
      </c>
      <c r="E127" s="96" t="s">
        <v>184</v>
      </c>
      <c r="F127" s="97">
        <v>378</v>
      </c>
      <c r="G127" s="97">
        <v>380</v>
      </c>
      <c r="H127" s="97">
        <f t="shared" si="12"/>
        <v>380</v>
      </c>
      <c r="I127" s="97">
        <f t="shared" si="12"/>
        <v>380</v>
      </c>
    </row>
    <row r="128" spans="1:9" ht="25.5">
      <c r="A128" s="98"/>
      <c r="B128" s="169"/>
      <c r="C128" s="95" t="s">
        <v>193</v>
      </c>
      <c r="D128" s="31" t="s">
        <v>41</v>
      </c>
      <c r="E128" s="96" t="s">
        <v>184</v>
      </c>
      <c r="F128" s="97">
        <v>1415</v>
      </c>
      <c r="G128" s="97">
        <v>1415</v>
      </c>
      <c r="H128" s="97">
        <f t="shared" si="12"/>
        <v>1415</v>
      </c>
      <c r="I128" s="97">
        <f t="shared" si="12"/>
        <v>1415</v>
      </c>
    </row>
    <row r="129" spans="1:9" ht="25.5">
      <c r="A129" s="98"/>
      <c r="B129" s="169"/>
      <c r="C129" s="95" t="s">
        <v>194</v>
      </c>
      <c r="D129" s="31" t="s">
        <v>41</v>
      </c>
      <c r="E129" s="96" t="s">
        <v>184</v>
      </c>
      <c r="F129" s="97">
        <v>2436</v>
      </c>
      <c r="G129" s="97">
        <v>1661</v>
      </c>
      <c r="H129" s="97">
        <f t="shared" si="12"/>
        <v>1661</v>
      </c>
      <c r="I129" s="97">
        <f t="shared" si="12"/>
        <v>1661</v>
      </c>
    </row>
    <row r="130" spans="1:9">
      <c r="A130" s="98"/>
      <c r="B130" s="169"/>
      <c r="C130" s="95" t="s">
        <v>195</v>
      </c>
      <c r="D130" s="31" t="s">
        <v>41</v>
      </c>
      <c r="E130" s="96" t="s">
        <v>184</v>
      </c>
      <c r="F130" s="97">
        <v>1229</v>
      </c>
      <c r="G130" s="97">
        <v>1229</v>
      </c>
      <c r="H130" s="97">
        <f t="shared" si="12"/>
        <v>1229</v>
      </c>
      <c r="I130" s="97">
        <f t="shared" si="12"/>
        <v>1229</v>
      </c>
    </row>
    <row r="131" spans="1:9" ht="38.25">
      <c r="A131" s="98"/>
      <c r="B131" s="169"/>
      <c r="C131" s="95" t="s">
        <v>196</v>
      </c>
      <c r="D131" s="31" t="s">
        <v>41</v>
      </c>
      <c r="E131" s="96" t="s">
        <v>184</v>
      </c>
      <c r="F131" s="97">
        <v>100</v>
      </c>
      <c r="G131" s="97"/>
      <c r="H131" s="97"/>
      <c r="I131" s="97"/>
    </row>
    <row r="132" spans="1:9" ht="25.5">
      <c r="A132" s="98"/>
      <c r="B132" s="169"/>
      <c r="C132" s="95" t="s">
        <v>197</v>
      </c>
      <c r="D132" s="31" t="s">
        <v>41</v>
      </c>
      <c r="E132" s="96" t="s">
        <v>184</v>
      </c>
      <c r="F132" s="97">
        <v>2050</v>
      </c>
      <c r="G132" s="97">
        <v>1300</v>
      </c>
      <c r="H132" s="97">
        <f t="shared" ref="H132:I132" si="13">G132</f>
        <v>1300</v>
      </c>
      <c r="I132" s="97">
        <f t="shared" si="13"/>
        <v>1300</v>
      </c>
    </row>
    <row r="133" spans="1:9" ht="25.5">
      <c r="A133" s="98"/>
      <c r="B133" s="169"/>
      <c r="C133" s="95" t="s">
        <v>220</v>
      </c>
      <c r="D133" s="31" t="s">
        <v>41</v>
      </c>
      <c r="E133" s="96" t="s">
        <v>184</v>
      </c>
      <c r="F133" s="97">
        <v>50</v>
      </c>
      <c r="G133" s="97"/>
      <c r="H133" s="97"/>
      <c r="I133" s="97"/>
    </row>
    <row r="134" spans="1:9" ht="25.5">
      <c r="A134" s="98"/>
      <c r="B134" s="169"/>
      <c r="C134" s="95" t="s">
        <v>221</v>
      </c>
      <c r="D134" s="31" t="s">
        <v>41</v>
      </c>
      <c r="E134" s="96" t="s">
        <v>184</v>
      </c>
      <c r="F134" s="97">
        <v>240</v>
      </c>
      <c r="G134" s="97">
        <v>240</v>
      </c>
      <c r="H134" s="97">
        <f t="shared" ref="H134:I139" si="14">G134</f>
        <v>240</v>
      </c>
      <c r="I134" s="97">
        <f t="shared" si="14"/>
        <v>240</v>
      </c>
    </row>
    <row r="135" spans="1:9" ht="25.5">
      <c r="A135" s="98"/>
      <c r="B135" s="169"/>
      <c r="C135" s="95" t="s">
        <v>198</v>
      </c>
      <c r="D135" s="31" t="s">
        <v>41</v>
      </c>
      <c r="E135" s="96" t="s">
        <v>184</v>
      </c>
      <c r="F135" s="97">
        <v>15561</v>
      </c>
      <c r="G135" s="97">
        <v>14253</v>
      </c>
      <c r="H135" s="97">
        <f t="shared" si="14"/>
        <v>14253</v>
      </c>
      <c r="I135" s="97">
        <f t="shared" si="14"/>
        <v>14253</v>
      </c>
    </row>
    <row r="136" spans="1:9" ht="25.5">
      <c r="A136" s="98"/>
      <c r="B136" s="169"/>
      <c r="C136" s="95" t="s">
        <v>199</v>
      </c>
      <c r="D136" s="31" t="s">
        <v>41</v>
      </c>
      <c r="E136" s="96" t="s">
        <v>184</v>
      </c>
      <c r="F136" s="97">
        <v>3680</v>
      </c>
      <c r="G136" s="97">
        <v>3680</v>
      </c>
      <c r="H136" s="97">
        <f t="shared" si="14"/>
        <v>3680</v>
      </c>
      <c r="I136" s="97">
        <f t="shared" si="14"/>
        <v>3680</v>
      </c>
    </row>
    <row r="137" spans="1:9" ht="25.5">
      <c r="A137" s="98"/>
      <c r="B137" s="169"/>
      <c r="C137" s="95" t="s">
        <v>200</v>
      </c>
      <c r="D137" s="31" t="s">
        <v>41</v>
      </c>
      <c r="E137" s="96" t="s">
        <v>184</v>
      </c>
      <c r="F137" s="97">
        <v>100</v>
      </c>
      <c r="G137" s="97">
        <v>100</v>
      </c>
      <c r="H137" s="97">
        <f t="shared" si="14"/>
        <v>100</v>
      </c>
      <c r="I137" s="97">
        <f t="shared" si="14"/>
        <v>100</v>
      </c>
    </row>
    <row r="138" spans="1:9" ht="38.25">
      <c r="A138" s="98"/>
      <c r="B138" s="169"/>
      <c r="C138" s="95" t="s">
        <v>201</v>
      </c>
      <c r="D138" s="31" t="s">
        <v>41</v>
      </c>
      <c r="E138" s="96" t="s">
        <v>184</v>
      </c>
      <c r="F138" s="97">
        <v>400</v>
      </c>
      <c r="G138" s="97">
        <v>400</v>
      </c>
      <c r="H138" s="97">
        <f t="shared" si="14"/>
        <v>400</v>
      </c>
      <c r="I138" s="97">
        <f t="shared" si="14"/>
        <v>400</v>
      </c>
    </row>
    <row r="139" spans="1:9" ht="25.5">
      <c r="A139" s="98"/>
      <c r="B139" s="169"/>
      <c r="C139" s="95" t="s">
        <v>222</v>
      </c>
      <c r="D139" s="31" t="s">
        <v>41</v>
      </c>
      <c r="E139" s="96" t="s">
        <v>184</v>
      </c>
      <c r="F139" s="97">
        <v>12297</v>
      </c>
      <c r="G139" s="97">
        <v>12297</v>
      </c>
      <c r="H139" s="97">
        <f t="shared" si="14"/>
        <v>12297</v>
      </c>
      <c r="I139" s="97">
        <f t="shared" si="14"/>
        <v>12297</v>
      </c>
    </row>
    <row r="140" spans="1:9" ht="25.5">
      <c r="A140" s="98"/>
      <c r="B140" s="169"/>
      <c r="C140" s="95" t="s">
        <v>203</v>
      </c>
      <c r="D140" s="31" t="s">
        <v>41</v>
      </c>
      <c r="E140" s="96" t="s">
        <v>184</v>
      </c>
      <c r="F140" s="97">
        <v>4000</v>
      </c>
      <c r="G140" s="97">
        <v>29254</v>
      </c>
      <c r="H140" s="97">
        <v>28616</v>
      </c>
      <c r="I140" s="97">
        <v>28051</v>
      </c>
    </row>
    <row r="141" spans="1:9">
      <c r="A141" s="98"/>
      <c r="B141" s="168" t="s">
        <v>42</v>
      </c>
      <c r="C141" s="95" t="s">
        <v>183</v>
      </c>
      <c r="D141" s="31" t="s">
        <v>41</v>
      </c>
      <c r="E141" s="96" t="s">
        <v>184</v>
      </c>
      <c r="F141" s="97">
        <v>3900</v>
      </c>
      <c r="G141" s="97">
        <v>4400</v>
      </c>
      <c r="H141" s="97">
        <f t="shared" ref="H141:I144" si="15">G141</f>
        <v>4400</v>
      </c>
      <c r="I141" s="97">
        <f t="shared" si="15"/>
        <v>4400</v>
      </c>
    </row>
    <row r="142" spans="1:9">
      <c r="A142" s="98"/>
      <c r="B142" s="169"/>
      <c r="C142" s="95" t="s">
        <v>185</v>
      </c>
      <c r="D142" s="31" t="s">
        <v>41</v>
      </c>
      <c r="E142" s="96" t="s">
        <v>184</v>
      </c>
      <c r="F142" s="97">
        <v>1130</v>
      </c>
      <c r="G142" s="97">
        <v>500</v>
      </c>
      <c r="H142" s="97">
        <f t="shared" si="15"/>
        <v>500</v>
      </c>
      <c r="I142" s="97">
        <f t="shared" si="15"/>
        <v>500</v>
      </c>
    </row>
    <row r="143" spans="1:9" ht="25.5">
      <c r="A143" s="98"/>
      <c r="B143" s="169"/>
      <c r="C143" s="95" t="s">
        <v>186</v>
      </c>
      <c r="D143" s="31" t="s">
        <v>41</v>
      </c>
      <c r="E143" s="96" t="s">
        <v>184</v>
      </c>
      <c r="F143" s="97">
        <v>2000</v>
      </c>
      <c r="G143" s="97">
        <v>2000</v>
      </c>
      <c r="H143" s="97">
        <f t="shared" si="15"/>
        <v>2000</v>
      </c>
      <c r="I143" s="97">
        <f t="shared" si="15"/>
        <v>2000</v>
      </c>
    </row>
    <row r="144" spans="1:9" ht="25.5">
      <c r="A144" s="98"/>
      <c r="B144" s="169"/>
      <c r="C144" s="95" t="s">
        <v>204</v>
      </c>
      <c r="D144" s="31" t="s">
        <v>41</v>
      </c>
      <c r="E144" s="96" t="s">
        <v>184</v>
      </c>
      <c r="F144" s="97">
        <v>1191</v>
      </c>
      <c r="G144" s="97">
        <v>1700</v>
      </c>
      <c r="H144" s="97">
        <f t="shared" si="15"/>
        <v>1700</v>
      </c>
      <c r="I144" s="97">
        <f t="shared" si="15"/>
        <v>1700</v>
      </c>
    </row>
    <row r="145" spans="1:9" ht="25.5">
      <c r="A145" s="98"/>
      <c r="B145" s="169"/>
      <c r="C145" s="95" t="s">
        <v>188</v>
      </c>
      <c r="D145" s="31" t="s">
        <v>41</v>
      </c>
      <c r="E145" s="96" t="s">
        <v>184</v>
      </c>
      <c r="F145" s="97">
        <v>2958</v>
      </c>
      <c r="G145" s="97"/>
      <c r="H145" s="97"/>
      <c r="I145" s="97"/>
    </row>
    <row r="146" spans="1:9" ht="25.5">
      <c r="A146" s="98"/>
      <c r="B146" s="169"/>
      <c r="C146" s="95" t="s">
        <v>187</v>
      </c>
      <c r="D146" s="31" t="s">
        <v>41</v>
      </c>
      <c r="E146" s="96" t="s">
        <v>184</v>
      </c>
      <c r="F146" s="97">
        <v>1000</v>
      </c>
      <c r="G146" s="97">
        <v>3550</v>
      </c>
      <c r="H146" s="97">
        <f t="shared" ref="H146:I155" si="16">G146</f>
        <v>3550</v>
      </c>
      <c r="I146" s="97">
        <f t="shared" si="16"/>
        <v>3550</v>
      </c>
    </row>
    <row r="147" spans="1:9" ht="25.5">
      <c r="A147" s="98"/>
      <c r="B147" s="169"/>
      <c r="C147" s="95" t="s">
        <v>205</v>
      </c>
      <c r="D147" s="31" t="s">
        <v>41</v>
      </c>
      <c r="E147" s="96" t="s">
        <v>184</v>
      </c>
      <c r="F147" s="97">
        <v>2000</v>
      </c>
      <c r="G147" s="97">
        <v>1000</v>
      </c>
      <c r="H147" s="97">
        <f t="shared" si="16"/>
        <v>1000</v>
      </c>
      <c r="I147" s="97">
        <f t="shared" si="16"/>
        <v>1000</v>
      </c>
    </row>
    <row r="148" spans="1:9" ht="25.5">
      <c r="A148" s="98"/>
      <c r="B148" s="169"/>
      <c r="C148" s="95" t="s">
        <v>189</v>
      </c>
      <c r="D148" s="31" t="s">
        <v>41</v>
      </c>
      <c r="E148" s="96" t="s">
        <v>184</v>
      </c>
      <c r="F148" s="97">
        <v>470</v>
      </c>
      <c r="G148" s="97">
        <v>20</v>
      </c>
      <c r="H148" s="97">
        <f t="shared" si="16"/>
        <v>20</v>
      </c>
      <c r="I148" s="97">
        <f t="shared" si="16"/>
        <v>20</v>
      </c>
    </row>
    <row r="149" spans="1:9" ht="25.5">
      <c r="A149" s="98"/>
      <c r="B149" s="169"/>
      <c r="C149" s="95" t="s">
        <v>191</v>
      </c>
      <c r="D149" s="31" t="s">
        <v>41</v>
      </c>
      <c r="E149" s="96" t="s">
        <v>184</v>
      </c>
      <c r="F149" s="97">
        <v>4250</v>
      </c>
      <c r="G149" s="97">
        <v>3700</v>
      </c>
      <c r="H149" s="97">
        <f t="shared" si="16"/>
        <v>3700</v>
      </c>
      <c r="I149" s="97">
        <f t="shared" si="16"/>
        <v>3700</v>
      </c>
    </row>
    <row r="150" spans="1:9" ht="25.5">
      <c r="A150" s="98"/>
      <c r="B150" s="169"/>
      <c r="C150" s="95" t="s">
        <v>206</v>
      </c>
      <c r="D150" s="31" t="s">
        <v>41</v>
      </c>
      <c r="E150" s="96" t="s">
        <v>184</v>
      </c>
      <c r="F150" s="97">
        <v>4700</v>
      </c>
      <c r="G150" s="97">
        <v>5200</v>
      </c>
      <c r="H150" s="97">
        <f t="shared" si="16"/>
        <v>5200</v>
      </c>
      <c r="I150" s="97">
        <f t="shared" si="16"/>
        <v>5200</v>
      </c>
    </row>
    <row r="151" spans="1:9" ht="25.5">
      <c r="A151" s="98"/>
      <c r="B151" s="169"/>
      <c r="C151" s="95" t="s">
        <v>192</v>
      </c>
      <c r="D151" s="31" t="s">
        <v>41</v>
      </c>
      <c r="E151" s="96" t="s">
        <v>184</v>
      </c>
      <c r="F151" s="97">
        <v>4468</v>
      </c>
      <c r="G151" s="97">
        <v>1200</v>
      </c>
      <c r="H151" s="97">
        <f t="shared" si="16"/>
        <v>1200</v>
      </c>
      <c r="I151" s="97">
        <f t="shared" si="16"/>
        <v>1200</v>
      </c>
    </row>
    <row r="152" spans="1:9" ht="25.5">
      <c r="A152" s="98"/>
      <c r="B152" s="169"/>
      <c r="C152" s="95" t="s">
        <v>194</v>
      </c>
      <c r="D152" s="31" t="s">
        <v>41</v>
      </c>
      <c r="E152" s="96" t="s">
        <v>184</v>
      </c>
      <c r="F152" s="97">
        <v>4137</v>
      </c>
      <c r="G152" s="97">
        <v>4622</v>
      </c>
      <c r="H152" s="97">
        <f t="shared" si="16"/>
        <v>4622</v>
      </c>
      <c r="I152" s="97">
        <f t="shared" si="16"/>
        <v>4622</v>
      </c>
    </row>
    <row r="153" spans="1:9">
      <c r="A153" s="98"/>
      <c r="B153" s="169"/>
      <c r="C153" s="95" t="s">
        <v>195</v>
      </c>
      <c r="D153" s="31" t="s">
        <v>41</v>
      </c>
      <c r="E153" s="96" t="s">
        <v>184</v>
      </c>
      <c r="F153" s="97">
        <v>1320</v>
      </c>
      <c r="G153" s="97">
        <v>1320</v>
      </c>
      <c r="H153" s="97">
        <f t="shared" si="16"/>
        <v>1320</v>
      </c>
      <c r="I153" s="97">
        <f t="shared" si="16"/>
        <v>1320</v>
      </c>
    </row>
    <row r="154" spans="1:9" ht="38.25">
      <c r="A154" s="98"/>
      <c r="B154" s="169"/>
      <c r="C154" s="95" t="s">
        <v>196</v>
      </c>
      <c r="D154" s="31" t="s">
        <v>41</v>
      </c>
      <c r="E154" s="96" t="s">
        <v>184</v>
      </c>
      <c r="F154" s="97">
        <v>500</v>
      </c>
      <c r="G154" s="97">
        <v>420</v>
      </c>
      <c r="H154" s="97">
        <f t="shared" si="16"/>
        <v>420</v>
      </c>
      <c r="I154" s="97">
        <f t="shared" si="16"/>
        <v>420</v>
      </c>
    </row>
    <row r="155" spans="1:9" ht="25.5">
      <c r="A155" s="98"/>
      <c r="B155" s="169"/>
      <c r="C155" s="95" t="s">
        <v>197</v>
      </c>
      <c r="D155" s="31" t="s">
        <v>41</v>
      </c>
      <c r="E155" s="96" t="s">
        <v>184</v>
      </c>
      <c r="F155" s="97">
        <v>780</v>
      </c>
      <c r="G155" s="97">
        <v>1800</v>
      </c>
      <c r="H155" s="97">
        <f t="shared" si="16"/>
        <v>1800</v>
      </c>
      <c r="I155" s="97">
        <f t="shared" si="16"/>
        <v>1800</v>
      </c>
    </row>
    <row r="156" spans="1:9" ht="25.5">
      <c r="A156" s="98"/>
      <c r="B156" s="169"/>
      <c r="C156" s="95" t="s">
        <v>221</v>
      </c>
      <c r="D156" s="31" t="s">
        <v>41</v>
      </c>
      <c r="E156" s="96" t="s">
        <v>184</v>
      </c>
      <c r="F156" s="97">
        <v>2280</v>
      </c>
      <c r="G156" s="97"/>
      <c r="H156" s="97"/>
      <c r="I156" s="97"/>
    </row>
    <row r="157" spans="1:9" ht="25.5">
      <c r="A157" s="98"/>
      <c r="B157" s="169"/>
      <c r="C157" s="95" t="s">
        <v>223</v>
      </c>
      <c r="D157" s="31" t="s">
        <v>41</v>
      </c>
      <c r="E157" s="96" t="s">
        <v>184</v>
      </c>
      <c r="F157" s="97">
        <v>4700</v>
      </c>
      <c r="G157" s="97">
        <v>4700</v>
      </c>
      <c r="H157" s="97">
        <f t="shared" ref="H157:I163" si="17">G157</f>
        <v>4700</v>
      </c>
      <c r="I157" s="97">
        <f t="shared" si="17"/>
        <v>4700</v>
      </c>
    </row>
    <row r="158" spans="1:9" ht="25.5">
      <c r="A158" s="98"/>
      <c r="B158" s="169"/>
      <c r="C158" s="95" t="s">
        <v>207</v>
      </c>
      <c r="D158" s="31" t="s">
        <v>41</v>
      </c>
      <c r="E158" s="96" t="s">
        <v>184</v>
      </c>
      <c r="F158" s="97">
        <v>1348</v>
      </c>
      <c r="G158" s="97">
        <v>1348</v>
      </c>
      <c r="H158" s="97">
        <f t="shared" si="17"/>
        <v>1348</v>
      </c>
      <c r="I158" s="97">
        <f t="shared" si="17"/>
        <v>1348</v>
      </c>
    </row>
    <row r="159" spans="1:9" ht="25.5">
      <c r="A159" s="98"/>
      <c r="B159" s="169"/>
      <c r="C159" s="95" t="s">
        <v>208</v>
      </c>
      <c r="D159" s="31" t="s">
        <v>41</v>
      </c>
      <c r="E159" s="96" t="s">
        <v>184</v>
      </c>
      <c r="F159" s="97">
        <v>9794</v>
      </c>
      <c r="G159" s="97">
        <v>9581</v>
      </c>
      <c r="H159" s="97">
        <f t="shared" si="17"/>
        <v>9581</v>
      </c>
      <c r="I159" s="97">
        <f t="shared" si="17"/>
        <v>9581</v>
      </c>
    </row>
    <row r="160" spans="1:9" ht="25.5">
      <c r="A160" s="98"/>
      <c r="B160" s="169"/>
      <c r="C160" s="95" t="s">
        <v>199</v>
      </c>
      <c r="D160" s="31" t="s">
        <v>41</v>
      </c>
      <c r="E160" s="96" t="s">
        <v>184</v>
      </c>
      <c r="F160" s="97">
        <v>2800</v>
      </c>
      <c r="G160" s="97">
        <v>2800</v>
      </c>
      <c r="H160" s="97">
        <f t="shared" si="17"/>
        <v>2800</v>
      </c>
      <c r="I160" s="97">
        <f t="shared" si="17"/>
        <v>2800</v>
      </c>
    </row>
    <row r="161" spans="1:9" ht="25.5">
      <c r="A161" s="98"/>
      <c r="B161" s="169"/>
      <c r="C161" s="95" t="s">
        <v>200</v>
      </c>
      <c r="D161" s="31" t="s">
        <v>41</v>
      </c>
      <c r="E161" s="96" t="s">
        <v>184</v>
      </c>
      <c r="F161" s="97">
        <v>5475</v>
      </c>
      <c r="G161" s="97">
        <v>6360</v>
      </c>
      <c r="H161" s="97">
        <f t="shared" si="17"/>
        <v>6360</v>
      </c>
      <c r="I161" s="97">
        <f t="shared" si="17"/>
        <v>6360</v>
      </c>
    </row>
    <row r="162" spans="1:9" ht="38.25">
      <c r="A162" s="98"/>
      <c r="B162" s="169"/>
      <c r="C162" s="95" t="s">
        <v>201</v>
      </c>
      <c r="D162" s="31" t="s">
        <v>41</v>
      </c>
      <c r="E162" s="96" t="s">
        <v>184</v>
      </c>
      <c r="F162" s="97">
        <v>5128</v>
      </c>
      <c r="G162" s="97">
        <v>5500</v>
      </c>
      <c r="H162" s="97">
        <f t="shared" si="17"/>
        <v>5500</v>
      </c>
      <c r="I162" s="97">
        <f t="shared" si="17"/>
        <v>5500</v>
      </c>
    </row>
    <row r="163" spans="1:9" ht="25.5">
      <c r="A163" s="98"/>
      <c r="B163" s="169"/>
      <c r="C163" s="95" t="s">
        <v>202</v>
      </c>
      <c r="D163" s="31" t="s">
        <v>41</v>
      </c>
      <c r="E163" s="96" t="s">
        <v>184</v>
      </c>
      <c r="F163" s="97">
        <v>3000</v>
      </c>
      <c r="G163" s="97">
        <v>3000</v>
      </c>
      <c r="H163" s="97">
        <f t="shared" si="17"/>
        <v>3000</v>
      </c>
      <c r="I163" s="97">
        <f t="shared" si="17"/>
        <v>3000</v>
      </c>
    </row>
    <row r="164" spans="1:9" ht="25.5">
      <c r="A164" s="98"/>
      <c r="B164" s="169"/>
      <c r="C164" s="95" t="s">
        <v>209</v>
      </c>
      <c r="D164" s="31" t="s">
        <v>41</v>
      </c>
      <c r="E164" s="96" t="s">
        <v>184</v>
      </c>
      <c r="F164" s="97">
        <v>39484</v>
      </c>
      <c r="G164" s="97">
        <v>108161</v>
      </c>
      <c r="H164" s="97">
        <v>105803</v>
      </c>
      <c r="I164" s="97">
        <v>103713</v>
      </c>
    </row>
    <row r="165" spans="1:9" ht="25.5">
      <c r="A165" s="98"/>
      <c r="B165" s="169"/>
      <c r="C165" s="95" t="s">
        <v>210</v>
      </c>
      <c r="D165" s="31" t="s">
        <v>41</v>
      </c>
      <c r="E165" s="96" t="s">
        <v>184</v>
      </c>
      <c r="F165" s="97">
        <v>25007</v>
      </c>
      <c r="G165" s="97">
        <v>41497</v>
      </c>
      <c r="H165" s="97">
        <v>40592</v>
      </c>
      <c r="I165" s="97">
        <v>39790</v>
      </c>
    </row>
    <row r="166" spans="1:9" ht="25.5">
      <c r="A166" s="98"/>
      <c r="B166" s="169"/>
      <c r="C166" s="95" t="s">
        <v>211</v>
      </c>
      <c r="D166" s="31" t="s">
        <v>41</v>
      </c>
      <c r="E166" s="96" t="s">
        <v>184</v>
      </c>
      <c r="F166" s="97">
        <v>16723</v>
      </c>
      <c r="G166" s="97">
        <v>33828</v>
      </c>
      <c r="H166" s="97">
        <v>33091</v>
      </c>
      <c r="I166" s="97">
        <v>32438</v>
      </c>
    </row>
    <row r="167" spans="1:9">
      <c r="A167" s="98"/>
      <c r="B167" s="168" t="s">
        <v>43</v>
      </c>
      <c r="C167" s="95" t="s">
        <v>183</v>
      </c>
      <c r="D167" s="31" t="s">
        <v>41</v>
      </c>
      <c r="E167" s="96" t="s">
        <v>184</v>
      </c>
      <c r="F167" s="97">
        <v>900</v>
      </c>
      <c r="G167" s="97">
        <v>900</v>
      </c>
      <c r="H167" s="97">
        <f t="shared" ref="H167:I167" si="18">G167</f>
        <v>900</v>
      </c>
      <c r="I167" s="97">
        <f t="shared" si="18"/>
        <v>900</v>
      </c>
    </row>
    <row r="168" spans="1:9">
      <c r="A168" s="98"/>
      <c r="B168" s="168"/>
      <c r="C168" s="95" t="s">
        <v>185</v>
      </c>
      <c r="D168" s="31" t="s">
        <v>41</v>
      </c>
      <c r="E168" s="96" t="s">
        <v>184</v>
      </c>
      <c r="F168" s="97">
        <v>700</v>
      </c>
      <c r="G168" s="97"/>
      <c r="H168" s="97"/>
      <c r="I168" s="97"/>
    </row>
    <row r="169" spans="1:9" ht="25.5">
      <c r="A169" s="98"/>
      <c r="B169" s="169"/>
      <c r="C169" s="95" t="s">
        <v>186</v>
      </c>
      <c r="D169" s="31" t="s">
        <v>41</v>
      </c>
      <c r="E169" s="96" t="s">
        <v>184</v>
      </c>
      <c r="F169" s="97">
        <v>1350</v>
      </c>
      <c r="G169" s="97">
        <v>1350</v>
      </c>
      <c r="H169" s="97">
        <f t="shared" ref="H169:I172" si="19">G169</f>
        <v>1350</v>
      </c>
      <c r="I169" s="97">
        <f t="shared" si="19"/>
        <v>1350</v>
      </c>
    </row>
    <row r="170" spans="1:9" ht="25.5">
      <c r="A170" s="98"/>
      <c r="B170" s="169"/>
      <c r="C170" s="95" t="s">
        <v>212</v>
      </c>
      <c r="D170" s="31" t="s">
        <v>41</v>
      </c>
      <c r="E170" s="96" t="s">
        <v>184</v>
      </c>
      <c r="F170" s="97"/>
      <c r="G170" s="97">
        <v>398</v>
      </c>
      <c r="H170" s="97">
        <f t="shared" si="19"/>
        <v>398</v>
      </c>
      <c r="I170" s="97">
        <f t="shared" si="19"/>
        <v>398</v>
      </c>
    </row>
    <row r="171" spans="1:9" ht="25.5">
      <c r="A171" s="98"/>
      <c r="B171" s="169"/>
      <c r="C171" s="95" t="s">
        <v>204</v>
      </c>
      <c r="D171" s="31" t="s">
        <v>41</v>
      </c>
      <c r="E171" s="96" t="s">
        <v>184</v>
      </c>
      <c r="F171" s="97">
        <v>1175</v>
      </c>
      <c r="G171" s="97">
        <v>120</v>
      </c>
      <c r="H171" s="97">
        <f t="shared" si="19"/>
        <v>120</v>
      </c>
      <c r="I171" s="97">
        <f t="shared" si="19"/>
        <v>120</v>
      </c>
    </row>
    <row r="172" spans="1:9" ht="25.5">
      <c r="A172" s="98"/>
      <c r="B172" s="169"/>
      <c r="C172" s="95" t="s">
        <v>187</v>
      </c>
      <c r="D172" s="31" t="s">
        <v>41</v>
      </c>
      <c r="E172" s="96" t="s">
        <v>184</v>
      </c>
      <c r="F172" s="97"/>
      <c r="G172" s="97">
        <v>3000</v>
      </c>
      <c r="H172" s="97">
        <f t="shared" si="19"/>
        <v>3000</v>
      </c>
      <c r="I172" s="97">
        <f t="shared" si="19"/>
        <v>3000</v>
      </c>
    </row>
    <row r="173" spans="1:9" ht="25.5">
      <c r="A173" s="98"/>
      <c r="B173" s="169"/>
      <c r="C173" s="95" t="s">
        <v>188</v>
      </c>
      <c r="D173" s="31" t="s">
        <v>41</v>
      </c>
      <c r="E173" s="96" t="s">
        <v>184</v>
      </c>
      <c r="F173" s="97">
        <v>100</v>
      </c>
      <c r="G173" s="97"/>
      <c r="H173" s="97"/>
      <c r="I173" s="97"/>
    </row>
    <row r="174" spans="1:9" ht="25.5">
      <c r="A174" s="98"/>
      <c r="B174" s="169"/>
      <c r="C174" s="95" t="s">
        <v>205</v>
      </c>
      <c r="D174" s="31" t="s">
        <v>41</v>
      </c>
      <c r="E174" s="96" t="s">
        <v>184</v>
      </c>
      <c r="F174" s="97">
        <v>1000</v>
      </c>
      <c r="G174" s="97">
        <v>500</v>
      </c>
      <c r="H174" s="97">
        <f t="shared" ref="H174:I185" si="20">G174</f>
        <v>500</v>
      </c>
      <c r="I174" s="97">
        <f t="shared" si="20"/>
        <v>500</v>
      </c>
    </row>
    <row r="175" spans="1:9" ht="25.5">
      <c r="A175" s="98"/>
      <c r="B175" s="169"/>
      <c r="C175" s="95" t="s">
        <v>189</v>
      </c>
      <c r="D175" s="31" t="s">
        <v>41</v>
      </c>
      <c r="E175" s="96" t="s">
        <v>184</v>
      </c>
      <c r="F175" s="97">
        <v>470</v>
      </c>
      <c r="G175" s="97">
        <v>40</v>
      </c>
      <c r="H175" s="97">
        <f t="shared" si="20"/>
        <v>40</v>
      </c>
      <c r="I175" s="97">
        <f t="shared" si="20"/>
        <v>40</v>
      </c>
    </row>
    <row r="176" spans="1:9" ht="25.5">
      <c r="A176" s="98"/>
      <c r="B176" s="169"/>
      <c r="C176" s="95" t="s">
        <v>191</v>
      </c>
      <c r="D176" s="31" t="s">
        <v>41</v>
      </c>
      <c r="E176" s="96" t="s">
        <v>184</v>
      </c>
      <c r="F176" s="97">
        <v>1890</v>
      </c>
      <c r="G176" s="97">
        <v>620</v>
      </c>
      <c r="H176" s="97">
        <f t="shared" si="20"/>
        <v>620</v>
      </c>
      <c r="I176" s="97">
        <f t="shared" si="20"/>
        <v>620</v>
      </c>
    </row>
    <row r="177" spans="1:9" ht="25.5">
      <c r="A177" s="98"/>
      <c r="B177" s="169"/>
      <c r="C177" s="95" t="s">
        <v>206</v>
      </c>
      <c r="D177" s="31" t="s">
        <v>41</v>
      </c>
      <c r="E177" s="96" t="s">
        <v>184</v>
      </c>
      <c r="F177" s="97">
        <v>2100</v>
      </c>
      <c r="G177" s="97">
        <v>2800</v>
      </c>
      <c r="H177" s="97">
        <f t="shared" si="20"/>
        <v>2800</v>
      </c>
      <c r="I177" s="97">
        <f t="shared" si="20"/>
        <v>2800</v>
      </c>
    </row>
    <row r="178" spans="1:9" ht="25.5">
      <c r="A178" s="98"/>
      <c r="B178" s="169"/>
      <c r="C178" s="95" t="s">
        <v>192</v>
      </c>
      <c r="D178" s="31" t="s">
        <v>41</v>
      </c>
      <c r="E178" s="96" t="s">
        <v>184</v>
      </c>
      <c r="F178" s="97">
        <v>4548</v>
      </c>
      <c r="G178" s="97">
        <v>1200</v>
      </c>
      <c r="H178" s="97">
        <f t="shared" si="20"/>
        <v>1200</v>
      </c>
      <c r="I178" s="97">
        <f t="shared" si="20"/>
        <v>1200</v>
      </c>
    </row>
    <row r="179" spans="1:9" ht="25.5">
      <c r="A179" s="98"/>
      <c r="B179" s="169"/>
      <c r="C179" s="95" t="s">
        <v>194</v>
      </c>
      <c r="D179" s="31" t="s">
        <v>41</v>
      </c>
      <c r="E179" s="96" t="s">
        <v>184</v>
      </c>
      <c r="F179" s="97">
        <v>4023</v>
      </c>
      <c r="G179" s="97">
        <v>3854</v>
      </c>
      <c r="H179" s="97">
        <f t="shared" si="20"/>
        <v>3854</v>
      </c>
      <c r="I179" s="97">
        <f t="shared" si="20"/>
        <v>3854</v>
      </c>
    </row>
    <row r="180" spans="1:9">
      <c r="A180" s="98"/>
      <c r="B180" s="169"/>
      <c r="C180" s="95" t="s">
        <v>195</v>
      </c>
      <c r="D180" s="31" t="s">
        <v>41</v>
      </c>
      <c r="E180" s="96" t="s">
        <v>184</v>
      </c>
      <c r="F180" s="97">
        <v>1000</v>
      </c>
      <c r="G180" s="97">
        <v>1000</v>
      </c>
      <c r="H180" s="97">
        <f t="shared" si="20"/>
        <v>1000</v>
      </c>
      <c r="I180" s="97">
        <f t="shared" si="20"/>
        <v>1000</v>
      </c>
    </row>
    <row r="181" spans="1:9" ht="38.25">
      <c r="A181" s="98"/>
      <c r="B181" s="169"/>
      <c r="C181" s="95" t="s">
        <v>196</v>
      </c>
      <c r="D181" s="31" t="s">
        <v>41</v>
      </c>
      <c r="E181" s="96" t="s">
        <v>184</v>
      </c>
      <c r="F181" s="97">
        <v>500</v>
      </c>
      <c r="G181" s="97">
        <v>400</v>
      </c>
      <c r="H181" s="97">
        <f t="shared" si="20"/>
        <v>400</v>
      </c>
      <c r="I181" s="97">
        <f t="shared" si="20"/>
        <v>400</v>
      </c>
    </row>
    <row r="182" spans="1:9" ht="25.5">
      <c r="A182" s="98"/>
      <c r="B182" s="169"/>
      <c r="C182" s="95" t="s">
        <v>197</v>
      </c>
      <c r="D182" s="31" t="s">
        <v>41</v>
      </c>
      <c r="E182" s="96" t="s">
        <v>184</v>
      </c>
      <c r="F182" s="97">
        <v>660</v>
      </c>
      <c r="G182" s="97">
        <v>1050</v>
      </c>
      <c r="H182" s="97">
        <f t="shared" si="20"/>
        <v>1050</v>
      </c>
      <c r="I182" s="97">
        <f t="shared" si="20"/>
        <v>1050</v>
      </c>
    </row>
    <row r="183" spans="1:9" ht="25.5">
      <c r="A183" s="98"/>
      <c r="B183" s="169"/>
      <c r="C183" s="95" t="s">
        <v>199</v>
      </c>
      <c r="D183" s="31" t="s">
        <v>41</v>
      </c>
      <c r="E183" s="96" t="s">
        <v>184</v>
      </c>
      <c r="F183" s="97">
        <v>1700</v>
      </c>
      <c r="G183" s="97">
        <v>1700</v>
      </c>
      <c r="H183" s="97">
        <f t="shared" si="20"/>
        <v>1700</v>
      </c>
      <c r="I183" s="97">
        <f t="shared" si="20"/>
        <v>1700</v>
      </c>
    </row>
    <row r="184" spans="1:9" ht="25.5">
      <c r="A184" s="98"/>
      <c r="B184" s="169"/>
      <c r="C184" s="95" t="s">
        <v>200</v>
      </c>
      <c r="D184" s="31" t="s">
        <v>41</v>
      </c>
      <c r="E184" s="96" t="s">
        <v>184</v>
      </c>
      <c r="F184" s="97">
        <v>1550</v>
      </c>
      <c r="G184" s="97">
        <v>1500</v>
      </c>
      <c r="H184" s="97">
        <f t="shared" si="20"/>
        <v>1500</v>
      </c>
      <c r="I184" s="97">
        <f t="shared" si="20"/>
        <v>1500</v>
      </c>
    </row>
    <row r="185" spans="1:9" ht="25.5">
      <c r="A185" s="98"/>
      <c r="B185" s="169"/>
      <c r="C185" s="95" t="s">
        <v>202</v>
      </c>
      <c r="D185" s="31" t="s">
        <v>41</v>
      </c>
      <c r="E185" s="96" t="s">
        <v>184</v>
      </c>
      <c r="F185" s="97">
        <v>1000</v>
      </c>
      <c r="G185" s="97">
        <v>1000</v>
      </c>
      <c r="H185" s="97">
        <f t="shared" si="20"/>
        <v>1000</v>
      </c>
      <c r="I185" s="97">
        <f t="shared" si="20"/>
        <v>1000</v>
      </c>
    </row>
    <row r="186" spans="1:9" ht="25.5">
      <c r="A186" s="98"/>
      <c r="B186" s="169"/>
      <c r="C186" s="95" t="s">
        <v>209</v>
      </c>
      <c r="D186" s="31" t="s">
        <v>41</v>
      </c>
      <c r="E186" s="96" t="s">
        <v>184</v>
      </c>
      <c r="F186" s="97">
        <v>22490</v>
      </c>
      <c r="G186" s="97">
        <v>34674</v>
      </c>
      <c r="H186" s="97">
        <v>33918</v>
      </c>
      <c r="I186" s="97">
        <v>33248</v>
      </c>
    </row>
    <row r="187" spans="1:9" ht="25.5">
      <c r="A187" s="98"/>
      <c r="B187" s="169"/>
      <c r="C187" s="95" t="s">
        <v>210</v>
      </c>
      <c r="D187" s="31" t="s">
        <v>41</v>
      </c>
      <c r="E187" s="96" t="s">
        <v>184</v>
      </c>
      <c r="F187" s="97">
        <v>8434</v>
      </c>
      <c r="G187" s="97">
        <v>16744</v>
      </c>
      <c r="H187" s="97">
        <v>16379</v>
      </c>
      <c r="I187" s="97">
        <v>16055</v>
      </c>
    </row>
    <row r="188" spans="1:9" ht="25.5">
      <c r="A188" s="98"/>
      <c r="B188" s="169"/>
      <c r="C188" s="95" t="s">
        <v>211</v>
      </c>
      <c r="D188" s="31" t="s">
        <v>41</v>
      </c>
      <c r="E188" s="96" t="s">
        <v>184</v>
      </c>
      <c r="F188" s="97">
        <v>7301</v>
      </c>
      <c r="G188" s="97">
        <v>14498</v>
      </c>
      <c r="H188" s="97">
        <v>14182</v>
      </c>
      <c r="I188" s="97">
        <v>13902</v>
      </c>
    </row>
    <row r="189" spans="1:9">
      <c r="A189" s="98"/>
      <c r="B189" s="168" t="s">
        <v>44</v>
      </c>
      <c r="C189" s="95" t="s">
        <v>183</v>
      </c>
      <c r="D189" s="31" t="s">
        <v>41</v>
      </c>
      <c r="E189" s="96" t="s">
        <v>184</v>
      </c>
      <c r="F189" s="97">
        <v>6000</v>
      </c>
      <c r="G189" s="97">
        <v>5500</v>
      </c>
      <c r="H189" s="97">
        <f t="shared" ref="H189:I204" si="21">G189</f>
        <v>5500</v>
      </c>
      <c r="I189" s="97">
        <f t="shared" si="21"/>
        <v>5500</v>
      </c>
    </row>
    <row r="190" spans="1:9" ht="25.5">
      <c r="A190" s="98"/>
      <c r="B190" s="179"/>
      <c r="C190" s="95" t="s">
        <v>186</v>
      </c>
      <c r="D190" s="31" t="s">
        <v>41</v>
      </c>
      <c r="E190" s="96" t="s">
        <v>184</v>
      </c>
      <c r="F190" s="97">
        <v>1450</v>
      </c>
      <c r="G190" s="97">
        <v>1450</v>
      </c>
      <c r="H190" s="97">
        <f t="shared" si="21"/>
        <v>1450</v>
      </c>
      <c r="I190" s="97">
        <f t="shared" si="21"/>
        <v>1450</v>
      </c>
    </row>
    <row r="191" spans="1:9" ht="25.5">
      <c r="A191" s="98"/>
      <c r="B191" s="179"/>
      <c r="C191" s="95" t="s">
        <v>212</v>
      </c>
      <c r="D191" s="31" t="s">
        <v>41</v>
      </c>
      <c r="E191" s="96" t="s">
        <v>184</v>
      </c>
      <c r="F191" s="97">
        <v>540</v>
      </c>
      <c r="G191" s="97">
        <v>540</v>
      </c>
      <c r="H191" s="97">
        <f t="shared" si="21"/>
        <v>540</v>
      </c>
      <c r="I191" s="97">
        <f t="shared" si="21"/>
        <v>540</v>
      </c>
    </row>
    <row r="192" spans="1:9" ht="25.5">
      <c r="A192" s="98"/>
      <c r="B192" s="179"/>
      <c r="C192" s="95" t="s">
        <v>204</v>
      </c>
      <c r="D192" s="31" t="s">
        <v>41</v>
      </c>
      <c r="E192" s="96" t="s">
        <v>184</v>
      </c>
      <c r="F192" s="97">
        <v>3101</v>
      </c>
      <c r="G192" s="97">
        <v>2500</v>
      </c>
      <c r="H192" s="97">
        <f t="shared" si="21"/>
        <v>2500</v>
      </c>
      <c r="I192" s="97">
        <f t="shared" si="21"/>
        <v>2500</v>
      </c>
    </row>
    <row r="193" spans="1:9" ht="25.5">
      <c r="A193" s="98"/>
      <c r="B193" s="179"/>
      <c r="C193" s="95" t="s">
        <v>187</v>
      </c>
      <c r="D193" s="31" t="s">
        <v>41</v>
      </c>
      <c r="E193" s="96" t="s">
        <v>184</v>
      </c>
      <c r="F193" s="97">
        <v>3276</v>
      </c>
      <c r="G193" s="97">
        <v>2000</v>
      </c>
      <c r="H193" s="97">
        <f t="shared" si="21"/>
        <v>2000</v>
      </c>
      <c r="I193" s="97">
        <f t="shared" si="21"/>
        <v>2000</v>
      </c>
    </row>
    <row r="194" spans="1:9" ht="25.5">
      <c r="A194" s="98"/>
      <c r="B194" s="179"/>
      <c r="C194" s="95" t="s">
        <v>188</v>
      </c>
      <c r="D194" s="31" t="s">
        <v>41</v>
      </c>
      <c r="E194" s="96" t="s">
        <v>184</v>
      </c>
      <c r="F194" s="97">
        <v>3200</v>
      </c>
      <c r="G194" s="97">
        <v>2200</v>
      </c>
      <c r="H194" s="97">
        <f t="shared" si="21"/>
        <v>2200</v>
      </c>
      <c r="I194" s="97">
        <f t="shared" si="21"/>
        <v>2200</v>
      </c>
    </row>
    <row r="195" spans="1:9" ht="25.5">
      <c r="A195" s="98"/>
      <c r="B195" s="179"/>
      <c r="C195" s="95" t="s">
        <v>205</v>
      </c>
      <c r="D195" s="31" t="s">
        <v>41</v>
      </c>
      <c r="E195" s="96" t="s">
        <v>184</v>
      </c>
      <c r="F195" s="97">
        <v>1150</v>
      </c>
      <c r="G195" s="97">
        <v>600</v>
      </c>
      <c r="H195" s="97">
        <f t="shared" si="21"/>
        <v>600</v>
      </c>
      <c r="I195" s="97">
        <f t="shared" si="21"/>
        <v>600</v>
      </c>
    </row>
    <row r="196" spans="1:9" ht="25.5">
      <c r="A196" s="98"/>
      <c r="B196" s="179"/>
      <c r="C196" s="95" t="s">
        <v>191</v>
      </c>
      <c r="D196" s="31" t="s">
        <v>41</v>
      </c>
      <c r="E196" s="96" t="s">
        <v>184</v>
      </c>
      <c r="F196" s="97"/>
      <c r="G196" s="97">
        <v>1200</v>
      </c>
      <c r="H196" s="97">
        <f t="shared" si="21"/>
        <v>1200</v>
      </c>
      <c r="I196" s="97">
        <f t="shared" si="21"/>
        <v>1200</v>
      </c>
    </row>
    <row r="197" spans="1:9" ht="25.5">
      <c r="A197" s="98"/>
      <c r="B197" s="179"/>
      <c r="C197" s="95" t="s">
        <v>206</v>
      </c>
      <c r="D197" s="31" t="s">
        <v>41</v>
      </c>
      <c r="E197" s="96" t="s">
        <v>184</v>
      </c>
      <c r="F197" s="97">
        <v>1100</v>
      </c>
      <c r="G197" s="97">
        <v>1500</v>
      </c>
      <c r="H197" s="97">
        <f t="shared" si="21"/>
        <v>1500</v>
      </c>
      <c r="I197" s="97">
        <f t="shared" si="21"/>
        <v>1500</v>
      </c>
    </row>
    <row r="198" spans="1:9" ht="25.5">
      <c r="A198" s="98"/>
      <c r="B198" s="179"/>
      <c r="C198" s="95" t="s">
        <v>193</v>
      </c>
      <c r="D198" s="31" t="s">
        <v>41</v>
      </c>
      <c r="E198" s="96" t="s">
        <v>184</v>
      </c>
      <c r="F198" s="97">
        <v>3440</v>
      </c>
      <c r="G198" s="97">
        <v>3440</v>
      </c>
      <c r="H198" s="97">
        <f t="shared" si="21"/>
        <v>3440</v>
      </c>
      <c r="I198" s="97">
        <f t="shared" si="21"/>
        <v>3440</v>
      </c>
    </row>
    <row r="199" spans="1:9" ht="25.5">
      <c r="A199" s="98"/>
      <c r="B199" s="179"/>
      <c r="C199" s="95" t="s">
        <v>194</v>
      </c>
      <c r="D199" s="31" t="s">
        <v>41</v>
      </c>
      <c r="E199" s="96" t="s">
        <v>184</v>
      </c>
      <c r="F199" s="97">
        <v>3197</v>
      </c>
      <c r="G199" s="97">
        <v>3053</v>
      </c>
      <c r="H199" s="97">
        <f t="shared" si="21"/>
        <v>3053</v>
      </c>
      <c r="I199" s="97">
        <f t="shared" si="21"/>
        <v>3053</v>
      </c>
    </row>
    <row r="200" spans="1:9" ht="25.5">
      <c r="A200" s="98"/>
      <c r="B200" s="179"/>
      <c r="C200" s="95" t="s">
        <v>197</v>
      </c>
      <c r="D200" s="31" t="s">
        <v>41</v>
      </c>
      <c r="E200" s="96" t="s">
        <v>184</v>
      </c>
      <c r="F200" s="97">
        <v>990</v>
      </c>
      <c r="G200" s="97">
        <v>990</v>
      </c>
      <c r="H200" s="97">
        <f t="shared" si="21"/>
        <v>990</v>
      </c>
      <c r="I200" s="97">
        <f t="shared" si="21"/>
        <v>990</v>
      </c>
    </row>
    <row r="201" spans="1:9" ht="25.5">
      <c r="A201" s="98"/>
      <c r="B201" s="179"/>
      <c r="C201" s="95" t="s">
        <v>198</v>
      </c>
      <c r="D201" s="31" t="s">
        <v>41</v>
      </c>
      <c r="E201" s="96" t="s">
        <v>184</v>
      </c>
      <c r="F201" s="97">
        <v>5023</v>
      </c>
      <c r="G201" s="97">
        <v>4870</v>
      </c>
      <c r="H201" s="97">
        <f t="shared" si="21"/>
        <v>4870</v>
      </c>
      <c r="I201" s="97">
        <f t="shared" si="21"/>
        <v>4870</v>
      </c>
    </row>
    <row r="202" spans="1:9" ht="25.5">
      <c r="A202" s="98"/>
      <c r="B202" s="179"/>
      <c r="C202" s="95" t="s">
        <v>199</v>
      </c>
      <c r="D202" s="31" t="s">
        <v>41</v>
      </c>
      <c r="E202" s="96" t="s">
        <v>184</v>
      </c>
      <c r="F202" s="97">
        <v>3800</v>
      </c>
      <c r="G202" s="97">
        <v>3800</v>
      </c>
      <c r="H202" s="97">
        <f t="shared" si="21"/>
        <v>3800</v>
      </c>
      <c r="I202" s="97">
        <f t="shared" si="21"/>
        <v>3800</v>
      </c>
    </row>
    <row r="203" spans="1:9" ht="25.5">
      <c r="A203" s="98"/>
      <c r="B203" s="179"/>
      <c r="C203" s="95" t="s">
        <v>200</v>
      </c>
      <c r="D203" s="31" t="s">
        <v>41</v>
      </c>
      <c r="E203" s="96" t="s">
        <v>184</v>
      </c>
      <c r="F203" s="97">
        <v>3910</v>
      </c>
      <c r="G203" s="97">
        <v>3560</v>
      </c>
      <c r="H203" s="97">
        <f t="shared" si="21"/>
        <v>3560</v>
      </c>
      <c r="I203" s="97">
        <f t="shared" si="21"/>
        <v>3560</v>
      </c>
    </row>
    <row r="204" spans="1:9" ht="38.25">
      <c r="A204" s="98"/>
      <c r="B204" s="179"/>
      <c r="C204" s="95" t="s">
        <v>201</v>
      </c>
      <c r="D204" s="31" t="s">
        <v>41</v>
      </c>
      <c r="E204" s="96" t="s">
        <v>184</v>
      </c>
      <c r="F204" s="97">
        <v>2100</v>
      </c>
      <c r="G204" s="97">
        <v>2100</v>
      </c>
      <c r="H204" s="97">
        <f t="shared" si="21"/>
        <v>2100</v>
      </c>
      <c r="I204" s="97">
        <f t="shared" si="21"/>
        <v>2100</v>
      </c>
    </row>
    <row r="205" spans="1:9" ht="25.5">
      <c r="A205" s="98"/>
      <c r="B205" s="179"/>
      <c r="C205" s="95" t="s">
        <v>202</v>
      </c>
      <c r="D205" s="31" t="s">
        <v>41</v>
      </c>
      <c r="E205" s="96" t="s">
        <v>184</v>
      </c>
      <c r="F205" s="97">
        <v>1000</v>
      </c>
      <c r="G205" s="97">
        <v>1000</v>
      </c>
      <c r="H205" s="97">
        <f t="shared" ref="H205:I205" si="22">G205</f>
        <v>1000</v>
      </c>
      <c r="I205" s="97">
        <f t="shared" si="22"/>
        <v>1000</v>
      </c>
    </row>
    <row r="206" spans="1:9" ht="25.5">
      <c r="A206" s="98"/>
      <c r="B206" s="179"/>
      <c r="C206" s="95" t="s">
        <v>213</v>
      </c>
      <c r="D206" s="31" t="s">
        <v>41</v>
      </c>
      <c r="E206" s="96" t="s">
        <v>184</v>
      </c>
      <c r="F206" s="97">
        <v>24000</v>
      </c>
      <c r="G206" s="97">
        <v>62504</v>
      </c>
      <c r="H206" s="97">
        <v>61142</v>
      </c>
      <c r="I206" s="97">
        <v>59934</v>
      </c>
    </row>
    <row r="207" spans="1:9" ht="96" customHeight="1">
      <c r="A207" s="98"/>
      <c r="B207" s="180" t="s">
        <v>45</v>
      </c>
      <c r="C207" s="95" t="s">
        <v>221</v>
      </c>
      <c r="D207" s="31" t="s">
        <v>41</v>
      </c>
      <c r="E207" s="96" t="s">
        <v>184</v>
      </c>
      <c r="F207" s="97">
        <v>1600</v>
      </c>
      <c r="G207" s="97">
        <v>1600</v>
      </c>
      <c r="H207" s="97">
        <f t="shared" ref="H207:I222" si="23">G207</f>
        <v>1600</v>
      </c>
      <c r="I207" s="97">
        <f t="shared" si="23"/>
        <v>1600</v>
      </c>
    </row>
    <row r="208" spans="1:9">
      <c r="A208" s="98"/>
      <c r="B208" s="181" t="s">
        <v>52</v>
      </c>
      <c r="C208" s="95" t="s">
        <v>183</v>
      </c>
      <c r="D208" s="31" t="s">
        <v>41</v>
      </c>
      <c r="E208" s="96" t="s">
        <v>184</v>
      </c>
      <c r="F208" s="97">
        <v>650</v>
      </c>
      <c r="G208" s="97">
        <v>350</v>
      </c>
      <c r="H208" s="97">
        <f t="shared" si="23"/>
        <v>350</v>
      </c>
      <c r="I208" s="97">
        <f t="shared" si="23"/>
        <v>350</v>
      </c>
    </row>
    <row r="209" spans="1:9">
      <c r="A209" s="98"/>
      <c r="B209" s="181"/>
      <c r="C209" s="95" t="s">
        <v>185</v>
      </c>
      <c r="D209" s="31" t="s">
        <v>41</v>
      </c>
      <c r="E209" s="96" t="s">
        <v>184</v>
      </c>
      <c r="F209" s="97">
        <v>3225</v>
      </c>
      <c r="G209" s="97">
        <v>200</v>
      </c>
      <c r="H209" s="97">
        <f t="shared" si="23"/>
        <v>200</v>
      </c>
      <c r="I209" s="97">
        <f t="shared" si="23"/>
        <v>200</v>
      </c>
    </row>
    <row r="210" spans="1:9" ht="25.5">
      <c r="A210" s="98"/>
      <c r="B210" s="181"/>
      <c r="C210" s="95" t="s">
        <v>212</v>
      </c>
      <c r="D210" s="31" t="s">
        <v>41</v>
      </c>
      <c r="E210" s="96" t="s">
        <v>184</v>
      </c>
      <c r="F210" s="97">
        <v>950</v>
      </c>
      <c r="G210" s="97">
        <v>180</v>
      </c>
      <c r="H210" s="97">
        <f t="shared" si="23"/>
        <v>180</v>
      </c>
      <c r="I210" s="97">
        <f t="shared" si="23"/>
        <v>180</v>
      </c>
    </row>
    <row r="211" spans="1:9" ht="25.5">
      <c r="A211" s="98"/>
      <c r="B211" s="181"/>
      <c r="C211" s="95" t="s">
        <v>188</v>
      </c>
      <c r="D211" s="31" t="s">
        <v>41</v>
      </c>
      <c r="E211" s="96" t="s">
        <v>184</v>
      </c>
      <c r="F211" s="97">
        <v>25</v>
      </c>
      <c r="G211" s="97">
        <v>60</v>
      </c>
      <c r="H211" s="97">
        <f t="shared" si="23"/>
        <v>60</v>
      </c>
      <c r="I211" s="97">
        <f t="shared" si="23"/>
        <v>60</v>
      </c>
    </row>
    <row r="212" spans="1:9" ht="25.5">
      <c r="A212" s="98"/>
      <c r="B212" s="181"/>
      <c r="C212" s="95" t="s">
        <v>205</v>
      </c>
      <c r="D212" s="31" t="s">
        <v>41</v>
      </c>
      <c r="E212" s="96" t="s">
        <v>184</v>
      </c>
      <c r="F212" s="97">
        <v>3000</v>
      </c>
      <c r="G212" s="97">
        <v>3000</v>
      </c>
      <c r="H212" s="97">
        <f t="shared" si="23"/>
        <v>3000</v>
      </c>
      <c r="I212" s="97">
        <f t="shared" si="23"/>
        <v>3000</v>
      </c>
    </row>
    <row r="213" spans="1:9" ht="25.5">
      <c r="A213" s="98"/>
      <c r="B213" s="181"/>
      <c r="C213" s="95" t="s">
        <v>189</v>
      </c>
      <c r="D213" s="31" t="s">
        <v>41</v>
      </c>
      <c r="E213" s="96" t="s">
        <v>184</v>
      </c>
      <c r="F213" s="97">
        <v>100</v>
      </c>
      <c r="G213" s="97">
        <v>100</v>
      </c>
      <c r="H213" s="97">
        <f t="shared" si="23"/>
        <v>100</v>
      </c>
      <c r="I213" s="97">
        <f t="shared" si="23"/>
        <v>100</v>
      </c>
    </row>
    <row r="214" spans="1:9" ht="25.5">
      <c r="A214" s="98"/>
      <c r="B214" s="181"/>
      <c r="C214" s="95" t="s">
        <v>190</v>
      </c>
      <c r="D214" s="31" t="s">
        <v>41</v>
      </c>
      <c r="E214" s="96" t="s">
        <v>184</v>
      </c>
      <c r="F214" s="97">
        <v>900</v>
      </c>
      <c r="G214" s="97">
        <v>900</v>
      </c>
      <c r="H214" s="97">
        <f t="shared" si="23"/>
        <v>900</v>
      </c>
      <c r="I214" s="97">
        <f t="shared" si="23"/>
        <v>900</v>
      </c>
    </row>
    <row r="215" spans="1:9" ht="25.5">
      <c r="A215" s="98"/>
      <c r="B215" s="181"/>
      <c r="C215" s="95" t="s">
        <v>191</v>
      </c>
      <c r="D215" s="31" t="s">
        <v>41</v>
      </c>
      <c r="E215" s="96" t="s">
        <v>184</v>
      </c>
      <c r="F215" s="97">
        <v>3600</v>
      </c>
      <c r="G215" s="97">
        <v>1600</v>
      </c>
      <c r="H215" s="97">
        <f t="shared" si="23"/>
        <v>1600</v>
      </c>
      <c r="I215" s="97">
        <f t="shared" si="23"/>
        <v>1600</v>
      </c>
    </row>
    <row r="216" spans="1:9" ht="25.5">
      <c r="A216" s="98"/>
      <c r="B216" s="181"/>
      <c r="C216" s="95" t="s">
        <v>206</v>
      </c>
      <c r="D216" s="31" t="s">
        <v>41</v>
      </c>
      <c r="E216" s="96" t="s">
        <v>184</v>
      </c>
      <c r="F216" s="97">
        <v>4800</v>
      </c>
      <c r="G216" s="97">
        <v>3000</v>
      </c>
      <c r="H216" s="97">
        <f t="shared" si="23"/>
        <v>3000</v>
      </c>
      <c r="I216" s="97">
        <f t="shared" si="23"/>
        <v>3000</v>
      </c>
    </row>
    <row r="217" spans="1:9" ht="25.5">
      <c r="A217" s="98"/>
      <c r="B217" s="181"/>
      <c r="C217" s="95" t="s">
        <v>193</v>
      </c>
      <c r="D217" s="31" t="s">
        <v>41</v>
      </c>
      <c r="E217" s="96" t="s">
        <v>184</v>
      </c>
      <c r="F217" s="97">
        <v>825</v>
      </c>
      <c r="G217" s="97">
        <v>825</v>
      </c>
      <c r="H217" s="97">
        <f t="shared" si="23"/>
        <v>825</v>
      </c>
      <c r="I217" s="97">
        <f t="shared" si="23"/>
        <v>825</v>
      </c>
    </row>
    <row r="218" spans="1:9" ht="25.5">
      <c r="A218" s="98"/>
      <c r="B218" s="181"/>
      <c r="C218" s="95" t="s">
        <v>194</v>
      </c>
      <c r="D218" s="31" t="s">
        <v>41</v>
      </c>
      <c r="E218" s="96" t="s">
        <v>184</v>
      </c>
      <c r="F218" s="97">
        <v>497</v>
      </c>
      <c r="G218" s="97">
        <v>200</v>
      </c>
      <c r="H218" s="97">
        <f t="shared" si="23"/>
        <v>200</v>
      </c>
      <c r="I218" s="97">
        <f t="shared" si="23"/>
        <v>200</v>
      </c>
    </row>
    <row r="219" spans="1:9">
      <c r="A219" s="98"/>
      <c r="B219" s="181"/>
      <c r="C219" s="95" t="s">
        <v>195</v>
      </c>
      <c r="D219" s="31" t="s">
        <v>41</v>
      </c>
      <c r="E219" s="96" t="s">
        <v>184</v>
      </c>
      <c r="F219" s="97">
        <v>1738</v>
      </c>
      <c r="G219" s="97">
        <v>1738</v>
      </c>
      <c r="H219" s="97">
        <f t="shared" si="23"/>
        <v>1738</v>
      </c>
      <c r="I219" s="97">
        <f t="shared" si="23"/>
        <v>1738</v>
      </c>
    </row>
    <row r="220" spans="1:9" ht="38.25">
      <c r="A220" s="98"/>
      <c r="B220" s="181"/>
      <c r="C220" s="95" t="s">
        <v>196</v>
      </c>
      <c r="D220" s="31" t="s">
        <v>41</v>
      </c>
      <c r="E220" s="96" t="s">
        <v>184</v>
      </c>
      <c r="F220" s="97">
        <v>200</v>
      </c>
      <c r="G220" s="97">
        <v>150</v>
      </c>
      <c r="H220" s="97">
        <f t="shared" si="23"/>
        <v>150</v>
      </c>
      <c r="I220" s="97">
        <f t="shared" si="23"/>
        <v>150</v>
      </c>
    </row>
    <row r="221" spans="1:9" ht="25.5">
      <c r="A221" s="98"/>
      <c r="B221" s="181"/>
      <c r="C221" s="95" t="s">
        <v>220</v>
      </c>
      <c r="D221" s="31" t="s">
        <v>41</v>
      </c>
      <c r="E221" s="96" t="s">
        <v>184</v>
      </c>
      <c r="F221" s="97">
        <v>380</v>
      </c>
      <c r="G221" s="97">
        <v>380</v>
      </c>
      <c r="H221" s="97">
        <f t="shared" si="23"/>
        <v>380</v>
      </c>
      <c r="I221" s="97">
        <f t="shared" si="23"/>
        <v>380</v>
      </c>
    </row>
    <row r="222" spans="1:9" ht="25.5">
      <c r="A222" s="98"/>
      <c r="B222" s="181"/>
      <c r="C222" s="95" t="s">
        <v>224</v>
      </c>
      <c r="D222" s="31" t="s">
        <v>41</v>
      </c>
      <c r="E222" s="96" t="s">
        <v>184</v>
      </c>
      <c r="F222" s="97">
        <v>1700</v>
      </c>
      <c r="G222" s="97">
        <v>1200</v>
      </c>
      <c r="H222" s="97">
        <f t="shared" si="23"/>
        <v>1200</v>
      </c>
      <c r="I222" s="97">
        <f t="shared" si="23"/>
        <v>1200</v>
      </c>
    </row>
    <row r="223" spans="1:9" ht="25.5">
      <c r="A223" s="98"/>
      <c r="B223" s="181"/>
      <c r="C223" s="95" t="s">
        <v>225</v>
      </c>
      <c r="D223" s="31" t="s">
        <v>41</v>
      </c>
      <c r="E223" s="96" t="s">
        <v>184</v>
      </c>
      <c r="F223" s="97">
        <v>950</v>
      </c>
      <c r="G223" s="97">
        <v>50</v>
      </c>
      <c r="H223" s="97">
        <f t="shared" ref="H223:I238" si="24">G223</f>
        <v>50</v>
      </c>
      <c r="I223" s="97">
        <f t="shared" si="24"/>
        <v>50</v>
      </c>
    </row>
    <row r="224" spans="1:9" ht="25.5">
      <c r="A224" s="98"/>
      <c r="B224" s="181"/>
      <c r="C224" s="95" t="s">
        <v>198</v>
      </c>
      <c r="D224" s="31" t="s">
        <v>41</v>
      </c>
      <c r="E224" s="96" t="s">
        <v>184</v>
      </c>
      <c r="F224" s="97">
        <v>20756</v>
      </c>
      <c r="G224" s="97">
        <v>22217</v>
      </c>
      <c r="H224" s="97">
        <f t="shared" si="24"/>
        <v>22217</v>
      </c>
      <c r="I224" s="97">
        <f t="shared" si="24"/>
        <v>22217</v>
      </c>
    </row>
    <row r="225" spans="1:9" ht="25.5">
      <c r="A225" s="98"/>
      <c r="B225" s="181"/>
      <c r="C225" s="95" t="s">
        <v>207</v>
      </c>
      <c r="D225" s="31" t="s">
        <v>41</v>
      </c>
      <c r="E225" s="96" t="s">
        <v>184</v>
      </c>
      <c r="F225" s="97">
        <v>700</v>
      </c>
      <c r="G225" s="97">
        <v>700</v>
      </c>
      <c r="H225" s="97">
        <f t="shared" si="24"/>
        <v>700</v>
      </c>
      <c r="I225" s="97">
        <f t="shared" si="24"/>
        <v>700</v>
      </c>
    </row>
    <row r="226" spans="1:9" ht="25.5">
      <c r="A226" s="98"/>
      <c r="B226" s="181"/>
      <c r="C226" s="95" t="s">
        <v>199</v>
      </c>
      <c r="D226" s="31" t="s">
        <v>41</v>
      </c>
      <c r="E226" s="96" t="s">
        <v>184</v>
      </c>
      <c r="F226" s="97">
        <v>825</v>
      </c>
      <c r="G226" s="97">
        <v>5145</v>
      </c>
      <c r="H226" s="97">
        <f t="shared" si="24"/>
        <v>5145</v>
      </c>
      <c r="I226" s="97">
        <f t="shared" si="24"/>
        <v>5145</v>
      </c>
    </row>
    <row r="227" spans="1:9" ht="25.5">
      <c r="A227" s="98"/>
      <c r="B227" s="181"/>
      <c r="C227" s="95" t="s">
        <v>200</v>
      </c>
      <c r="D227" s="31" t="s">
        <v>41</v>
      </c>
      <c r="E227" s="96" t="s">
        <v>184</v>
      </c>
      <c r="F227" s="97">
        <v>150</v>
      </c>
      <c r="G227" s="97">
        <v>199</v>
      </c>
      <c r="H227" s="97">
        <f t="shared" si="24"/>
        <v>199</v>
      </c>
      <c r="I227" s="97">
        <f t="shared" si="24"/>
        <v>199</v>
      </c>
    </row>
    <row r="228" spans="1:9" ht="38.25">
      <c r="A228" s="98"/>
      <c r="B228" s="181"/>
      <c r="C228" s="95" t="s">
        <v>201</v>
      </c>
      <c r="D228" s="31" t="s">
        <v>41</v>
      </c>
      <c r="E228" s="96" t="s">
        <v>184</v>
      </c>
      <c r="F228" s="97">
        <v>6648</v>
      </c>
      <c r="G228" s="97">
        <v>6648</v>
      </c>
      <c r="H228" s="97">
        <f t="shared" si="24"/>
        <v>6648</v>
      </c>
      <c r="I228" s="97">
        <f t="shared" si="24"/>
        <v>6648</v>
      </c>
    </row>
    <row r="229" spans="1:9" ht="25.5">
      <c r="A229" s="98"/>
      <c r="B229" s="181"/>
      <c r="C229" s="95" t="s">
        <v>202</v>
      </c>
      <c r="D229" s="31" t="s">
        <v>41</v>
      </c>
      <c r="E229" s="96" t="s">
        <v>184</v>
      </c>
      <c r="F229" s="97">
        <v>825</v>
      </c>
      <c r="G229" s="97">
        <v>825</v>
      </c>
      <c r="H229" s="97">
        <f t="shared" si="24"/>
        <v>825</v>
      </c>
      <c r="I229" s="97">
        <f t="shared" si="24"/>
        <v>825</v>
      </c>
    </row>
    <row r="230" spans="1:9" ht="25.5">
      <c r="A230" s="98"/>
      <c r="B230" s="181"/>
      <c r="C230" s="95" t="s">
        <v>219</v>
      </c>
      <c r="D230" s="31" t="s">
        <v>41</v>
      </c>
      <c r="E230" s="96" t="s">
        <v>184</v>
      </c>
      <c r="F230" s="97">
        <v>680</v>
      </c>
      <c r="G230" s="97">
        <v>680</v>
      </c>
      <c r="H230" s="97">
        <f t="shared" si="24"/>
        <v>680</v>
      </c>
      <c r="I230" s="97">
        <f t="shared" si="24"/>
        <v>680</v>
      </c>
    </row>
    <row r="231" spans="1:9" ht="25.5">
      <c r="A231" s="98"/>
      <c r="B231" s="181"/>
      <c r="C231" s="95" t="s">
        <v>216</v>
      </c>
      <c r="D231" s="31" t="s">
        <v>41</v>
      </c>
      <c r="E231" s="96" t="s">
        <v>184</v>
      </c>
      <c r="F231" s="97">
        <v>500</v>
      </c>
      <c r="G231" s="97">
        <v>300</v>
      </c>
      <c r="H231" s="97">
        <f t="shared" si="24"/>
        <v>300</v>
      </c>
      <c r="I231" s="97">
        <f t="shared" si="24"/>
        <v>300</v>
      </c>
    </row>
    <row r="232" spans="1:9" ht="25.5">
      <c r="A232" s="98"/>
      <c r="B232" s="181"/>
      <c r="C232" s="95" t="s">
        <v>222</v>
      </c>
      <c r="D232" s="31" t="s">
        <v>41</v>
      </c>
      <c r="E232" s="96" t="s">
        <v>184</v>
      </c>
      <c r="F232" s="97">
        <v>147317</v>
      </c>
      <c r="G232" s="97">
        <v>147317</v>
      </c>
      <c r="H232" s="97">
        <f t="shared" si="24"/>
        <v>147317</v>
      </c>
      <c r="I232" s="97">
        <f t="shared" si="24"/>
        <v>147317</v>
      </c>
    </row>
    <row r="233" spans="1:9" ht="38.25">
      <c r="A233" s="98"/>
      <c r="B233" s="182" t="s">
        <v>266</v>
      </c>
      <c r="C233" s="95" t="s">
        <v>201</v>
      </c>
      <c r="D233" s="31" t="s">
        <v>41</v>
      </c>
      <c r="E233" s="96" t="s">
        <v>184</v>
      </c>
      <c r="F233" s="97">
        <v>1456</v>
      </c>
      <c r="G233" s="97">
        <v>1456</v>
      </c>
      <c r="H233" s="97">
        <f t="shared" si="24"/>
        <v>1456</v>
      </c>
      <c r="I233" s="97">
        <f t="shared" si="24"/>
        <v>1456</v>
      </c>
    </row>
    <row r="234" spans="1:9" ht="25.5">
      <c r="A234" s="98"/>
      <c r="B234" s="175"/>
      <c r="C234" s="95" t="s">
        <v>209</v>
      </c>
      <c r="D234" s="31" t="s">
        <v>41</v>
      </c>
      <c r="E234" s="96" t="s">
        <v>184</v>
      </c>
      <c r="F234" s="97">
        <v>2720</v>
      </c>
      <c r="G234" s="97">
        <v>3583</v>
      </c>
      <c r="H234" s="97">
        <f t="shared" si="24"/>
        <v>3583</v>
      </c>
      <c r="I234" s="97">
        <f t="shared" si="24"/>
        <v>3583</v>
      </c>
    </row>
    <row r="235" spans="1:9" ht="25.5">
      <c r="A235" s="98"/>
      <c r="B235" s="176"/>
      <c r="C235" s="95" t="s">
        <v>210</v>
      </c>
      <c r="D235" s="31" t="s">
        <v>41</v>
      </c>
      <c r="E235" s="96" t="s">
        <v>184</v>
      </c>
      <c r="F235" s="97">
        <v>2247</v>
      </c>
      <c r="G235" s="97">
        <v>1685</v>
      </c>
      <c r="H235" s="97">
        <f t="shared" si="24"/>
        <v>1685</v>
      </c>
      <c r="I235" s="97">
        <f t="shared" si="24"/>
        <v>1685</v>
      </c>
    </row>
    <row r="236" spans="1:9" ht="53.25" customHeight="1">
      <c r="A236" s="98"/>
      <c r="B236" s="182" t="s">
        <v>226</v>
      </c>
      <c r="C236" s="95" t="s">
        <v>193</v>
      </c>
      <c r="D236" s="31" t="s">
        <v>51</v>
      </c>
      <c r="E236" s="96" t="s">
        <v>184</v>
      </c>
      <c r="F236" s="97">
        <v>228</v>
      </c>
      <c r="G236" s="97"/>
      <c r="H236" s="97">
        <f t="shared" si="24"/>
        <v>0</v>
      </c>
      <c r="I236" s="97">
        <f t="shared" si="24"/>
        <v>0</v>
      </c>
    </row>
    <row r="237" spans="1:9" ht="48.75" customHeight="1">
      <c r="A237" s="98"/>
      <c r="B237" s="176"/>
      <c r="C237" s="95" t="s">
        <v>221</v>
      </c>
      <c r="D237" s="31" t="s">
        <v>51</v>
      </c>
      <c r="E237" s="96" t="s">
        <v>184</v>
      </c>
      <c r="F237" s="97">
        <v>76</v>
      </c>
      <c r="G237" s="97">
        <v>76</v>
      </c>
      <c r="H237" s="97">
        <f t="shared" si="24"/>
        <v>76</v>
      </c>
      <c r="I237" s="97">
        <f t="shared" si="24"/>
        <v>76</v>
      </c>
    </row>
    <row r="238" spans="1:9" ht="25.5">
      <c r="A238" s="98"/>
      <c r="B238" s="181" t="s">
        <v>53</v>
      </c>
      <c r="C238" s="95" t="s">
        <v>200</v>
      </c>
      <c r="D238" s="31" t="s">
        <v>51</v>
      </c>
      <c r="E238" s="96" t="s">
        <v>184</v>
      </c>
      <c r="F238" s="97">
        <v>90</v>
      </c>
      <c r="G238" s="97">
        <v>301</v>
      </c>
      <c r="H238" s="97">
        <f t="shared" si="24"/>
        <v>301</v>
      </c>
      <c r="I238" s="97">
        <f t="shared" si="24"/>
        <v>301</v>
      </c>
    </row>
    <row r="239" spans="1:9" ht="25.5">
      <c r="A239" s="98"/>
      <c r="B239" s="178"/>
      <c r="C239" s="95" t="s">
        <v>227</v>
      </c>
      <c r="D239" s="31" t="s">
        <v>51</v>
      </c>
      <c r="E239" s="96" t="s">
        <v>184</v>
      </c>
      <c r="F239" s="97">
        <v>50</v>
      </c>
      <c r="G239" s="97">
        <v>125</v>
      </c>
      <c r="H239" s="97">
        <f t="shared" ref="H239:I239" si="25">G239</f>
        <v>125</v>
      </c>
      <c r="I239" s="97">
        <f t="shared" si="25"/>
        <v>125</v>
      </c>
    </row>
    <row r="240" spans="1:9" ht="25.5">
      <c r="A240" s="98"/>
      <c r="B240" s="178"/>
      <c r="C240" s="95" t="s">
        <v>209</v>
      </c>
      <c r="D240" s="31" t="s">
        <v>51</v>
      </c>
      <c r="E240" s="96" t="s">
        <v>184</v>
      </c>
      <c r="F240" s="97">
        <v>742</v>
      </c>
      <c r="G240" s="97">
        <v>1848</v>
      </c>
      <c r="H240" s="97">
        <v>1807</v>
      </c>
      <c r="I240" s="97">
        <v>1771</v>
      </c>
    </row>
    <row r="241" spans="1:9" ht="25.5">
      <c r="A241" s="98"/>
      <c r="B241" s="178"/>
      <c r="C241" s="95" t="s">
        <v>211</v>
      </c>
      <c r="D241" s="31" t="s">
        <v>51</v>
      </c>
      <c r="E241" s="96" t="s">
        <v>184</v>
      </c>
      <c r="F241" s="97">
        <v>78</v>
      </c>
      <c r="G241" s="97">
        <v>194</v>
      </c>
      <c r="H241" s="97">
        <f t="shared" ref="H241:I251" si="26">G241</f>
        <v>194</v>
      </c>
      <c r="I241" s="97">
        <f t="shared" si="26"/>
        <v>194</v>
      </c>
    </row>
    <row r="242" spans="1:9" ht="25.5">
      <c r="A242" s="98"/>
      <c r="B242" s="181" t="s">
        <v>54</v>
      </c>
      <c r="C242" s="95" t="s">
        <v>191</v>
      </c>
      <c r="D242" s="31" t="s">
        <v>51</v>
      </c>
      <c r="E242" s="96" t="s">
        <v>184</v>
      </c>
      <c r="F242" s="97">
        <v>33</v>
      </c>
      <c r="G242" s="97">
        <v>33</v>
      </c>
      <c r="H242" s="97">
        <f t="shared" si="26"/>
        <v>33</v>
      </c>
      <c r="I242" s="97">
        <f t="shared" si="26"/>
        <v>33</v>
      </c>
    </row>
    <row r="243" spans="1:9" ht="25.5">
      <c r="A243" s="98"/>
      <c r="B243" s="178"/>
      <c r="C243" s="95" t="s">
        <v>200</v>
      </c>
      <c r="D243" s="31" t="s">
        <v>51</v>
      </c>
      <c r="E243" s="96" t="s">
        <v>184</v>
      </c>
      <c r="F243" s="97">
        <v>24</v>
      </c>
      <c r="G243" s="97">
        <v>159</v>
      </c>
      <c r="H243" s="97">
        <f t="shared" si="26"/>
        <v>159</v>
      </c>
      <c r="I243" s="97">
        <f t="shared" si="26"/>
        <v>159</v>
      </c>
    </row>
    <row r="244" spans="1:9" ht="25.5">
      <c r="A244" s="98"/>
      <c r="B244" s="178"/>
      <c r="C244" s="95" t="s">
        <v>209</v>
      </c>
      <c r="D244" s="31" t="s">
        <v>51</v>
      </c>
      <c r="E244" s="96" t="s">
        <v>184</v>
      </c>
      <c r="F244" s="97">
        <v>120</v>
      </c>
      <c r="G244" s="97">
        <v>300</v>
      </c>
      <c r="H244" s="97">
        <f t="shared" si="26"/>
        <v>300</v>
      </c>
      <c r="I244" s="97">
        <f t="shared" si="26"/>
        <v>300</v>
      </c>
    </row>
    <row r="245" spans="1:9" ht="25.5">
      <c r="A245" s="98"/>
      <c r="B245" s="178"/>
      <c r="C245" s="95" t="s">
        <v>211</v>
      </c>
      <c r="D245" s="31" t="s">
        <v>51</v>
      </c>
      <c r="E245" s="96" t="s">
        <v>184</v>
      </c>
      <c r="F245" s="97">
        <v>18</v>
      </c>
      <c r="G245" s="97">
        <v>45</v>
      </c>
      <c r="H245" s="97">
        <f t="shared" si="26"/>
        <v>45</v>
      </c>
      <c r="I245" s="97">
        <f t="shared" si="26"/>
        <v>45</v>
      </c>
    </row>
    <row r="246" spans="1:9" ht="56.25" customHeight="1">
      <c r="A246" s="98"/>
      <c r="B246" s="181" t="s">
        <v>55</v>
      </c>
      <c r="C246" s="95" t="s">
        <v>201</v>
      </c>
      <c r="D246" s="31" t="s">
        <v>51</v>
      </c>
      <c r="E246" s="96" t="s">
        <v>184</v>
      </c>
      <c r="F246" s="97">
        <v>164</v>
      </c>
      <c r="G246" s="97">
        <v>408</v>
      </c>
      <c r="H246" s="97">
        <f t="shared" si="26"/>
        <v>408</v>
      </c>
      <c r="I246" s="97">
        <f t="shared" si="26"/>
        <v>408</v>
      </c>
    </row>
    <row r="247" spans="1:9" ht="45" customHeight="1">
      <c r="A247" s="98"/>
      <c r="B247" s="178"/>
      <c r="C247" s="95" t="s">
        <v>213</v>
      </c>
      <c r="D247" s="31" t="s">
        <v>51</v>
      </c>
      <c r="E247" s="96" t="s">
        <v>184</v>
      </c>
      <c r="F247" s="97">
        <v>198</v>
      </c>
      <c r="G247" s="97">
        <v>469</v>
      </c>
      <c r="H247" s="97">
        <f t="shared" si="26"/>
        <v>469</v>
      </c>
      <c r="I247" s="97">
        <f t="shared" si="26"/>
        <v>469</v>
      </c>
    </row>
    <row r="248" spans="1:9" ht="25.5">
      <c r="A248" s="98"/>
      <c r="B248" s="181" t="s">
        <v>53</v>
      </c>
      <c r="C248" s="95" t="s">
        <v>183</v>
      </c>
      <c r="D248" s="31" t="s">
        <v>57</v>
      </c>
      <c r="E248" s="96" t="s">
        <v>184</v>
      </c>
      <c r="F248" s="97">
        <v>118</v>
      </c>
      <c r="G248" s="97">
        <v>118</v>
      </c>
      <c r="H248" s="97">
        <f t="shared" si="26"/>
        <v>118</v>
      </c>
      <c r="I248" s="97">
        <v>114</v>
      </c>
    </row>
    <row r="249" spans="1:9" ht="25.5">
      <c r="A249" s="98"/>
      <c r="B249" s="178"/>
      <c r="C249" s="95" t="s">
        <v>191</v>
      </c>
      <c r="D249" s="31" t="s">
        <v>57</v>
      </c>
      <c r="E249" s="96" t="s">
        <v>184</v>
      </c>
      <c r="F249" s="97">
        <v>107</v>
      </c>
      <c r="G249" s="97">
        <v>107</v>
      </c>
      <c r="H249" s="97">
        <f t="shared" si="26"/>
        <v>107</v>
      </c>
      <c r="I249" s="97">
        <v>103</v>
      </c>
    </row>
    <row r="250" spans="1:9" ht="25.5">
      <c r="A250" s="98"/>
      <c r="B250" s="178"/>
      <c r="C250" s="95" t="s">
        <v>192</v>
      </c>
      <c r="D250" s="31" t="s">
        <v>57</v>
      </c>
      <c r="E250" s="96" t="s">
        <v>184</v>
      </c>
      <c r="F250" s="97">
        <v>247</v>
      </c>
      <c r="G250" s="97">
        <v>140</v>
      </c>
      <c r="H250" s="97">
        <f t="shared" si="26"/>
        <v>140</v>
      </c>
      <c r="I250" s="97">
        <v>135</v>
      </c>
    </row>
    <row r="251" spans="1:9" ht="25.5">
      <c r="A251" s="98"/>
      <c r="B251" s="178"/>
      <c r="C251" s="95" t="s">
        <v>200</v>
      </c>
      <c r="D251" s="31" t="s">
        <v>57</v>
      </c>
      <c r="E251" s="96" t="s">
        <v>184</v>
      </c>
      <c r="F251" s="97">
        <v>163</v>
      </c>
      <c r="G251" s="97">
        <v>200</v>
      </c>
      <c r="H251" s="97">
        <f t="shared" si="26"/>
        <v>200</v>
      </c>
      <c r="I251" s="97">
        <v>193</v>
      </c>
    </row>
    <row r="252" spans="1:9" ht="25.5">
      <c r="A252" s="98"/>
      <c r="B252" s="178"/>
      <c r="C252" s="95" t="s">
        <v>227</v>
      </c>
      <c r="D252" s="31" t="s">
        <v>57</v>
      </c>
      <c r="E252" s="96" t="s">
        <v>184</v>
      </c>
      <c r="F252" s="97">
        <v>2330</v>
      </c>
      <c r="G252" s="97">
        <v>2391</v>
      </c>
      <c r="H252" s="97">
        <v>2354</v>
      </c>
      <c r="I252" s="97">
        <v>2272</v>
      </c>
    </row>
    <row r="253" spans="1:9" ht="25.5">
      <c r="A253" s="98"/>
      <c r="B253" s="178"/>
      <c r="C253" s="95" t="s">
        <v>210</v>
      </c>
      <c r="D253" s="31" t="s">
        <v>57</v>
      </c>
      <c r="E253" s="96" t="s">
        <v>184</v>
      </c>
      <c r="F253" s="97">
        <v>232</v>
      </c>
      <c r="G253" s="97">
        <v>232</v>
      </c>
      <c r="H253" s="97">
        <f t="shared" ref="H253:I257" si="27">G253</f>
        <v>232</v>
      </c>
      <c r="I253" s="97">
        <v>223</v>
      </c>
    </row>
    <row r="254" spans="1:9" ht="25.5">
      <c r="A254" s="98"/>
      <c r="B254" s="178"/>
      <c r="C254" s="95" t="s">
        <v>211</v>
      </c>
      <c r="D254" s="31" t="s">
        <v>57</v>
      </c>
      <c r="E254" s="96" t="s">
        <v>184</v>
      </c>
      <c r="F254" s="97">
        <v>590</v>
      </c>
      <c r="G254" s="97">
        <v>597</v>
      </c>
      <c r="H254" s="97">
        <f t="shared" si="27"/>
        <v>597</v>
      </c>
      <c r="I254" s="97">
        <v>576</v>
      </c>
    </row>
    <row r="255" spans="1:9" ht="25.5">
      <c r="A255" s="98"/>
      <c r="B255" s="181" t="s">
        <v>54</v>
      </c>
      <c r="C255" s="95" t="s">
        <v>191</v>
      </c>
      <c r="D255" s="31" t="s">
        <v>57</v>
      </c>
      <c r="E255" s="96" t="s">
        <v>184</v>
      </c>
      <c r="F255" s="97">
        <v>328</v>
      </c>
      <c r="G255" s="97">
        <v>328</v>
      </c>
      <c r="H255" s="97">
        <f t="shared" si="27"/>
        <v>328</v>
      </c>
      <c r="I255" s="97">
        <f t="shared" si="27"/>
        <v>328</v>
      </c>
    </row>
    <row r="256" spans="1:9" ht="25.5">
      <c r="A256" s="98"/>
      <c r="B256" s="178"/>
      <c r="C256" s="95" t="s">
        <v>192</v>
      </c>
      <c r="D256" s="31" t="s">
        <v>57</v>
      </c>
      <c r="E256" s="96" t="s">
        <v>184</v>
      </c>
      <c r="F256" s="97">
        <v>233</v>
      </c>
      <c r="G256" s="97">
        <v>240</v>
      </c>
      <c r="H256" s="97">
        <f t="shared" si="27"/>
        <v>240</v>
      </c>
      <c r="I256" s="97">
        <f t="shared" si="27"/>
        <v>240</v>
      </c>
    </row>
    <row r="257" spans="1:9" ht="25.5">
      <c r="A257" s="98"/>
      <c r="B257" s="178"/>
      <c r="C257" s="95" t="s">
        <v>227</v>
      </c>
      <c r="D257" s="31" t="s">
        <v>57</v>
      </c>
      <c r="E257" s="96" t="s">
        <v>184</v>
      </c>
      <c r="F257" s="97">
        <v>2060</v>
      </c>
      <c r="G257" s="97">
        <v>2121</v>
      </c>
      <c r="H257" s="97">
        <v>2009</v>
      </c>
      <c r="I257" s="97">
        <f t="shared" si="27"/>
        <v>2009</v>
      </c>
    </row>
    <row r="258" spans="1:9" ht="25.5">
      <c r="A258" s="98"/>
      <c r="B258" s="178"/>
      <c r="C258" s="95" t="s">
        <v>210</v>
      </c>
      <c r="D258" s="31" t="s">
        <v>57</v>
      </c>
      <c r="E258" s="96" t="s">
        <v>184</v>
      </c>
      <c r="F258" s="97">
        <v>467</v>
      </c>
      <c r="G258" s="97">
        <v>467</v>
      </c>
      <c r="H258" s="97">
        <f t="shared" ref="H258:I273" si="28">G258</f>
        <v>467</v>
      </c>
      <c r="I258" s="97">
        <f t="shared" si="28"/>
        <v>467</v>
      </c>
    </row>
    <row r="259" spans="1:9" ht="25.5">
      <c r="A259" s="98"/>
      <c r="B259" s="178"/>
      <c r="C259" s="95" t="s">
        <v>211</v>
      </c>
      <c r="D259" s="31" t="s">
        <v>57</v>
      </c>
      <c r="E259" s="96" t="s">
        <v>184</v>
      </c>
      <c r="F259" s="97">
        <v>480</v>
      </c>
      <c r="G259" s="97">
        <v>445</v>
      </c>
      <c r="H259" s="97">
        <f t="shared" si="28"/>
        <v>445</v>
      </c>
      <c r="I259" s="97">
        <f t="shared" si="28"/>
        <v>445</v>
      </c>
    </row>
    <row r="260" spans="1:9" ht="92.25" customHeight="1">
      <c r="A260" s="98"/>
      <c r="B260" s="180" t="s">
        <v>55</v>
      </c>
      <c r="C260" s="95" t="s">
        <v>213</v>
      </c>
      <c r="D260" s="31" t="s">
        <v>57</v>
      </c>
      <c r="E260" s="96" t="s">
        <v>184</v>
      </c>
      <c r="F260" s="97">
        <v>447</v>
      </c>
      <c r="G260" s="97">
        <v>437</v>
      </c>
      <c r="H260" s="97">
        <f t="shared" si="28"/>
        <v>437</v>
      </c>
      <c r="I260" s="97">
        <f t="shared" si="28"/>
        <v>437</v>
      </c>
    </row>
    <row r="261" spans="1:9" ht="102">
      <c r="A261" s="98"/>
      <c r="B261" s="180" t="s">
        <v>58</v>
      </c>
      <c r="C261" s="95" t="s">
        <v>203</v>
      </c>
      <c r="D261" s="31" t="s">
        <v>57</v>
      </c>
      <c r="E261" s="96" t="s">
        <v>184</v>
      </c>
      <c r="F261" s="97">
        <v>200</v>
      </c>
      <c r="G261" s="97">
        <v>200</v>
      </c>
      <c r="H261" s="97">
        <f t="shared" si="28"/>
        <v>200</v>
      </c>
      <c r="I261" s="97">
        <f t="shared" si="28"/>
        <v>200</v>
      </c>
    </row>
    <row r="262" spans="1:9" ht="89.25">
      <c r="A262" s="98"/>
      <c r="B262" s="180" t="s">
        <v>59</v>
      </c>
      <c r="C262" s="95" t="s">
        <v>221</v>
      </c>
      <c r="D262" s="31" t="s">
        <v>57</v>
      </c>
      <c r="E262" s="96" t="s">
        <v>184</v>
      </c>
      <c r="F262" s="97">
        <v>710</v>
      </c>
      <c r="G262" s="97">
        <v>710</v>
      </c>
      <c r="H262" s="97">
        <f t="shared" si="28"/>
        <v>710</v>
      </c>
      <c r="I262" s="97">
        <f t="shared" si="28"/>
        <v>710</v>
      </c>
    </row>
    <row r="263" spans="1:9" ht="51">
      <c r="A263" s="98"/>
      <c r="B263" s="180" t="s">
        <v>56</v>
      </c>
      <c r="C263" s="95" t="s">
        <v>227</v>
      </c>
      <c r="D263" s="31" t="s">
        <v>228</v>
      </c>
      <c r="E263" s="96" t="s">
        <v>184</v>
      </c>
      <c r="F263" s="97">
        <v>90</v>
      </c>
      <c r="G263" s="97">
        <v>90</v>
      </c>
      <c r="H263" s="97">
        <f t="shared" si="28"/>
        <v>90</v>
      </c>
      <c r="I263" s="97">
        <f t="shared" si="28"/>
        <v>90</v>
      </c>
    </row>
    <row r="264" spans="1:9" ht="25.5">
      <c r="A264" s="98"/>
      <c r="B264" s="181" t="s">
        <v>60</v>
      </c>
      <c r="C264" s="95" t="s">
        <v>183</v>
      </c>
      <c r="D264" s="31" t="s">
        <v>57</v>
      </c>
      <c r="E264" s="96" t="s">
        <v>184</v>
      </c>
      <c r="F264" s="97">
        <v>111</v>
      </c>
      <c r="G264" s="97">
        <v>80</v>
      </c>
      <c r="H264" s="97">
        <f t="shared" si="28"/>
        <v>80</v>
      </c>
      <c r="I264" s="97">
        <f t="shared" si="28"/>
        <v>80</v>
      </c>
    </row>
    <row r="265" spans="1:9" ht="25.5">
      <c r="A265" s="98"/>
      <c r="B265" s="178"/>
      <c r="C265" s="95" t="s">
        <v>185</v>
      </c>
      <c r="D265" s="31" t="s">
        <v>57</v>
      </c>
      <c r="E265" s="96" t="s">
        <v>184</v>
      </c>
      <c r="F265" s="97">
        <v>190</v>
      </c>
      <c r="G265" s="97">
        <v>120</v>
      </c>
      <c r="H265" s="97">
        <f t="shared" si="28"/>
        <v>120</v>
      </c>
      <c r="I265" s="97">
        <f t="shared" si="28"/>
        <v>120</v>
      </c>
    </row>
    <row r="266" spans="1:9" ht="25.5">
      <c r="A266" s="98"/>
      <c r="B266" s="178"/>
      <c r="C266" s="95" t="s">
        <v>212</v>
      </c>
      <c r="D266" s="31" t="s">
        <v>57</v>
      </c>
      <c r="E266" s="96" t="s">
        <v>184</v>
      </c>
      <c r="F266" s="97">
        <v>16</v>
      </c>
      <c r="G266" s="97">
        <v>16</v>
      </c>
      <c r="H266" s="97">
        <f t="shared" si="28"/>
        <v>16</v>
      </c>
      <c r="I266" s="97">
        <f t="shared" si="28"/>
        <v>16</v>
      </c>
    </row>
    <row r="267" spans="1:9" ht="25.5">
      <c r="A267" s="98"/>
      <c r="B267" s="178"/>
      <c r="C267" s="95" t="s">
        <v>204</v>
      </c>
      <c r="D267" s="31" t="s">
        <v>57</v>
      </c>
      <c r="E267" s="96" t="s">
        <v>184</v>
      </c>
      <c r="F267" s="97">
        <v>110</v>
      </c>
      <c r="G267" s="97">
        <v>110</v>
      </c>
      <c r="H267" s="97">
        <f t="shared" si="28"/>
        <v>110</v>
      </c>
      <c r="I267" s="97">
        <f t="shared" si="28"/>
        <v>110</v>
      </c>
    </row>
    <row r="268" spans="1:9" ht="25.5">
      <c r="A268" s="98"/>
      <c r="B268" s="178"/>
      <c r="C268" s="95" t="s">
        <v>188</v>
      </c>
      <c r="D268" s="31" t="s">
        <v>57</v>
      </c>
      <c r="E268" s="96" t="s">
        <v>184</v>
      </c>
      <c r="F268" s="97">
        <v>140</v>
      </c>
      <c r="G268" s="97">
        <v>99</v>
      </c>
      <c r="H268" s="97">
        <f t="shared" si="28"/>
        <v>99</v>
      </c>
      <c r="I268" s="97">
        <f t="shared" si="28"/>
        <v>99</v>
      </c>
    </row>
    <row r="269" spans="1:9" ht="25.5">
      <c r="A269" s="98"/>
      <c r="B269" s="178"/>
      <c r="C269" s="95" t="s">
        <v>205</v>
      </c>
      <c r="D269" s="31" t="s">
        <v>57</v>
      </c>
      <c r="E269" s="96" t="s">
        <v>184</v>
      </c>
      <c r="F269" s="97">
        <v>110</v>
      </c>
      <c r="G269" s="97">
        <v>110</v>
      </c>
      <c r="H269" s="97">
        <f t="shared" si="28"/>
        <v>110</v>
      </c>
      <c r="I269" s="97">
        <f t="shared" si="28"/>
        <v>110</v>
      </c>
    </row>
    <row r="270" spans="1:9" ht="25.5">
      <c r="A270" s="98"/>
      <c r="B270" s="178"/>
      <c r="C270" s="95" t="s">
        <v>189</v>
      </c>
      <c r="D270" s="31" t="s">
        <v>57</v>
      </c>
      <c r="E270" s="96" t="s">
        <v>184</v>
      </c>
      <c r="F270" s="97">
        <v>55</v>
      </c>
      <c r="G270" s="97">
        <v>55</v>
      </c>
      <c r="H270" s="97">
        <f t="shared" si="28"/>
        <v>55</v>
      </c>
      <c r="I270" s="97">
        <f t="shared" si="28"/>
        <v>55</v>
      </c>
    </row>
    <row r="271" spans="1:9" ht="25.5">
      <c r="A271" s="98"/>
      <c r="B271" s="178"/>
      <c r="C271" s="95" t="s">
        <v>190</v>
      </c>
      <c r="D271" s="31" t="s">
        <v>57</v>
      </c>
      <c r="E271" s="96" t="s">
        <v>184</v>
      </c>
      <c r="F271" s="97">
        <v>217</v>
      </c>
      <c r="G271" s="97">
        <v>217</v>
      </c>
      <c r="H271" s="97">
        <f t="shared" si="28"/>
        <v>217</v>
      </c>
      <c r="I271" s="97">
        <f t="shared" si="28"/>
        <v>217</v>
      </c>
    </row>
    <row r="272" spans="1:9" ht="25.5">
      <c r="A272" s="98"/>
      <c r="B272" s="178"/>
      <c r="C272" s="95" t="s">
        <v>191</v>
      </c>
      <c r="D272" s="31" t="s">
        <v>57</v>
      </c>
      <c r="E272" s="96" t="s">
        <v>184</v>
      </c>
      <c r="F272" s="97">
        <v>80</v>
      </c>
      <c r="G272" s="97">
        <v>77</v>
      </c>
      <c r="H272" s="97">
        <f t="shared" si="28"/>
        <v>77</v>
      </c>
      <c r="I272" s="97">
        <f t="shared" si="28"/>
        <v>77</v>
      </c>
    </row>
    <row r="273" spans="1:9" ht="25.5">
      <c r="A273" s="98"/>
      <c r="B273" s="178"/>
      <c r="C273" s="95" t="s">
        <v>206</v>
      </c>
      <c r="D273" s="31" t="s">
        <v>57</v>
      </c>
      <c r="E273" s="96" t="s">
        <v>184</v>
      </c>
      <c r="F273" s="97">
        <v>87</v>
      </c>
      <c r="G273" s="97">
        <v>80</v>
      </c>
      <c r="H273" s="97">
        <f t="shared" si="28"/>
        <v>80</v>
      </c>
      <c r="I273" s="97">
        <f t="shared" si="28"/>
        <v>80</v>
      </c>
    </row>
    <row r="274" spans="1:9" ht="25.5">
      <c r="A274" s="98"/>
      <c r="B274" s="178"/>
      <c r="C274" s="95" t="s">
        <v>192</v>
      </c>
      <c r="D274" s="31" t="s">
        <v>57</v>
      </c>
      <c r="E274" s="96" t="s">
        <v>184</v>
      </c>
      <c r="F274" s="97">
        <v>100</v>
      </c>
      <c r="G274" s="97">
        <v>100</v>
      </c>
      <c r="H274" s="97">
        <f t="shared" ref="H274:I288" si="29">G274</f>
        <v>100</v>
      </c>
      <c r="I274" s="97">
        <f t="shared" si="29"/>
        <v>100</v>
      </c>
    </row>
    <row r="275" spans="1:9" ht="25.5">
      <c r="A275" s="98"/>
      <c r="B275" s="178"/>
      <c r="C275" s="95" t="s">
        <v>194</v>
      </c>
      <c r="D275" s="31" t="s">
        <v>57</v>
      </c>
      <c r="E275" s="96" t="s">
        <v>184</v>
      </c>
      <c r="F275" s="97">
        <v>170</v>
      </c>
      <c r="G275" s="97">
        <v>187</v>
      </c>
      <c r="H275" s="97">
        <f t="shared" si="29"/>
        <v>187</v>
      </c>
      <c r="I275" s="97">
        <f t="shared" si="29"/>
        <v>187</v>
      </c>
    </row>
    <row r="276" spans="1:9" ht="25.5">
      <c r="A276" s="98"/>
      <c r="B276" s="178"/>
      <c r="C276" s="95" t="s">
        <v>195</v>
      </c>
      <c r="D276" s="31" t="s">
        <v>57</v>
      </c>
      <c r="E276" s="96" t="s">
        <v>184</v>
      </c>
      <c r="F276" s="97">
        <v>130</v>
      </c>
      <c r="G276" s="97">
        <v>109</v>
      </c>
      <c r="H276" s="97">
        <f t="shared" si="29"/>
        <v>109</v>
      </c>
      <c r="I276" s="97">
        <f t="shared" si="29"/>
        <v>109</v>
      </c>
    </row>
    <row r="277" spans="1:9" ht="25.5">
      <c r="A277" s="98"/>
      <c r="B277" s="178"/>
      <c r="C277" s="95" t="s">
        <v>197</v>
      </c>
      <c r="D277" s="31" t="s">
        <v>57</v>
      </c>
      <c r="E277" s="96" t="s">
        <v>184</v>
      </c>
      <c r="F277" s="97">
        <v>50</v>
      </c>
      <c r="G277" s="97">
        <v>50</v>
      </c>
      <c r="H277" s="97">
        <f t="shared" si="29"/>
        <v>50</v>
      </c>
      <c r="I277" s="97">
        <f t="shared" si="29"/>
        <v>50</v>
      </c>
    </row>
    <row r="278" spans="1:9" ht="25.5">
      <c r="A278" s="98"/>
      <c r="B278" s="178"/>
      <c r="C278" s="95" t="s">
        <v>220</v>
      </c>
      <c r="D278" s="31" t="s">
        <v>57</v>
      </c>
      <c r="E278" s="96" t="s">
        <v>184</v>
      </c>
      <c r="F278" s="97">
        <v>463</v>
      </c>
      <c r="G278" s="97">
        <v>463</v>
      </c>
      <c r="H278" s="97">
        <f t="shared" si="29"/>
        <v>463</v>
      </c>
      <c r="I278" s="97">
        <f t="shared" si="29"/>
        <v>463</v>
      </c>
    </row>
    <row r="279" spans="1:9" ht="25.5">
      <c r="A279" s="98"/>
      <c r="B279" s="178"/>
      <c r="C279" s="95" t="s">
        <v>229</v>
      </c>
      <c r="D279" s="31" t="s">
        <v>57</v>
      </c>
      <c r="E279" s="96" t="s">
        <v>184</v>
      </c>
      <c r="F279" s="97">
        <v>5</v>
      </c>
      <c r="G279" s="97">
        <v>5</v>
      </c>
      <c r="H279" s="97">
        <f t="shared" si="29"/>
        <v>5</v>
      </c>
      <c r="I279" s="97">
        <f t="shared" si="29"/>
        <v>5</v>
      </c>
    </row>
    <row r="280" spans="1:9" ht="25.5">
      <c r="A280" s="98"/>
      <c r="B280" s="178"/>
      <c r="C280" s="95" t="s">
        <v>230</v>
      </c>
      <c r="D280" s="31" t="s">
        <v>57</v>
      </c>
      <c r="E280" s="96" t="s">
        <v>184</v>
      </c>
      <c r="F280" s="97">
        <v>5</v>
      </c>
      <c r="G280" s="97">
        <v>20</v>
      </c>
      <c r="H280" s="97">
        <f t="shared" si="29"/>
        <v>20</v>
      </c>
      <c r="I280" s="97">
        <f t="shared" si="29"/>
        <v>20</v>
      </c>
    </row>
    <row r="281" spans="1:9" ht="25.5">
      <c r="A281" s="98"/>
      <c r="B281" s="178"/>
      <c r="C281" s="95" t="s">
        <v>207</v>
      </c>
      <c r="D281" s="31" t="s">
        <v>57</v>
      </c>
      <c r="E281" s="96" t="s">
        <v>184</v>
      </c>
      <c r="F281" s="97">
        <v>212</v>
      </c>
      <c r="G281" s="97">
        <v>70</v>
      </c>
      <c r="H281" s="97">
        <f t="shared" si="29"/>
        <v>70</v>
      </c>
      <c r="I281" s="97">
        <f t="shared" si="29"/>
        <v>70</v>
      </c>
    </row>
    <row r="282" spans="1:9" ht="25.5">
      <c r="A282" s="98"/>
      <c r="B282" s="178"/>
      <c r="C282" s="95" t="s">
        <v>199</v>
      </c>
      <c r="D282" s="31" t="s">
        <v>57</v>
      </c>
      <c r="E282" s="96" t="s">
        <v>184</v>
      </c>
      <c r="F282" s="97">
        <v>844</v>
      </c>
      <c r="G282" s="97">
        <v>844</v>
      </c>
      <c r="H282" s="97">
        <f t="shared" si="29"/>
        <v>844</v>
      </c>
      <c r="I282" s="97">
        <f t="shared" si="29"/>
        <v>844</v>
      </c>
    </row>
    <row r="283" spans="1:9" ht="25.5">
      <c r="A283" s="98"/>
      <c r="B283" s="178"/>
      <c r="C283" s="95" t="s">
        <v>200</v>
      </c>
      <c r="D283" s="31" t="s">
        <v>57</v>
      </c>
      <c r="E283" s="96" t="s">
        <v>184</v>
      </c>
      <c r="F283" s="97">
        <v>70</v>
      </c>
      <c r="G283" s="97">
        <v>70</v>
      </c>
      <c r="H283" s="97">
        <f t="shared" si="29"/>
        <v>70</v>
      </c>
      <c r="I283" s="97">
        <f t="shared" si="29"/>
        <v>70</v>
      </c>
    </row>
    <row r="284" spans="1:9" ht="38.25">
      <c r="A284" s="98"/>
      <c r="B284" s="178"/>
      <c r="C284" s="95" t="s">
        <v>201</v>
      </c>
      <c r="D284" s="31" t="s">
        <v>57</v>
      </c>
      <c r="E284" s="96" t="s">
        <v>184</v>
      </c>
      <c r="F284" s="97">
        <v>51</v>
      </c>
      <c r="G284" s="97">
        <v>40</v>
      </c>
      <c r="H284" s="97">
        <f t="shared" si="29"/>
        <v>40</v>
      </c>
      <c r="I284" s="97">
        <f t="shared" si="29"/>
        <v>40</v>
      </c>
    </row>
    <row r="285" spans="1:9" ht="25.5">
      <c r="A285" s="98"/>
      <c r="B285" s="178"/>
      <c r="C285" s="95" t="s">
        <v>202</v>
      </c>
      <c r="D285" s="31" t="s">
        <v>57</v>
      </c>
      <c r="E285" s="96" t="s">
        <v>184</v>
      </c>
      <c r="F285" s="97">
        <v>68</v>
      </c>
      <c r="G285" s="97">
        <v>50</v>
      </c>
      <c r="H285" s="97">
        <f t="shared" si="29"/>
        <v>50</v>
      </c>
      <c r="I285" s="97">
        <f t="shared" si="29"/>
        <v>50</v>
      </c>
    </row>
    <row r="286" spans="1:9" ht="25.5">
      <c r="A286" s="98"/>
      <c r="B286" s="178"/>
      <c r="C286" s="95" t="s">
        <v>219</v>
      </c>
      <c r="D286" s="31" t="s">
        <v>57</v>
      </c>
      <c r="E286" s="96" t="s">
        <v>184</v>
      </c>
      <c r="F286" s="97">
        <v>190</v>
      </c>
      <c r="G286" s="97">
        <v>190</v>
      </c>
      <c r="H286" s="97">
        <f t="shared" si="29"/>
        <v>190</v>
      </c>
      <c r="I286" s="97">
        <f t="shared" si="29"/>
        <v>190</v>
      </c>
    </row>
    <row r="287" spans="1:9" ht="25.5">
      <c r="A287" s="98"/>
      <c r="B287" s="178"/>
      <c r="C287" s="95" t="s">
        <v>216</v>
      </c>
      <c r="D287" s="31" t="s">
        <v>57</v>
      </c>
      <c r="E287" s="96" t="s">
        <v>184</v>
      </c>
      <c r="F287" s="97">
        <v>150</v>
      </c>
      <c r="G287" s="97">
        <v>30</v>
      </c>
      <c r="H287" s="97">
        <f t="shared" si="29"/>
        <v>30</v>
      </c>
      <c r="I287" s="97">
        <f t="shared" si="29"/>
        <v>30</v>
      </c>
    </row>
    <row r="288" spans="1:9" ht="25.5">
      <c r="A288" s="98"/>
      <c r="B288" s="178"/>
      <c r="C288" s="95" t="s">
        <v>231</v>
      </c>
      <c r="D288" s="31" t="s">
        <v>57</v>
      </c>
      <c r="E288" s="96" t="s">
        <v>184</v>
      </c>
      <c r="F288" s="97">
        <v>2638</v>
      </c>
      <c r="G288" s="97">
        <v>2523</v>
      </c>
      <c r="H288" s="97">
        <f t="shared" si="29"/>
        <v>2523</v>
      </c>
      <c r="I288" s="97">
        <f t="shared" si="29"/>
        <v>2523</v>
      </c>
    </row>
    <row r="289" spans="1:9" ht="25.5">
      <c r="A289" s="98"/>
      <c r="B289" s="181" t="s">
        <v>61</v>
      </c>
      <c r="C289" s="95" t="s">
        <v>183</v>
      </c>
      <c r="D289" s="31" t="s">
        <v>232</v>
      </c>
      <c r="E289" s="96" t="s">
        <v>62</v>
      </c>
      <c r="F289" s="97">
        <v>500</v>
      </c>
      <c r="G289" s="97">
        <v>500</v>
      </c>
      <c r="H289" s="97">
        <v>494.84904120767033</v>
      </c>
      <c r="I289" s="97">
        <v>490.28967768257854</v>
      </c>
    </row>
    <row r="290" spans="1:9" ht="25.5">
      <c r="A290" s="98"/>
      <c r="B290" s="178"/>
      <c r="C290" s="95" t="s">
        <v>185</v>
      </c>
      <c r="D290" s="31" t="s">
        <v>232</v>
      </c>
      <c r="E290" s="96" t="s">
        <v>62</v>
      </c>
      <c r="F290" s="97">
        <v>350</v>
      </c>
      <c r="G290" s="97">
        <v>350</v>
      </c>
      <c r="H290" s="97">
        <v>346.39432884536922</v>
      </c>
      <c r="I290" s="97">
        <v>343.20277437780499</v>
      </c>
    </row>
    <row r="291" spans="1:9" ht="25.5">
      <c r="A291" s="98"/>
      <c r="B291" s="178"/>
      <c r="C291" s="95" t="s">
        <v>186</v>
      </c>
      <c r="D291" s="31" t="s">
        <v>232</v>
      </c>
      <c r="E291" s="96" t="s">
        <v>62</v>
      </c>
      <c r="F291" s="97">
        <v>200</v>
      </c>
      <c r="G291" s="97">
        <v>200</v>
      </c>
      <c r="H291" s="97">
        <v>197.93961648306814</v>
      </c>
      <c r="I291" s="97">
        <v>196.11587107303143</v>
      </c>
    </row>
    <row r="292" spans="1:9" ht="25.5">
      <c r="A292" s="98"/>
      <c r="B292" s="178"/>
      <c r="C292" s="95" t="s">
        <v>212</v>
      </c>
      <c r="D292" s="31" t="s">
        <v>232</v>
      </c>
      <c r="E292" s="96" t="s">
        <v>62</v>
      </c>
      <c r="F292" s="97">
        <v>240</v>
      </c>
      <c r="G292" s="97">
        <v>200</v>
      </c>
      <c r="H292" s="97">
        <v>197.93961648306814</v>
      </c>
      <c r="I292" s="97">
        <v>196.11587107303143</v>
      </c>
    </row>
    <row r="293" spans="1:9" ht="25.5">
      <c r="A293" s="98"/>
      <c r="B293" s="178"/>
      <c r="C293" s="95" t="s">
        <v>204</v>
      </c>
      <c r="D293" s="31" t="s">
        <v>232</v>
      </c>
      <c r="E293" s="96" t="s">
        <v>62</v>
      </c>
      <c r="F293" s="97">
        <v>100</v>
      </c>
      <c r="G293" s="97">
        <v>100</v>
      </c>
      <c r="H293" s="97">
        <v>98.969808241534068</v>
      </c>
      <c r="I293" s="97">
        <v>98.057935536515714</v>
      </c>
    </row>
    <row r="294" spans="1:9" ht="25.5">
      <c r="A294" s="98"/>
      <c r="B294" s="178"/>
      <c r="C294" s="95" t="s">
        <v>187</v>
      </c>
      <c r="D294" s="31" t="s">
        <v>232</v>
      </c>
      <c r="E294" s="96" t="s">
        <v>62</v>
      </c>
      <c r="F294" s="97">
        <v>110</v>
      </c>
      <c r="G294" s="97">
        <v>110</v>
      </c>
      <c r="H294" s="97">
        <v>108.86678906568747</v>
      </c>
      <c r="I294" s="97">
        <v>107.86372909016728</v>
      </c>
    </row>
    <row r="295" spans="1:9" ht="25.5">
      <c r="A295" s="98"/>
      <c r="B295" s="178"/>
      <c r="C295" s="95" t="s">
        <v>188</v>
      </c>
      <c r="D295" s="31" t="s">
        <v>232</v>
      </c>
      <c r="E295" s="96" t="s">
        <v>62</v>
      </c>
      <c r="F295" s="97">
        <v>400</v>
      </c>
      <c r="G295" s="97">
        <v>450</v>
      </c>
      <c r="H295" s="97">
        <v>445.36413708690333</v>
      </c>
      <c r="I295" s="97">
        <v>441.26070991432067</v>
      </c>
    </row>
    <row r="296" spans="1:9" ht="25.5">
      <c r="A296" s="98"/>
      <c r="B296" s="178"/>
      <c r="C296" s="95" t="s">
        <v>205</v>
      </c>
      <c r="D296" s="31" t="s">
        <v>232</v>
      </c>
      <c r="E296" s="96" t="s">
        <v>62</v>
      </c>
      <c r="F296" s="97">
        <v>200</v>
      </c>
      <c r="G296" s="97">
        <v>200</v>
      </c>
      <c r="H296" s="97">
        <v>197.93961648306814</v>
      </c>
      <c r="I296" s="97">
        <v>196.11587107303143</v>
      </c>
    </row>
    <row r="297" spans="1:9" ht="25.5">
      <c r="A297" s="98"/>
      <c r="B297" s="178"/>
      <c r="C297" s="95" t="s">
        <v>189</v>
      </c>
      <c r="D297" s="31" t="s">
        <v>232</v>
      </c>
      <c r="E297" s="96" t="s">
        <v>62</v>
      </c>
      <c r="F297" s="97">
        <v>260</v>
      </c>
      <c r="G297" s="97">
        <v>260</v>
      </c>
      <c r="H297" s="97">
        <v>257.32150142798861</v>
      </c>
      <c r="I297" s="97">
        <v>254.95063239494084</v>
      </c>
    </row>
    <row r="298" spans="1:9" ht="25.5">
      <c r="A298" s="98"/>
      <c r="B298" s="178"/>
      <c r="C298" s="95" t="s">
        <v>190</v>
      </c>
      <c r="D298" s="31" t="s">
        <v>232</v>
      </c>
      <c r="E298" s="96" t="s">
        <v>62</v>
      </c>
      <c r="F298" s="97">
        <v>50</v>
      </c>
      <c r="G298" s="97">
        <v>50</v>
      </c>
      <c r="H298" s="97">
        <v>50</v>
      </c>
      <c r="I298" s="97">
        <v>50</v>
      </c>
    </row>
    <row r="299" spans="1:9" ht="25.5">
      <c r="A299" s="98"/>
      <c r="B299" s="178"/>
      <c r="C299" s="95" t="s">
        <v>191</v>
      </c>
      <c r="D299" s="31" t="s">
        <v>232</v>
      </c>
      <c r="E299" s="96" t="s">
        <v>62</v>
      </c>
      <c r="F299" s="97">
        <v>1000</v>
      </c>
      <c r="G299" s="97">
        <v>1000</v>
      </c>
      <c r="H299" s="97">
        <v>989.69808241534065</v>
      </c>
      <c r="I299" s="97">
        <v>980.57935536515708</v>
      </c>
    </row>
    <row r="300" spans="1:9" ht="25.5">
      <c r="A300" s="98"/>
      <c r="B300" s="178"/>
      <c r="C300" s="95" t="s">
        <v>206</v>
      </c>
      <c r="D300" s="31" t="s">
        <v>232</v>
      </c>
      <c r="E300" s="96" t="s">
        <v>62</v>
      </c>
      <c r="F300" s="97">
        <v>900</v>
      </c>
      <c r="G300" s="97">
        <v>900</v>
      </c>
      <c r="H300" s="97">
        <v>890.72827417380665</v>
      </c>
      <c r="I300" s="97">
        <v>882.52141982864134</v>
      </c>
    </row>
    <row r="301" spans="1:9" ht="25.5">
      <c r="A301" s="98"/>
      <c r="B301" s="178"/>
      <c r="C301" s="95" t="s">
        <v>192</v>
      </c>
      <c r="D301" s="31" t="s">
        <v>232</v>
      </c>
      <c r="E301" s="96" t="s">
        <v>62</v>
      </c>
      <c r="F301" s="97">
        <v>660</v>
      </c>
      <c r="G301" s="97">
        <v>700</v>
      </c>
      <c r="H301" s="97">
        <v>692.78865769073843</v>
      </c>
      <c r="I301" s="97">
        <v>686.40554875560997</v>
      </c>
    </row>
    <row r="302" spans="1:9" ht="25.5">
      <c r="A302" s="98"/>
      <c r="B302" s="178"/>
      <c r="C302" s="95" t="s">
        <v>194</v>
      </c>
      <c r="D302" s="31" t="s">
        <v>232</v>
      </c>
      <c r="E302" s="96" t="s">
        <v>62</v>
      </c>
      <c r="F302" s="97">
        <v>300</v>
      </c>
      <c r="G302" s="97">
        <v>370</v>
      </c>
      <c r="H302" s="97">
        <v>366.18829049367605</v>
      </c>
      <c r="I302" s="97">
        <v>362.81436148510812</v>
      </c>
    </row>
    <row r="303" spans="1:9" ht="25.5">
      <c r="A303" s="98"/>
      <c r="B303" s="178"/>
      <c r="C303" s="95" t="s">
        <v>195</v>
      </c>
      <c r="D303" s="31" t="s">
        <v>232</v>
      </c>
      <c r="E303" s="96" t="s">
        <v>62</v>
      </c>
      <c r="F303" s="97">
        <v>200</v>
      </c>
      <c r="G303" s="97">
        <v>180</v>
      </c>
      <c r="H303" s="97">
        <v>178.14565483476133</v>
      </c>
      <c r="I303" s="97">
        <v>176.50428396572829</v>
      </c>
    </row>
    <row r="304" spans="1:9" ht="38.25">
      <c r="A304" s="98"/>
      <c r="B304" s="178"/>
      <c r="C304" s="95" t="s">
        <v>196</v>
      </c>
      <c r="D304" s="31" t="s">
        <v>232</v>
      </c>
      <c r="E304" s="96" t="s">
        <v>62</v>
      </c>
      <c r="F304" s="97">
        <v>100</v>
      </c>
      <c r="G304" s="97">
        <v>100</v>
      </c>
      <c r="H304" s="97">
        <v>98.969808241534068</v>
      </c>
      <c r="I304" s="97">
        <v>98.057935536515714</v>
      </c>
    </row>
    <row r="305" spans="1:9" ht="25.5">
      <c r="A305" s="98"/>
      <c r="B305" s="178"/>
      <c r="C305" s="95" t="s">
        <v>197</v>
      </c>
      <c r="D305" s="31" t="s">
        <v>232</v>
      </c>
      <c r="E305" s="96" t="s">
        <v>62</v>
      </c>
      <c r="F305" s="97">
        <v>170</v>
      </c>
      <c r="G305" s="97">
        <v>170</v>
      </c>
      <c r="H305" s="97">
        <v>168.24867401060791</v>
      </c>
      <c r="I305" s="97">
        <v>166.69849041207669</v>
      </c>
    </row>
    <row r="306" spans="1:9" ht="38.25">
      <c r="A306" s="98"/>
      <c r="B306" s="178"/>
      <c r="C306" s="95" t="s">
        <v>233</v>
      </c>
      <c r="D306" s="31" t="s">
        <v>232</v>
      </c>
      <c r="E306" s="96" t="s">
        <v>62</v>
      </c>
      <c r="F306" s="97">
        <v>33000</v>
      </c>
      <c r="G306" s="97">
        <v>34700</v>
      </c>
      <c r="H306" s="97">
        <v>34342.523459812321</v>
      </c>
      <c r="I306" s="97">
        <v>34026.103631170954</v>
      </c>
    </row>
    <row r="307" spans="1:9" ht="25.5">
      <c r="A307" s="98"/>
      <c r="B307" s="178"/>
      <c r="C307" s="95" t="s">
        <v>234</v>
      </c>
      <c r="D307" s="31" t="s">
        <v>232</v>
      </c>
      <c r="E307" s="96" t="s">
        <v>62</v>
      </c>
      <c r="F307" s="97">
        <v>5100</v>
      </c>
      <c r="G307" s="97">
        <v>5500</v>
      </c>
      <c r="H307" s="97">
        <v>5443.339453284374</v>
      </c>
      <c r="I307" s="97">
        <v>5393.1864545083636</v>
      </c>
    </row>
    <row r="308" spans="1:9" ht="25.5">
      <c r="A308" s="98"/>
      <c r="B308" s="178"/>
      <c r="C308" s="95" t="s">
        <v>199</v>
      </c>
      <c r="D308" s="31" t="s">
        <v>232</v>
      </c>
      <c r="E308" s="96" t="s">
        <v>62</v>
      </c>
      <c r="F308" s="97">
        <v>800</v>
      </c>
      <c r="G308" s="97"/>
      <c r="H308" s="97"/>
      <c r="I308" s="97"/>
    </row>
    <row r="309" spans="1:9" ht="25.5">
      <c r="A309" s="98"/>
      <c r="B309" s="178"/>
      <c r="C309" s="95" t="s">
        <v>200</v>
      </c>
      <c r="D309" s="31" t="s">
        <v>232</v>
      </c>
      <c r="E309" s="96" t="s">
        <v>62</v>
      </c>
      <c r="F309" s="97">
        <v>850</v>
      </c>
      <c r="G309" s="97">
        <v>1030</v>
      </c>
      <c r="H309" s="97">
        <v>1019.3890248878008</v>
      </c>
      <c r="I309" s="97">
        <v>1009.9967360261118</v>
      </c>
    </row>
    <row r="310" spans="1:9" ht="38.25">
      <c r="A310" s="98"/>
      <c r="B310" s="178"/>
      <c r="C310" s="95" t="s">
        <v>201</v>
      </c>
      <c r="D310" s="31" t="s">
        <v>232</v>
      </c>
      <c r="E310" s="96" t="s">
        <v>62</v>
      </c>
      <c r="F310" s="97">
        <v>1600</v>
      </c>
      <c r="G310" s="97">
        <v>1600</v>
      </c>
      <c r="H310" s="97">
        <v>1583.5169318645451</v>
      </c>
      <c r="I310" s="97">
        <v>1568.9269685842514</v>
      </c>
    </row>
    <row r="311" spans="1:9" ht="25.5">
      <c r="A311" s="98"/>
      <c r="B311" s="178"/>
      <c r="C311" s="95" t="s">
        <v>202</v>
      </c>
      <c r="D311" s="31" t="s">
        <v>232</v>
      </c>
      <c r="E311" s="96" t="s">
        <v>62</v>
      </c>
      <c r="F311" s="97">
        <v>550</v>
      </c>
      <c r="G311" s="97">
        <v>350</v>
      </c>
      <c r="H311" s="97">
        <v>346.39432884536922</v>
      </c>
      <c r="I311" s="97">
        <v>343.20277437780499</v>
      </c>
    </row>
    <row r="312" spans="1:9" ht="25.5">
      <c r="A312" s="98"/>
      <c r="B312" s="180" t="s">
        <v>235</v>
      </c>
      <c r="C312" s="95" t="s">
        <v>219</v>
      </c>
      <c r="D312" s="31" t="s">
        <v>232</v>
      </c>
      <c r="E312" s="96" t="s">
        <v>62</v>
      </c>
      <c r="F312" s="97">
        <f>600-33</f>
        <v>567</v>
      </c>
      <c r="G312" s="97">
        <v>700</v>
      </c>
      <c r="H312" s="97">
        <v>725</v>
      </c>
      <c r="I312" s="97">
        <v>750</v>
      </c>
    </row>
    <row r="313" spans="1:9" ht="25.5">
      <c r="A313" s="98"/>
      <c r="B313" s="180" t="s">
        <v>235</v>
      </c>
      <c r="C313" s="95" t="s">
        <v>219</v>
      </c>
      <c r="D313" s="31" t="s">
        <v>64</v>
      </c>
      <c r="E313" s="96" t="s">
        <v>236</v>
      </c>
      <c r="F313" s="97">
        <v>340</v>
      </c>
      <c r="G313" s="97">
        <v>416</v>
      </c>
      <c r="H313" s="97">
        <f t="shared" ref="H313:I322" si="30">G313</f>
        <v>416</v>
      </c>
      <c r="I313" s="97">
        <f t="shared" si="30"/>
        <v>416</v>
      </c>
    </row>
    <row r="314" spans="1:9" ht="25.5">
      <c r="A314" s="98"/>
      <c r="B314" s="177" t="s">
        <v>65</v>
      </c>
      <c r="C314" s="95" t="s">
        <v>220</v>
      </c>
      <c r="D314" s="31" t="s">
        <v>57</v>
      </c>
      <c r="E314" s="96" t="s">
        <v>184</v>
      </c>
      <c r="F314" s="97">
        <v>5</v>
      </c>
      <c r="G314" s="97">
        <v>5</v>
      </c>
      <c r="H314" s="97">
        <f t="shared" si="30"/>
        <v>5</v>
      </c>
      <c r="I314" s="97">
        <f t="shared" si="30"/>
        <v>5</v>
      </c>
    </row>
    <row r="315" spans="1:9" ht="25.5">
      <c r="A315" s="98"/>
      <c r="B315" s="183"/>
      <c r="C315" s="95" t="s">
        <v>219</v>
      </c>
      <c r="D315" s="31" t="s">
        <v>57</v>
      </c>
      <c r="E315" s="96" t="s">
        <v>184</v>
      </c>
      <c r="F315" s="97">
        <v>5</v>
      </c>
      <c r="G315" s="97"/>
      <c r="H315" s="97">
        <f t="shared" si="30"/>
        <v>0</v>
      </c>
      <c r="I315" s="97">
        <f t="shared" si="30"/>
        <v>0</v>
      </c>
    </row>
    <row r="316" spans="1:9" ht="51">
      <c r="A316" s="98"/>
      <c r="B316" s="184" t="s">
        <v>237</v>
      </c>
      <c r="C316" s="95" t="s">
        <v>238</v>
      </c>
      <c r="D316" s="31" t="s">
        <v>57</v>
      </c>
      <c r="E316" s="96" t="s">
        <v>184</v>
      </c>
      <c r="F316" s="97">
        <v>8</v>
      </c>
      <c r="G316" s="97">
        <v>8</v>
      </c>
      <c r="H316" s="97">
        <f t="shared" si="30"/>
        <v>8</v>
      </c>
      <c r="I316" s="97">
        <f t="shared" si="30"/>
        <v>8</v>
      </c>
    </row>
    <row r="317" spans="1:9" ht="51">
      <c r="A317" s="98"/>
      <c r="B317" s="173" t="s">
        <v>239</v>
      </c>
      <c r="C317" s="95" t="s">
        <v>220</v>
      </c>
      <c r="D317" s="31" t="s">
        <v>57</v>
      </c>
      <c r="E317" s="96" t="s">
        <v>184</v>
      </c>
      <c r="F317" s="97">
        <v>5</v>
      </c>
      <c r="G317" s="97">
        <v>5</v>
      </c>
      <c r="H317" s="97">
        <f t="shared" si="30"/>
        <v>5</v>
      </c>
      <c r="I317" s="97">
        <f t="shared" si="30"/>
        <v>5</v>
      </c>
    </row>
    <row r="318" spans="1:9" ht="25.5">
      <c r="A318" s="98"/>
      <c r="B318" s="174" t="s">
        <v>240</v>
      </c>
      <c r="C318" s="95" t="s">
        <v>220</v>
      </c>
      <c r="D318" s="31" t="s">
        <v>57</v>
      </c>
      <c r="E318" s="96" t="s">
        <v>184</v>
      </c>
      <c r="F318" s="97"/>
      <c r="G318" s="97"/>
      <c r="H318" s="97">
        <f t="shared" si="30"/>
        <v>0</v>
      </c>
      <c r="I318" s="97">
        <f t="shared" si="30"/>
        <v>0</v>
      </c>
    </row>
    <row r="319" spans="1:9" ht="25.5">
      <c r="A319" s="98"/>
      <c r="B319" s="185"/>
      <c r="C319" s="95" t="s">
        <v>219</v>
      </c>
      <c r="D319" s="31" t="s">
        <v>57</v>
      </c>
      <c r="E319" s="96" t="s">
        <v>184</v>
      </c>
      <c r="F319" s="97">
        <v>10</v>
      </c>
      <c r="G319" s="97">
        <v>10</v>
      </c>
      <c r="H319" s="97">
        <f t="shared" si="30"/>
        <v>10</v>
      </c>
      <c r="I319" s="97">
        <f t="shared" si="30"/>
        <v>10</v>
      </c>
    </row>
    <row r="320" spans="1:9" ht="56.25" customHeight="1">
      <c r="A320" s="98"/>
      <c r="B320" s="186" t="s">
        <v>241</v>
      </c>
      <c r="C320" s="95" t="s">
        <v>220</v>
      </c>
      <c r="D320" s="31" t="s">
        <v>57</v>
      </c>
      <c r="E320" s="96" t="s">
        <v>184</v>
      </c>
      <c r="F320" s="97"/>
      <c r="G320" s="97"/>
      <c r="H320" s="97">
        <f t="shared" si="30"/>
        <v>0</v>
      </c>
      <c r="I320" s="97">
        <f t="shared" si="30"/>
        <v>0</v>
      </c>
    </row>
    <row r="321" spans="1:9" ht="51">
      <c r="A321" s="98"/>
      <c r="B321" s="186" t="s">
        <v>242</v>
      </c>
      <c r="C321" s="95" t="s">
        <v>220</v>
      </c>
      <c r="D321" s="31" t="s">
        <v>57</v>
      </c>
      <c r="E321" s="96" t="s">
        <v>184</v>
      </c>
      <c r="F321" s="97"/>
      <c r="G321" s="97"/>
      <c r="H321" s="97">
        <f t="shared" si="30"/>
        <v>0</v>
      </c>
      <c r="I321" s="97">
        <f t="shared" si="30"/>
        <v>0</v>
      </c>
    </row>
    <row r="322" spans="1:9" ht="51">
      <c r="A322" s="98"/>
      <c r="B322" s="186" t="s">
        <v>243</v>
      </c>
      <c r="C322" s="95" t="s">
        <v>244</v>
      </c>
      <c r="D322" s="31" t="s">
        <v>57</v>
      </c>
      <c r="E322" s="96" t="s">
        <v>184</v>
      </c>
      <c r="F322" s="97">
        <v>18</v>
      </c>
      <c r="G322" s="97">
        <v>18</v>
      </c>
      <c r="H322" s="97">
        <f t="shared" si="30"/>
        <v>18</v>
      </c>
      <c r="I322" s="97">
        <f t="shared" si="30"/>
        <v>18</v>
      </c>
    </row>
    <row r="323" spans="1:9" ht="25.5">
      <c r="A323" s="98"/>
      <c r="B323" s="177" t="s">
        <v>245</v>
      </c>
      <c r="C323" s="95" t="s">
        <v>220</v>
      </c>
      <c r="D323" s="31" t="s">
        <v>57</v>
      </c>
      <c r="E323" s="96" t="s">
        <v>184</v>
      </c>
      <c r="F323" s="97">
        <v>606</v>
      </c>
      <c r="G323" s="97">
        <v>622</v>
      </c>
      <c r="H323" s="97">
        <v>557</v>
      </c>
      <c r="I323" s="97">
        <v>538</v>
      </c>
    </row>
    <row r="324" spans="1:9" ht="25.5">
      <c r="A324" s="98"/>
      <c r="B324" s="187"/>
      <c r="C324" s="95" t="s">
        <v>219</v>
      </c>
      <c r="D324" s="31" t="s">
        <v>57</v>
      </c>
      <c r="E324" s="96" t="s">
        <v>184</v>
      </c>
      <c r="F324" s="97">
        <v>80</v>
      </c>
      <c r="G324" s="97">
        <v>84</v>
      </c>
      <c r="H324" s="97">
        <v>55</v>
      </c>
      <c r="I324" s="97">
        <v>48</v>
      </c>
    </row>
    <row r="325" spans="1:9">
      <c r="A325" s="98"/>
      <c r="B325" s="174" t="s">
        <v>246</v>
      </c>
      <c r="C325" s="95" t="s">
        <v>183</v>
      </c>
      <c r="D325" s="31" t="s">
        <v>247</v>
      </c>
      <c r="E325" s="96" t="s">
        <v>184</v>
      </c>
      <c r="F325" s="97">
        <v>4290</v>
      </c>
      <c r="G325" s="97">
        <v>4290</v>
      </c>
      <c r="H325" s="97">
        <f t="shared" ref="H325:I335" si="31">G325</f>
        <v>4290</v>
      </c>
      <c r="I325" s="97">
        <f t="shared" si="31"/>
        <v>4290</v>
      </c>
    </row>
    <row r="326" spans="1:9">
      <c r="A326" s="98"/>
      <c r="B326" s="175"/>
      <c r="C326" s="95" t="s">
        <v>185</v>
      </c>
      <c r="D326" s="31" t="s">
        <v>247</v>
      </c>
      <c r="E326" s="96" t="s">
        <v>184</v>
      </c>
      <c r="F326" s="97">
        <v>660</v>
      </c>
      <c r="G326" s="97">
        <v>660</v>
      </c>
      <c r="H326" s="97">
        <f t="shared" si="31"/>
        <v>660</v>
      </c>
      <c r="I326" s="97">
        <f t="shared" si="31"/>
        <v>660</v>
      </c>
    </row>
    <row r="327" spans="1:9" ht="25.5">
      <c r="A327" s="98"/>
      <c r="B327" s="175"/>
      <c r="C327" s="95" t="s">
        <v>186</v>
      </c>
      <c r="D327" s="31" t="s">
        <v>247</v>
      </c>
      <c r="E327" s="96" t="s">
        <v>184</v>
      </c>
      <c r="F327" s="97">
        <v>1500</v>
      </c>
      <c r="G327" s="97">
        <v>1500</v>
      </c>
      <c r="H327" s="97">
        <f t="shared" si="31"/>
        <v>1500</v>
      </c>
      <c r="I327" s="97">
        <f t="shared" si="31"/>
        <v>1500</v>
      </c>
    </row>
    <row r="328" spans="1:9" ht="25.5">
      <c r="A328" s="98"/>
      <c r="B328" s="175"/>
      <c r="C328" s="95" t="s">
        <v>187</v>
      </c>
      <c r="D328" s="31" t="s">
        <v>247</v>
      </c>
      <c r="E328" s="96" t="s">
        <v>184</v>
      </c>
      <c r="F328" s="97">
        <v>1020</v>
      </c>
      <c r="G328" s="97">
        <v>1020</v>
      </c>
      <c r="H328" s="97">
        <f t="shared" si="31"/>
        <v>1020</v>
      </c>
      <c r="I328" s="97">
        <f t="shared" si="31"/>
        <v>1020</v>
      </c>
    </row>
    <row r="329" spans="1:9" ht="25.5">
      <c r="A329" s="98"/>
      <c r="B329" s="175"/>
      <c r="C329" s="95" t="s">
        <v>189</v>
      </c>
      <c r="D329" s="31" t="s">
        <v>247</v>
      </c>
      <c r="E329" s="96" t="s">
        <v>184</v>
      </c>
      <c r="F329" s="97">
        <v>1950</v>
      </c>
      <c r="G329" s="97">
        <v>1950</v>
      </c>
      <c r="H329" s="97">
        <f t="shared" si="31"/>
        <v>1950</v>
      </c>
      <c r="I329" s="97">
        <f t="shared" si="31"/>
        <v>1950</v>
      </c>
    </row>
    <row r="330" spans="1:9" ht="25.5">
      <c r="A330" s="98"/>
      <c r="B330" s="175"/>
      <c r="C330" s="95" t="s">
        <v>191</v>
      </c>
      <c r="D330" s="31" t="s">
        <v>247</v>
      </c>
      <c r="E330" s="96" t="s">
        <v>184</v>
      </c>
      <c r="F330" s="97">
        <v>2380</v>
      </c>
      <c r="G330" s="97">
        <v>2380</v>
      </c>
      <c r="H330" s="97">
        <f t="shared" si="31"/>
        <v>2380</v>
      </c>
      <c r="I330" s="97">
        <f t="shared" si="31"/>
        <v>2380</v>
      </c>
    </row>
    <row r="331" spans="1:9" ht="25.5">
      <c r="A331" s="98"/>
      <c r="B331" s="175"/>
      <c r="C331" s="95" t="s">
        <v>206</v>
      </c>
      <c r="D331" s="31" t="s">
        <v>247</v>
      </c>
      <c r="E331" s="96" t="s">
        <v>184</v>
      </c>
      <c r="F331" s="97">
        <v>9900</v>
      </c>
      <c r="G331" s="97">
        <v>9900</v>
      </c>
      <c r="H331" s="97">
        <f t="shared" si="31"/>
        <v>9900</v>
      </c>
      <c r="I331" s="97">
        <f t="shared" si="31"/>
        <v>9900</v>
      </c>
    </row>
    <row r="332" spans="1:9" ht="25.5">
      <c r="A332" s="98"/>
      <c r="B332" s="175"/>
      <c r="C332" s="95" t="s">
        <v>192</v>
      </c>
      <c r="D332" s="31" t="s">
        <v>247</v>
      </c>
      <c r="E332" s="96" t="s">
        <v>184</v>
      </c>
      <c r="F332" s="97">
        <v>9900</v>
      </c>
      <c r="G332" s="97">
        <v>10080</v>
      </c>
      <c r="H332" s="97">
        <f t="shared" si="31"/>
        <v>10080</v>
      </c>
      <c r="I332" s="97">
        <f t="shared" si="31"/>
        <v>10080</v>
      </c>
    </row>
    <row r="333" spans="1:9" ht="25.5">
      <c r="A333" s="98"/>
      <c r="B333" s="175"/>
      <c r="C333" s="95" t="s">
        <v>193</v>
      </c>
      <c r="D333" s="31" t="s">
        <v>247</v>
      </c>
      <c r="E333" s="96" t="s">
        <v>184</v>
      </c>
      <c r="F333" s="97">
        <v>3300</v>
      </c>
      <c r="G333" s="97">
        <v>3300</v>
      </c>
      <c r="H333" s="97">
        <f t="shared" si="31"/>
        <v>3300</v>
      </c>
      <c r="I333" s="97">
        <f t="shared" si="31"/>
        <v>3300</v>
      </c>
    </row>
    <row r="334" spans="1:9" ht="25.5">
      <c r="A334" s="98"/>
      <c r="B334" s="175"/>
      <c r="C334" s="95" t="s">
        <v>197</v>
      </c>
      <c r="D334" s="31" t="s">
        <v>247</v>
      </c>
      <c r="E334" s="96" t="s">
        <v>184</v>
      </c>
      <c r="F334" s="97">
        <v>1280</v>
      </c>
      <c r="G334" s="97">
        <v>1280</v>
      </c>
      <c r="H334" s="97">
        <f t="shared" si="31"/>
        <v>1280</v>
      </c>
      <c r="I334" s="97">
        <f t="shared" si="31"/>
        <v>1280</v>
      </c>
    </row>
    <row r="335" spans="1:9" ht="25.5">
      <c r="A335" s="98"/>
      <c r="B335" s="175"/>
      <c r="C335" s="95" t="s">
        <v>220</v>
      </c>
      <c r="D335" s="31" t="s">
        <v>247</v>
      </c>
      <c r="E335" s="96" t="s">
        <v>184</v>
      </c>
      <c r="F335" s="97">
        <v>6800</v>
      </c>
      <c r="G335" s="97">
        <v>6800</v>
      </c>
      <c r="H335" s="97">
        <f t="shared" si="31"/>
        <v>6800</v>
      </c>
      <c r="I335" s="97">
        <f t="shared" si="31"/>
        <v>6800</v>
      </c>
    </row>
    <row r="336" spans="1:9" ht="25.5">
      <c r="A336" s="98"/>
      <c r="B336" s="175"/>
      <c r="C336" s="95" t="s">
        <v>229</v>
      </c>
      <c r="D336" s="31" t="s">
        <v>247</v>
      </c>
      <c r="E336" s="96" t="s">
        <v>184</v>
      </c>
      <c r="F336" s="97">
        <v>3150</v>
      </c>
      <c r="G336" s="97"/>
      <c r="H336" s="97"/>
      <c r="I336" s="97"/>
    </row>
    <row r="337" spans="1:9" ht="25.5">
      <c r="A337" s="98"/>
      <c r="B337" s="175"/>
      <c r="C337" s="95" t="s">
        <v>198</v>
      </c>
      <c r="D337" s="31" t="s">
        <v>247</v>
      </c>
      <c r="E337" s="96" t="s">
        <v>184</v>
      </c>
      <c r="F337" s="97">
        <v>1650</v>
      </c>
      <c r="G337" s="97">
        <v>1650</v>
      </c>
      <c r="H337" s="97">
        <f t="shared" ref="H337:I341" si="32">G337</f>
        <v>1650</v>
      </c>
      <c r="I337" s="97">
        <f t="shared" si="32"/>
        <v>1650</v>
      </c>
    </row>
    <row r="338" spans="1:9" ht="25.5">
      <c r="A338" s="98"/>
      <c r="B338" s="175"/>
      <c r="C338" s="95" t="s">
        <v>207</v>
      </c>
      <c r="D338" s="31" t="s">
        <v>247</v>
      </c>
      <c r="E338" s="96" t="s">
        <v>184</v>
      </c>
      <c r="F338" s="97">
        <v>1650</v>
      </c>
      <c r="G338" s="97">
        <v>2380</v>
      </c>
      <c r="H338" s="97">
        <f t="shared" si="32"/>
        <v>2380</v>
      </c>
      <c r="I338" s="97">
        <f t="shared" si="32"/>
        <v>2380</v>
      </c>
    </row>
    <row r="339" spans="1:9" ht="25.5">
      <c r="A339" s="98"/>
      <c r="B339" s="175"/>
      <c r="C339" s="95" t="s">
        <v>208</v>
      </c>
      <c r="D339" s="31" t="s">
        <v>247</v>
      </c>
      <c r="E339" s="96" t="s">
        <v>184</v>
      </c>
      <c r="F339" s="97">
        <v>1650</v>
      </c>
      <c r="G339" s="97">
        <v>1650</v>
      </c>
      <c r="H339" s="97">
        <f t="shared" si="32"/>
        <v>1650</v>
      </c>
      <c r="I339" s="97">
        <f t="shared" si="32"/>
        <v>1650</v>
      </c>
    </row>
    <row r="340" spans="1:9" ht="25.5">
      <c r="A340" s="98"/>
      <c r="B340" s="175"/>
      <c r="C340" s="95" t="s">
        <v>200</v>
      </c>
      <c r="D340" s="31" t="s">
        <v>247</v>
      </c>
      <c r="E340" s="96" t="s">
        <v>184</v>
      </c>
      <c r="F340" s="97">
        <v>3311</v>
      </c>
      <c r="G340" s="97">
        <v>3311</v>
      </c>
      <c r="H340" s="97">
        <f t="shared" si="32"/>
        <v>3311</v>
      </c>
      <c r="I340" s="97">
        <f t="shared" si="32"/>
        <v>3311</v>
      </c>
    </row>
    <row r="341" spans="1:9" ht="38.25">
      <c r="A341" s="98"/>
      <c r="B341" s="175"/>
      <c r="C341" s="95" t="s">
        <v>201</v>
      </c>
      <c r="D341" s="31" t="s">
        <v>247</v>
      </c>
      <c r="E341" s="96" t="s">
        <v>184</v>
      </c>
      <c r="F341" s="97">
        <v>3060</v>
      </c>
      <c r="G341" s="97">
        <v>3060</v>
      </c>
      <c r="H341" s="97">
        <f t="shared" si="32"/>
        <v>3060</v>
      </c>
      <c r="I341" s="97">
        <f t="shared" si="32"/>
        <v>3060</v>
      </c>
    </row>
    <row r="342" spans="1:9" ht="25.5">
      <c r="A342" s="98"/>
      <c r="B342" s="175"/>
      <c r="C342" s="95" t="s">
        <v>219</v>
      </c>
      <c r="D342" s="31" t="s">
        <v>247</v>
      </c>
      <c r="E342" s="96" t="s">
        <v>184</v>
      </c>
      <c r="F342" s="97">
        <v>1360</v>
      </c>
      <c r="G342" s="97"/>
      <c r="H342" s="97"/>
      <c r="I342" s="97"/>
    </row>
    <row r="343" spans="1:9" ht="25.5">
      <c r="A343" s="98"/>
      <c r="B343" s="176"/>
      <c r="C343" s="95" t="s">
        <v>213</v>
      </c>
      <c r="D343" s="31" t="s">
        <v>247</v>
      </c>
      <c r="E343" s="96" t="s">
        <v>184</v>
      </c>
      <c r="F343" s="97">
        <v>8250</v>
      </c>
      <c r="G343" s="97"/>
      <c r="H343" s="97"/>
      <c r="I343" s="97"/>
    </row>
    <row r="344" spans="1:9">
      <c r="A344" s="98"/>
      <c r="B344" s="177" t="s">
        <v>268</v>
      </c>
      <c r="C344" s="95" t="s">
        <v>183</v>
      </c>
      <c r="D344" s="31" t="s">
        <v>247</v>
      </c>
      <c r="E344" s="96" t="s">
        <v>184</v>
      </c>
      <c r="F344" s="97">
        <v>1650</v>
      </c>
      <c r="G344" s="97">
        <v>1650</v>
      </c>
      <c r="H344" s="97">
        <f t="shared" ref="H344:I349" si="33">G344</f>
        <v>1650</v>
      </c>
      <c r="I344" s="97">
        <f t="shared" si="33"/>
        <v>1650</v>
      </c>
    </row>
    <row r="345" spans="1:9" ht="25.5">
      <c r="A345" s="98"/>
      <c r="B345" s="178"/>
      <c r="C345" s="95" t="s">
        <v>187</v>
      </c>
      <c r="D345" s="31" t="s">
        <v>247</v>
      </c>
      <c r="E345" s="96" t="s">
        <v>184</v>
      </c>
      <c r="F345" s="97">
        <v>1700</v>
      </c>
      <c r="G345" s="97">
        <v>1700</v>
      </c>
      <c r="H345" s="97">
        <f t="shared" si="33"/>
        <v>1700</v>
      </c>
      <c r="I345" s="97">
        <f t="shared" si="33"/>
        <v>1700</v>
      </c>
    </row>
    <row r="346" spans="1:9" ht="25.5">
      <c r="A346" s="98"/>
      <c r="B346" s="178"/>
      <c r="C346" s="95" t="s">
        <v>191</v>
      </c>
      <c r="D346" s="31" t="s">
        <v>247</v>
      </c>
      <c r="E346" s="96" t="s">
        <v>184</v>
      </c>
      <c r="F346" s="97">
        <v>1360</v>
      </c>
      <c r="G346" s="97">
        <v>1360</v>
      </c>
      <c r="H346" s="97">
        <f t="shared" si="33"/>
        <v>1360</v>
      </c>
      <c r="I346" s="97">
        <f t="shared" si="33"/>
        <v>1360</v>
      </c>
    </row>
    <row r="347" spans="1:9" ht="25.5">
      <c r="A347" s="98"/>
      <c r="B347" s="178"/>
      <c r="C347" s="95" t="s">
        <v>193</v>
      </c>
      <c r="D347" s="31" t="s">
        <v>247</v>
      </c>
      <c r="E347" s="96" t="s">
        <v>184</v>
      </c>
      <c r="F347" s="97">
        <v>7070</v>
      </c>
      <c r="G347" s="97">
        <v>8762</v>
      </c>
      <c r="H347" s="97">
        <f t="shared" si="33"/>
        <v>8762</v>
      </c>
      <c r="I347" s="97">
        <f t="shared" si="33"/>
        <v>8762</v>
      </c>
    </row>
    <row r="348" spans="1:9">
      <c r="A348" s="98"/>
      <c r="B348" s="178"/>
      <c r="C348" s="95" t="s">
        <v>195</v>
      </c>
      <c r="D348" s="31" t="s">
        <v>247</v>
      </c>
      <c r="E348" s="96" t="s">
        <v>184</v>
      </c>
      <c r="F348" s="97">
        <v>1020</v>
      </c>
      <c r="G348" s="97">
        <v>1020</v>
      </c>
      <c r="H348" s="97">
        <f t="shared" si="33"/>
        <v>1020</v>
      </c>
      <c r="I348" s="97">
        <f t="shared" si="33"/>
        <v>1020</v>
      </c>
    </row>
    <row r="349" spans="1:9" ht="25.5">
      <c r="A349" s="98"/>
      <c r="B349" s="178"/>
      <c r="C349" s="95" t="s">
        <v>197</v>
      </c>
      <c r="D349" s="31" t="s">
        <v>247</v>
      </c>
      <c r="E349" s="96" t="s">
        <v>184</v>
      </c>
      <c r="F349" s="97">
        <v>680</v>
      </c>
      <c r="G349" s="97">
        <v>680</v>
      </c>
      <c r="H349" s="97">
        <f t="shared" si="33"/>
        <v>680</v>
      </c>
      <c r="I349" s="97">
        <f t="shared" si="33"/>
        <v>680</v>
      </c>
    </row>
    <row r="350" spans="1:9" ht="25.5">
      <c r="A350" s="98"/>
      <c r="B350" s="178"/>
      <c r="C350" s="95" t="s">
        <v>248</v>
      </c>
      <c r="D350" s="31" t="s">
        <v>247</v>
      </c>
      <c r="E350" s="96" t="s">
        <v>184</v>
      </c>
      <c r="F350" s="97">
        <v>4760</v>
      </c>
      <c r="G350" s="97">
        <v>4760</v>
      </c>
      <c r="H350" s="97">
        <v>4760</v>
      </c>
      <c r="I350" s="97">
        <v>4760</v>
      </c>
    </row>
    <row r="351" spans="1:9" ht="25.5">
      <c r="A351" s="98"/>
      <c r="B351" s="178"/>
      <c r="C351" s="95" t="s">
        <v>221</v>
      </c>
      <c r="D351" s="31" t="s">
        <v>247</v>
      </c>
      <c r="E351" s="96" t="s">
        <v>184</v>
      </c>
      <c r="F351" s="97">
        <v>13600</v>
      </c>
      <c r="G351" s="97">
        <v>13600</v>
      </c>
      <c r="H351" s="97">
        <f t="shared" ref="H351:I366" si="34">G351</f>
        <v>13600</v>
      </c>
      <c r="I351" s="97">
        <f t="shared" si="34"/>
        <v>13600</v>
      </c>
    </row>
    <row r="352" spans="1:9" ht="25.5">
      <c r="A352" s="98"/>
      <c r="B352" s="178"/>
      <c r="C352" s="95" t="s">
        <v>207</v>
      </c>
      <c r="D352" s="31" t="s">
        <v>247</v>
      </c>
      <c r="E352" s="96" t="s">
        <v>184</v>
      </c>
      <c r="F352" s="97">
        <v>3400</v>
      </c>
      <c r="G352" s="97">
        <v>4080</v>
      </c>
      <c r="H352" s="97">
        <f t="shared" si="34"/>
        <v>4080</v>
      </c>
      <c r="I352" s="97">
        <f t="shared" si="34"/>
        <v>4080</v>
      </c>
    </row>
    <row r="353" spans="1:9" ht="25.5">
      <c r="A353" s="98"/>
      <c r="B353" s="178"/>
      <c r="C353" s="95" t="s">
        <v>208</v>
      </c>
      <c r="D353" s="31" t="s">
        <v>247</v>
      </c>
      <c r="E353" s="96" t="s">
        <v>184</v>
      </c>
      <c r="F353" s="97">
        <v>660</v>
      </c>
      <c r="G353" s="97">
        <v>660</v>
      </c>
      <c r="H353" s="97">
        <f t="shared" si="34"/>
        <v>660</v>
      </c>
      <c r="I353" s="97">
        <f t="shared" si="34"/>
        <v>660</v>
      </c>
    </row>
    <row r="354" spans="1:9" ht="25.5">
      <c r="A354" s="98"/>
      <c r="B354" s="178"/>
      <c r="C354" s="95" t="s">
        <v>199</v>
      </c>
      <c r="D354" s="31" t="s">
        <v>247</v>
      </c>
      <c r="E354" s="96" t="s">
        <v>184</v>
      </c>
      <c r="F354" s="97">
        <v>2040</v>
      </c>
      <c r="G354" s="97">
        <v>2040</v>
      </c>
      <c r="H354" s="97">
        <f t="shared" si="34"/>
        <v>2040</v>
      </c>
      <c r="I354" s="97">
        <f t="shared" si="34"/>
        <v>2040</v>
      </c>
    </row>
    <row r="355" spans="1:9" ht="25.5">
      <c r="A355" s="98"/>
      <c r="B355" s="178"/>
      <c r="C355" s="95" t="s">
        <v>200</v>
      </c>
      <c r="D355" s="31" t="s">
        <v>247</v>
      </c>
      <c r="E355" s="96" t="s">
        <v>184</v>
      </c>
      <c r="F355" s="97">
        <v>1415</v>
      </c>
      <c r="G355" s="97">
        <v>1415</v>
      </c>
      <c r="H355" s="97">
        <f t="shared" si="34"/>
        <v>1415</v>
      </c>
      <c r="I355" s="97">
        <f t="shared" si="34"/>
        <v>1415</v>
      </c>
    </row>
    <row r="356" spans="1:9" ht="38.25">
      <c r="A356" s="98"/>
      <c r="B356" s="178"/>
      <c r="C356" s="95" t="s">
        <v>201</v>
      </c>
      <c r="D356" s="31" t="s">
        <v>247</v>
      </c>
      <c r="E356" s="96" t="s">
        <v>184</v>
      </c>
      <c r="F356" s="97">
        <v>3740</v>
      </c>
      <c r="G356" s="97">
        <v>4420</v>
      </c>
      <c r="H356" s="97">
        <f t="shared" si="34"/>
        <v>4420</v>
      </c>
      <c r="I356" s="97">
        <f t="shared" si="34"/>
        <v>4420</v>
      </c>
    </row>
    <row r="357" spans="1:9" ht="25.5">
      <c r="A357" s="98"/>
      <c r="B357" s="178"/>
      <c r="C357" s="95" t="s">
        <v>216</v>
      </c>
      <c r="D357" s="31" t="s">
        <v>247</v>
      </c>
      <c r="E357" s="96" t="s">
        <v>184</v>
      </c>
      <c r="F357" s="97">
        <v>2900</v>
      </c>
      <c r="G357" s="97">
        <v>2900</v>
      </c>
      <c r="H357" s="97">
        <f t="shared" si="34"/>
        <v>2900</v>
      </c>
      <c r="I357" s="97">
        <f t="shared" si="34"/>
        <v>2900</v>
      </c>
    </row>
    <row r="358" spans="1:9" ht="25.5">
      <c r="A358" s="98"/>
      <c r="B358" s="178"/>
      <c r="C358" s="95" t="s">
        <v>231</v>
      </c>
      <c r="D358" s="31" t="s">
        <v>247</v>
      </c>
      <c r="E358" s="96" t="s">
        <v>184</v>
      </c>
      <c r="F358" s="97">
        <v>3300</v>
      </c>
      <c r="G358" s="97">
        <v>3300</v>
      </c>
      <c r="H358" s="97">
        <f t="shared" si="34"/>
        <v>3300</v>
      </c>
      <c r="I358" s="97">
        <f t="shared" si="34"/>
        <v>3300</v>
      </c>
    </row>
    <row r="359" spans="1:9" ht="25.5">
      <c r="A359" s="98"/>
      <c r="B359" s="178"/>
      <c r="C359" s="95" t="s">
        <v>213</v>
      </c>
      <c r="D359" s="31" t="s">
        <v>247</v>
      </c>
      <c r="E359" s="96" t="s">
        <v>184</v>
      </c>
      <c r="F359" s="97">
        <v>1650</v>
      </c>
      <c r="G359" s="97">
        <v>1650</v>
      </c>
      <c r="H359" s="97">
        <f t="shared" si="34"/>
        <v>1650</v>
      </c>
      <c r="I359" s="97">
        <f t="shared" si="34"/>
        <v>1650</v>
      </c>
    </row>
    <row r="360" spans="1:9">
      <c r="A360" s="98"/>
      <c r="B360" s="177" t="s">
        <v>249</v>
      </c>
      <c r="C360" s="95" t="s">
        <v>183</v>
      </c>
      <c r="D360" s="31" t="s">
        <v>41</v>
      </c>
      <c r="E360" s="96" t="s">
        <v>184</v>
      </c>
      <c r="F360" s="97">
        <v>12</v>
      </c>
      <c r="G360" s="97">
        <v>12</v>
      </c>
      <c r="H360" s="97">
        <f t="shared" si="34"/>
        <v>12</v>
      </c>
      <c r="I360" s="97">
        <f t="shared" si="34"/>
        <v>12</v>
      </c>
    </row>
    <row r="361" spans="1:9" ht="25.5">
      <c r="A361" s="98"/>
      <c r="B361" s="178"/>
      <c r="C361" s="95" t="s">
        <v>191</v>
      </c>
      <c r="D361" s="31" t="s">
        <v>41</v>
      </c>
      <c r="E361" s="96" t="s">
        <v>184</v>
      </c>
      <c r="F361" s="97">
        <v>12</v>
      </c>
      <c r="G361" s="97">
        <v>12</v>
      </c>
      <c r="H361" s="97">
        <f t="shared" si="34"/>
        <v>12</v>
      </c>
      <c r="I361" s="97">
        <f t="shared" si="34"/>
        <v>12</v>
      </c>
    </row>
    <row r="362" spans="1:9" ht="25.5">
      <c r="A362" s="98"/>
      <c r="B362" s="178"/>
      <c r="C362" s="95" t="s">
        <v>221</v>
      </c>
      <c r="D362" s="31" t="s">
        <v>41</v>
      </c>
      <c r="E362" s="96" t="s">
        <v>184</v>
      </c>
      <c r="F362" s="97">
        <v>4400</v>
      </c>
      <c r="G362" s="97">
        <v>4400</v>
      </c>
      <c r="H362" s="97">
        <f t="shared" si="34"/>
        <v>4400</v>
      </c>
      <c r="I362" s="97">
        <f t="shared" si="34"/>
        <v>4400</v>
      </c>
    </row>
    <row r="363" spans="1:9" ht="25.5">
      <c r="A363" s="98"/>
      <c r="B363" s="178"/>
      <c r="C363" s="95" t="s">
        <v>224</v>
      </c>
      <c r="D363" s="31" t="s">
        <v>41</v>
      </c>
      <c r="E363" s="96" t="s">
        <v>184</v>
      </c>
      <c r="F363" s="97"/>
      <c r="G363" s="97">
        <v>300</v>
      </c>
      <c r="H363" s="97">
        <f t="shared" si="34"/>
        <v>300</v>
      </c>
      <c r="I363" s="97">
        <f t="shared" si="34"/>
        <v>300</v>
      </c>
    </row>
    <row r="364" spans="1:9" ht="38.25">
      <c r="A364" s="98"/>
      <c r="B364" s="178"/>
      <c r="C364" s="95" t="s">
        <v>201</v>
      </c>
      <c r="D364" s="31" t="s">
        <v>41</v>
      </c>
      <c r="E364" s="96" t="s">
        <v>184</v>
      </c>
      <c r="F364" s="97">
        <v>12</v>
      </c>
      <c r="G364" s="97">
        <v>12</v>
      </c>
      <c r="H364" s="97">
        <f t="shared" si="34"/>
        <v>12</v>
      </c>
      <c r="I364" s="97">
        <f t="shared" si="34"/>
        <v>12</v>
      </c>
    </row>
    <row r="365" spans="1:9" ht="25.5">
      <c r="A365" s="98"/>
      <c r="B365" s="178"/>
      <c r="C365" s="95" t="s">
        <v>216</v>
      </c>
      <c r="D365" s="31" t="s">
        <v>41</v>
      </c>
      <c r="E365" s="96" t="s">
        <v>184</v>
      </c>
      <c r="F365" s="97">
        <v>24</v>
      </c>
      <c r="G365" s="97">
        <v>60</v>
      </c>
      <c r="H365" s="97">
        <f t="shared" si="34"/>
        <v>60</v>
      </c>
      <c r="I365" s="97">
        <f t="shared" si="34"/>
        <v>60</v>
      </c>
    </row>
    <row r="366" spans="1:9">
      <c r="A366" s="98"/>
      <c r="B366" s="177" t="s">
        <v>71</v>
      </c>
      <c r="C366" s="95" t="s">
        <v>250</v>
      </c>
      <c r="D366" s="31" t="s">
        <v>247</v>
      </c>
      <c r="E366" s="96" t="s">
        <v>184</v>
      </c>
      <c r="F366" s="97">
        <v>38640</v>
      </c>
      <c r="G366" s="97">
        <v>47250</v>
      </c>
      <c r="H366" s="97">
        <f t="shared" si="34"/>
        <v>47250</v>
      </c>
      <c r="I366" s="97">
        <f t="shared" si="34"/>
        <v>47250</v>
      </c>
    </row>
    <row r="367" spans="1:9" ht="25.5">
      <c r="A367" s="98"/>
      <c r="B367" s="178"/>
      <c r="C367" s="95" t="s">
        <v>251</v>
      </c>
      <c r="D367" s="31" t="s">
        <v>247</v>
      </c>
      <c r="E367" s="96" t="s">
        <v>184</v>
      </c>
      <c r="F367" s="97">
        <v>17670</v>
      </c>
      <c r="G367" s="97">
        <v>17670</v>
      </c>
      <c r="H367" s="97">
        <f t="shared" ref="H367:I367" si="35">G367</f>
        <v>17670</v>
      </c>
      <c r="I367" s="97">
        <f t="shared" si="35"/>
        <v>17670</v>
      </c>
    </row>
    <row r="368" spans="1:9">
      <c r="A368" s="122"/>
      <c r="B368" s="174" t="s">
        <v>252</v>
      </c>
      <c r="C368" s="99"/>
      <c r="D368" s="100"/>
      <c r="E368" s="87"/>
      <c r="F368" s="101"/>
      <c r="G368" s="101"/>
      <c r="H368" s="101"/>
      <c r="I368" s="101"/>
    </row>
    <row r="369" spans="1:9">
      <c r="A369" s="123"/>
      <c r="B369" s="188"/>
      <c r="C369" s="102"/>
      <c r="D369" s="103"/>
      <c r="E369" s="90"/>
      <c r="F369" s="104"/>
      <c r="G369" s="104"/>
      <c r="H369" s="104"/>
      <c r="I369" s="104"/>
    </row>
    <row r="370" spans="1:9">
      <c r="A370" s="123"/>
      <c r="B370" s="188"/>
      <c r="C370" s="102"/>
      <c r="D370" s="103"/>
      <c r="E370" s="90"/>
      <c r="F370" s="104"/>
      <c r="G370" s="104"/>
      <c r="H370" s="104"/>
      <c r="I370" s="104"/>
    </row>
    <row r="371" spans="1:9">
      <c r="A371" s="124"/>
      <c r="B371" s="189"/>
      <c r="C371" s="105"/>
      <c r="D371" s="106"/>
      <c r="E371" s="93"/>
      <c r="F371" s="107"/>
      <c r="G371" s="107"/>
      <c r="H371" s="107"/>
      <c r="I371" s="107"/>
    </row>
    <row r="372" spans="1:9" ht="25.5">
      <c r="A372" s="98"/>
      <c r="B372" s="173" t="s">
        <v>72</v>
      </c>
      <c r="C372" s="95" t="s">
        <v>208</v>
      </c>
      <c r="D372" s="31" t="s">
        <v>73</v>
      </c>
      <c r="E372" s="96" t="s">
        <v>62</v>
      </c>
      <c r="F372" s="97">
        <v>1280</v>
      </c>
      <c r="G372" s="97">
        <v>1280</v>
      </c>
      <c r="H372" s="97">
        <f t="shared" ref="H372:I381" si="36">G372</f>
        <v>1280</v>
      </c>
      <c r="I372" s="97">
        <f t="shared" si="36"/>
        <v>1280</v>
      </c>
    </row>
    <row r="373" spans="1:9" ht="38.25">
      <c r="A373" s="98"/>
      <c r="B373" s="173" t="s">
        <v>74</v>
      </c>
      <c r="C373" s="95" t="s">
        <v>253</v>
      </c>
      <c r="D373" s="31" t="s">
        <v>254</v>
      </c>
      <c r="E373" s="96" t="s">
        <v>255</v>
      </c>
      <c r="F373" s="97">
        <v>10090</v>
      </c>
      <c r="G373" s="97">
        <v>9000</v>
      </c>
      <c r="H373" s="97">
        <f t="shared" si="36"/>
        <v>9000</v>
      </c>
      <c r="I373" s="97">
        <f t="shared" si="36"/>
        <v>9000</v>
      </c>
    </row>
    <row r="374" spans="1:9" ht="25.5">
      <c r="A374" s="98"/>
      <c r="B374" s="173" t="s">
        <v>75</v>
      </c>
      <c r="C374" s="95" t="s">
        <v>256</v>
      </c>
      <c r="D374" s="31" t="s">
        <v>76</v>
      </c>
      <c r="E374" s="96" t="s">
        <v>184</v>
      </c>
      <c r="F374" s="97">
        <v>44300</v>
      </c>
      <c r="G374" s="97">
        <v>44300</v>
      </c>
      <c r="H374" s="97">
        <f t="shared" si="36"/>
        <v>44300</v>
      </c>
      <c r="I374" s="97">
        <f t="shared" si="36"/>
        <v>44300</v>
      </c>
    </row>
    <row r="375" spans="1:9" ht="25.5">
      <c r="A375" s="98"/>
      <c r="B375" s="173" t="s">
        <v>83</v>
      </c>
      <c r="C375" s="95" t="s">
        <v>219</v>
      </c>
      <c r="D375" s="31" t="s">
        <v>257</v>
      </c>
      <c r="E375" s="96"/>
      <c r="F375" s="97">
        <v>1</v>
      </c>
      <c r="G375" s="97">
        <v>1</v>
      </c>
      <c r="H375" s="97">
        <f t="shared" si="36"/>
        <v>1</v>
      </c>
      <c r="I375" s="97">
        <f t="shared" si="36"/>
        <v>1</v>
      </c>
    </row>
    <row r="376" spans="1:9" ht="38.25">
      <c r="A376" s="98"/>
      <c r="B376" s="173" t="s">
        <v>77</v>
      </c>
      <c r="C376" s="95" t="s">
        <v>258</v>
      </c>
      <c r="D376" s="31" t="s">
        <v>259</v>
      </c>
      <c r="E376" s="96" t="s">
        <v>184</v>
      </c>
      <c r="F376" s="97">
        <v>48</v>
      </c>
      <c r="G376" s="97">
        <v>52</v>
      </c>
      <c r="H376" s="97">
        <f t="shared" si="36"/>
        <v>52</v>
      </c>
      <c r="I376" s="97">
        <f t="shared" si="36"/>
        <v>52</v>
      </c>
    </row>
    <row r="377" spans="1:9" ht="25.5">
      <c r="A377" s="98"/>
      <c r="B377" s="177" t="s">
        <v>78</v>
      </c>
      <c r="C377" s="95" t="s">
        <v>260</v>
      </c>
      <c r="D377" s="31" t="s">
        <v>79</v>
      </c>
      <c r="E377" s="96" t="s">
        <v>184</v>
      </c>
      <c r="F377" s="97">
        <v>100000</v>
      </c>
      <c r="G377" s="97">
        <v>100000</v>
      </c>
      <c r="H377" s="97">
        <f t="shared" si="36"/>
        <v>100000</v>
      </c>
      <c r="I377" s="97">
        <f t="shared" si="36"/>
        <v>100000</v>
      </c>
    </row>
    <row r="378" spans="1:9" ht="25.5">
      <c r="A378" s="98"/>
      <c r="B378" s="178"/>
      <c r="C378" s="95" t="s">
        <v>258</v>
      </c>
      <c r="D378" s="31" t="s">
        <v>79</v>
      </c>
      <c r="E378" s="96" t="s">
        <v>184</v>
      </c>
      <c r="F378" s="97">
        <v>4000</v>
      </c>
      <c r="G378" s="97">
        <v>4000</v>
      </c>
      <c r="H378" s="97">
        <f t="shared" si="36"/>
        <v>4000</v>
      </c>
      <c r="I378" s="97">
        <f t="shared" si="36"/>
        <v>4000</v>
      </c>
    </row>
    <row r="379" spans="1:9" ht="25.5">
      <c r="A379" s="98"/>
      <c r="B379" s="177" t="s">
        <v>82</v>
      </c>
      <c r="C379" s="95" t="s">
        <v>219</v>
      </c>
      <c r="D379" s="31" t="s">
        <v>261</v>
      </c>
      <c r="E379" s="96" t="s">
        <v>262</v>
      </c>
      <c r="F379" s="97">
        <v>12</v>
      </c>
      <c r="G379" s="97">
        <v>12</v>
      </c>
      <c r="H379" s="97">
        <f t="shared" si="36"/>
        <v>12</v>
      </c>
      <c r="I379" s="97">
        <f t="shared" si="36"/>
        <v>12</v>
      </c>
    </row>
    <row r="380" spans="1:9" ht="25.5">
      <c r="A380" s="98"/>
      <c r="B380" s="178"/>
      <c r="C380" s="95" t="s">
        <v>258</v>
      </c>
      <c r="D380" s="31" t="s">
        <v>261</v>
      </c>
      <c r="E380" s="96" t="s">
        <v>262</v>
      </c>
      <c r="F380" s="97">
        <v>105</v>
      </c>
      <c r="G380" s="97">
        <v>111</v>
      </c>
      <c r="H380" s="97">
        <f t="shared" si="36"/>
        <v>111</v>
      </c>
      <c r="I380" s="97">
        <f t="shared" si="36"/>
        <v>111</v>
      </c>
    </row>
    <row r="381" spans="1:9" ht="63.75">
      <c r="A381" s="98"/>
      <c r="B381" s="173" t="s">
        <v>80</v>
      </c>
      <c r="C381" s="95" t="s">
        <v>260</v>
      </c>
      <c r="D381" s="31" t="s">
        <v>81</v>
      </c>
      <c r="E381" s="96" t="s">
        <v>184</v>
      </c>
      <c r="F381" s="97">
        <v>1100</v>
      </c>
      <c r="G381" s="97">
        <v>1100</v>
      </c>
      <c r="H381" s="97">
        <f t="shared" si="36"/>
        <v>1100</v>
      </c>
      <c r="I381" s="97">
        <f t="shared" si="36"/>
        <v>1100</v>
      </c>
    </row>
    <row r="382" spans="1:9">
      <c r="E382" s="108"/>
      <c r="I382" s="108"/>
    </row>
    <row r="383" spans="1:9" hidden="1">
      <c r="A383" s="116" t="s">
        <v>263</v>
      </c>
      <c r="B383" s="117"/>
      <c r="C383" s="117"/>
      <c r="D383" s="117"/>
      <c r="E383" s="117"/>
      <c r="F383" s="117"/>
      <c r="G383" s="117"/>
      <c r="H383" s="117"/>
      <c r="I383" s="117"/>
    </row>
    <row r="384" spans="1:9">
      <c r="A384" s="118" t="s">
        <v>264</v>
      </c>
      <c r="B384" s="119"/>
      <c r="C384" s="119"/>
      <c r="D384" s="119"/>
      <c r="E384" s="119"/>
      <c r="F384" s="119"/>
      <c r="G384" s="119"/>
      <c r="H384" s="119"/>
      <c r="I384" s="119"/>
    </row>
    <row r="385" spans="1:9">
      <c r="A385" s="120" t="s">
        <v>265</v>
      </c>
      <c r="B385" s="117"/>
      <c r="C385" s="117"/>
      <c r="D385" s="117"/>
      <c r="E385" s="117"/>
      <c r="F385" s="117"/>
      <c r="G385" s="117"/>
      <c r="H385" s="117"/>
      <c r="I385" s="117"/>
    </row>
    <row r="387" spans="1:9">
      <c r="A387" s="109"/>
      <c r="B387" s="110"/>
      <c r="C387" s="110"/>
      <c r="D387" s="110"/>
      <c r="E387" s="110"/>
      <c r="F387" s="111"/>
      <c r="G387" s="111"/>
      <c r="H387" s="111"/>
      <c r="I387" s="111"/>
    </row>
    <row r="388" spans="1:9">
      <c r="A388" s="121"/>
      <c r="B388" s="121"/>
      <c r="C388" s="121"/>
      <c r="D388" s="121"/>
      <c r="E388" s="121"/>
      <c r="F388" s="121"/>
      <c r="G388" s="121"/>
      <c r="H388" s="121"/>
      <c r="I388" s="121"/>
    </row>
  </sheetData>
  <mergeCells count="47">
    <mergeCell ref="B55:B75"/>
    <mergeCell ref="A2:I2"/>
    <mergeCell ref="C3:E3"/>
    <mergeCell ref="A5:A6"/>
    <mergeCell ref="B5:B6"/>
    <mergeCell ref="C5:C6"/>
    <mergeCell ref="D5:E5"/>
    <mergeCell ref="F5:I5"/>
    <mergeCell ref="A8:A11"/>
    <mergeCell ref="B8:B11"/>
    <mergeCell ref="A12:A31"/>
    <mergeCell ref="B12:B31"/>
    <mergeCell ref="B32:B54"/>
    <mergeCell ref="B76:B93"/>
    <mergeCell ref="B94:B95"/>
    <mergeCell ref="B97:B99"/>
    <mergeCell ref="B100:B102"/>
    <mergeCell ref="B103:B118"/>
    <mergeCell ref="B119:B140"/>
    <mergeCell ref="B141:B166"/>
    <mergeCell ref="B167:B188"/>
    <mergeCell ref="B189:B206"/>
    <mergeCell ref="B208:B232"/>
    <mergeCell ref="B233:B235"/>
    <mergeCell ref="B236:B237"/>
    <mergeCell ref="B238:B241"/>
    <mergeCell ref="B242:B245"/>
    <mergeCell ref="B246:B247"/>
    <mergeCell ref="B248:B254"/>
    <mergeCell ref="B255:B259"/>
    <mergeCell ref="B264:B288"/>
    <mergeCell ref="B289:B311"/>
    <mergeCell ref="B314:B315"/>
    <mergeCell ref="B318:B319"/>
    <mergeCell ref="B323:B324"/>
    <mergeCell ref="B325:B343"/>
    <mergeCell ref="B344:B359"/>
    <mergeCell ref="B360:B365"/>
    <mergeCell ref="A383:I383"/>
    <mergeCell ref="A384:I384"/>
    <mergeCell ref="A385:I385"/>
    <mergeCell ref="A388:I388"/>
    <mergeCell ref="B366:B367"/>
    <mergeCell ref="A368:A371"/>
    <mergeCell ref="B368:B371"/>
    <mergeCell ref="B377:B378"/>
    <mergeCell ref="B379:B380"/>
  </mergeCells>
  <phoneticPr fontId="6" type="noConversion"/>
  <pageMargins left="0.9055118110236221" right="0.39370078740157483" top="0.74803149606299213" bottom="0.55118110236220474" header="0.15748031496062992" footer="0.15748031496062992"/>
  <pageSetup paperSize="9" scale="84" fitToHeight="7" orientation="landscape" useFirstPageNumber="1" r:id="rId1"/>
  <headerFooter differentFirst="1" alignWithMargins="0">
    <oddFooter>&amp;C&amp;P</oddFooter>
  </headerFooter>
</worksheet>
</file>

<file path=xl/worksheets/sheet2.xml><?xml version="1.0" encoding="utf-8"?>
<worksheet xmlns="http://schemas.openxmlformats.org/spreadsheetml/2006/main" xmlns:r="http://schemas.openxmlformats.org/officeDocument/2006/relationships">
  <dimension ref="A1:M128"/>
  <sheetViews>
    <sheetView showGridLines="0" view="pageBreakPreview" zoomScale="75" zoomScaleNormal="100" zoomScaleSheetLayoutView="75" workbookViewId="0">
      <selection activeCell="B9" sqref="B9:B10"/>
    </sheetView>
  </sheetViews>
  <sheetFormatPr defaultColWidth="9.140625" defaultRowHeight="12.75"/>
  <cols>
    <col min="1" max="1" width="2.140625" style="34" customWidth="1"/>
    <col min="2" max="2" width="59.42578125" style="34" customWidth="1"/>
    <col min="3" max="3" width="10.42578125" style="34" customWidth="1"/>
    <col min="4" max="4" width="11.28515625" style="34" customWidth="1"/>
    <col min="5" max="5" width="12.28515625" style="34" customWidth="1"/>
    <col min="6" max="6" width="21.28515625" style="34" customWidth="1"/>
    <col min="7" max="7" width="12.42578125" style="34" customWidth="1"/>
    <col min="8" max="10" width="21.85546875" style="34" customWidth="1"/>
    <col min="11" max="11" width="21.140625" style="34" customWidth="1"/>
    <col min="12" max="12" width="9.140625" style="34"/>
    <col min="13" max="13" width="10.5703125" style="34" bestFit="1" customWidth="1"/>
    <col min="14" max="16384" width="9.140625" style="34"/>
  </cols>
  <sheetData>
    <row r="1" spans="1:11" ht="8.85" customHeight="1">
      <c r="A1" s="32"/>
      <c r="B1" s="32"/>
      <c r="C1" s="32"/>
      <c r="D1" s="33"/>
      <c r="E1" s="33"/>
      <c r="F1" s="33"/>
      <c r="G1" s="32"/>
      <c r="H1" s="32"/>
      <c r="I1" s="32"/>
      <c r="J1" s="32"/>
      <c r="K1" s="32"/>
    </row>
    <row r="2" spans="1:11" ht="0.4" hidden="1" customHeight="1">
      <c r="A2" s="32"/>
      <c r="B2" s="32"/>
      <c r="C2" s="32"/>
      <c r="D2" s="33"/>
      <c r="E2" s="33"/>
      <c r="F2" s="33"/>
      <c r="G2" s="32"/>
      <c r="H2" s="32"/>
      <c r="I2" s="32"/>
      <c r="J2" s="32"/>
      <c r="K2" s="32"/>
    </row>
    <row r="3" spans="1:11" ht="0.4" hidden="1" customHeight="1">
      <c r="A3" s="32"/>
      <c r="B3" s="32"/>
      <c r="C3" s="32"/>
      <c r="D3" s="33"/>
      <c r="E3" s="33"/>
      <c r="F3" s="33"/>
      <c r="G3" s="32"/>
      <c r="H3" s="32"/>
      <c r="I3" s="32"/>
      <c r="J3" s="32"/>
      <c r="K3" s="32"/>
    </row>
    <row r="4" spans="1:11" ht="0.4" customHeight="1">
      <c r="A4" s="32"/>
      <c r="B4" s="32"/>
      <c r="C4" s="32"/>
      <c r="D4" s="33"/>
      <c r="E4" s="33"/>
      <c r="F4" s="33"/>
      <c r="G4" s="32"/>
      <c r="H4" s="32"/>
      <c r="I4" s="32"/>
      <c r="J4" s="32"/>
      <c r="K4" s="32"/>
    </row>
    <row r="5" spans="1:11" ht="9.75" customHeight="1">
      <c r="A5" s="32"/>
      <c r="B5" s="35"/>
      <c r="C5" s="35"/>
      <c r="D5" s="35"/>
      <c r="E5" s="35"/>
      <c r="F5" s="35"/>
      <c r="G5" s="32"/>
      <c r="H5" s="32"/>
      <c r="I5" s="32"/>
      <c r="J5" s="32"/>
      <c r="K5" s="36"/>
    </row>
    <row r="6" spans="1:11" ht="35.25" customHeight="1">
      <c r="A6" s="32"/>
      <c r="B6" s="35"/>
      <c r="C6" s="35"/>
      <c r="D6" s="35"/>
      <c r="E6" s="35"/>
      <c r="F6" s="35"/>
      <c r="G6" s="32"/>
      <c r="H6" s="32"/>
      <c r="I6" s="32"/>
      <c r="J6" s="32"/>
      <c r="K6" s="37" t="s">
        <v>20</v>
      </c>
    </row>
    <row r="7" spans="1:11" ht="59.25" customHeight="1">
      <c r="A7" s="32"/>
      <c r="B7" s="142" t="s">
        <v>34</v>
      </c>
      <c r="C7" s="142"/>
      <c r="D7" s="142"/>
      <c r="E7" s="142"/>
      <c r="F7" s="142"/>
      <c r="G7" s="142"/>
      <c r="H7" s="142"/>
      <c r="I7" s="142"/>
      <c r="J7" s="142"/>
      <c r="K7" s="142"/>
    </row>
    <row r="8" spans="1:11" ht="13.5" customHeight="1">
      <c r="A8" s="32"/>
      <c r="B8" s="35"/>
      <c r="C8" s="35"/>
      <c r="D8" s="35"/>
      <c r="E8" s="35"/>
      <c r="F8" s="35"/>
      <c r="G8" s="32"/>
      <c r="H8" s="32"/>
      <c r="I8" s="32"/>
      <c r="J8" s="32"/>
      <c r="K8" s="32"/>
    </row>
    <row r="9" spans="1:11" ht="107.25" customHeight="1">
      <c r="A9" s="32"/>
      <c r="B9" s="143" t="s">
        <v>0</v>
      </c>
      <c r="C9" s="143" t="s">
        <v>6</v>
      </c>
      <c r="D9" s="144"/>
      <c r="E9" s="144"/>
      <c r="F9" s="144"/>
      <c r="G9" s="144"/>
      <c r="H9" s="143" t="s">
        <v>35</v>
      </c>
      <c r="I9" s="143"/>
      <c r="J9" s="143"/>
      <c r="K9" s="144"/>
    </row>
    <row r="10" spans="1:11" ht="91.5" customHeight="1">
      <c r="A10" s="32"/>
      <c r="B10" s="144"/>
      <c r="C10" s="65" t="s">
        <v>26</v>
      </c>
      <c r="D10" s="64" t="s">
        <v>7</v>
      </c>
      <c r="E10" s="64" t="s">
        <v>33</v>
      </c>
      <c r="F10" s="64" t="s">
        <v>8</v>
      </c>
      <c r="G10" s="64" t="s">
        <v>9</v>
      </c>
      <c r="H10" s="64" t="s">
        <v>159</v>
      </c>
      <c r="I10" s="64" t="s">
        <v>160</v>
      </c>
      <c r="J10" s="64" t="s">
        <v>161</v>
      </c>
      <c r="K10" s="64" t="s">
        <v>162</v>
      </c>
    </row>
    <row r="11" spans="1:11" ht="14.25" customHeight="1">
      <c r="A11" s="32"/>
      <c r="B11" s="66">
        <v>1</v>
      </c>
      <c r="C11" s="66">
        <v>2</v>
      </c>
      <c r="D11" s="66">
        <v>3</v>
      </c>
      <c r="E11" s="66">
        <v>4</v>
      </c>
      <c r="F11" s="66">
        <v>5</v>
      </c>
      <c r="G11" s="66">
        <v>6</v>
      </c>
      <c r="H11" s="66">
        <v>7</v>
      </c>
      <c r="I11" s="66">
        <v>8</v>
      </c>
      <c r="J11" s="66">
        <v>9</v>
      </c>
      <c r="K11" s="66">
        <v>10</v>
      </c>
    </row>
    <row r="12" spans="1:11" ht="36" customHeight="1">
      <c r="A12" s="38"/>
      <c r="B12" s="39" t="s">
        <v>1</v>
      </c>
      <c r="C12" s="40"/>
      <c r="D12" s="40"/>
      <c r="E12" s="40"/>
      <c r="F12" s="40"/>
      <c r="G12" s="40"/>
      <c r="H12" s="41"/>
      <c r="I12" s="41"/>
      <c r="J12" s="41"/>
      <c r="K12" s="42"/>
    </row>
    <row r="13" spans="1:11" ht="84" customHeight="1">
      <c r="A13" s="38"/>
      <c r="B13" s="77" t="s">
        <v>148</v>
      </c>
      <c r="C13" s="75" t="s">
        <v>85</v>
      </c>
      <c r="D13" s="75" t="s">
        <v>86</v>
      </c>
      <c r="E13" s="75" t="s">
        <v>87</v>
      </c>
      <c r="F13" s="75" t="s">
        <v>89</v>
      </c>
      <c r="G13" s="75" t="s">
        <v>88</v>
      </c>
      <c r="H13" s="46">
        <v>3966.1</v>
      </c>
      <c r="I13" s="46">
        <v>4823.8999999999996</v>
      </c>
      <c r="J13" s="46">
        <v>5007.3</v>
      </c>
      <c r="K13" s="46">
        <v>5200.5</v>
      </c>
    </row>
    <row r="14" spans="1:11" ht="22.15" customHeight="1">
      <c r="A14" s="38"/>
      <c r="B14" s="132" t="s">
        <v>11</v>
      </c>
      <c r="C14" s="133"/>
      <c r="D14" s="133"/>
      <c r="E14" s="133"/>
      <c r="F14" s="133"/>
      <c r="G14" s="133"/>
      <c r="H14" s="46">
        <f>H13</f>
        <v>3966.1</v>
      </c>
      <c r="I14" s="46">
        <f>I13</f>
        <v>4823.8999999999996</v>
      </c>
      <c r="J14" s="46">
        <f>J13</f>
        <v>5007.3</v>
      </c>
      <c r="K14" s="46">
        <f>K13</f>
        <v>5200.5</v>
      </c>
    </row>
    <row r="15" spans="1:11" ht="82.5">
      <c r="A15" s="38"/>
      <c r="B15" s="77" t="s">
        <v>90</v>
      </c>
      <c r="C15" s="75" t="s">
        <v>85</v>
      </c>
      <c r="D15" s="75" t="s">
        <v>86</v>
      </c>
      <c r="E15" s="75" t="s">
        <v>87</v>
      </c>
      <c r="F15" s="75" t="s">
        <v>89</v>
      </c>
      <c r="G15" s="75" t="s">
        <v>88</v>
      </c>
      <c r="H15" s="46">
        <v>3096.7</v>
      </c>
      <c r="I15" s="46">
        <v>4073.2</v>
      </c>
      <c r="J15" s="46">
        <v>4176.2</v>
      </c>
      <c r="K15" s="46">
        <v>4330</v>
      </c>
    </row>
    <row r="16" spans="1:11" ht="24.6" customHeight="1">
      <c r="A16" s="38"/>
      <c r="B16" s="132" t="s">
        <v>11</v>
      </c>
      <c r="C16" s="133"/>
      <c r="D16" s="133"/>
      <c r="E16" s="133"/>
      <c r="F16" s="133"/>
      <c r="G16" s="133"/>
      <c r="H16" s="46">
        <f>H15</f>
        <v>3096.7</v>
      </c>
      <c r="I16" s="46">
        <f>I15</f>
        <v>4073.2</v>
      </c>
      <c r="J16" s="46">
        <f>J15</f>
        <v>4176.2</v>
      </c>
      <c r="K16" s="46">
        <f>K15</f>
        <v>4330</v>
      </c>
    </row>
    <row r="17" spans="1:11" ht="82.5">
      <c r="A17" s="38"/>
      <c r="B17" s="77" t="s">
        <v>91</v>
      </c>
      <c r="C17" s="75" t="s">
        <v>85</v>
      </c>
      <c r="D17" s="75" t="s">
        <v>86</v>
      </c>
      <c r="E17" s="75" t="s">
        <v>87</v>
      </c>
      <c r="F17" s="75" t="s">
        <v>89</v>
      </c>
      <c r="G17" s="75" t="s">
        <v>88</v>
      </c>
      <c r="H17" s="46">
        <v>6417.9</v>
      </c>
      <c r="I17" s="46">
        <v>7562.8</v>
      </c>
      <c r="J17" s="46">
        <v>7850.7</v>
      </c>
      <c r="K17" s="46">
        <v>8153.4</v>
      </c>
    </row>
    <row r="18" spans="1:11" ht="24.6" customHeight="1">
      <c r="A18" s="38"/>
      <c r="B18" s="132" t="s">
        <v>11</v>
      </c>
      <c r="C18" s="133"/>
      <c r="D18" s="133"/>
      <c r="E18" s="133"/>
      <c r="F18" s="133"/>
      <c r="G18" s="133"/>
      <c r="H18" s="46">
        <f>H17</f>
        <v>6417.9</v>
      </c>
      <c r="I18" s="46">
        <f>I17</f>
        <v>7562.8</v>
      </c>
      <c r="J18" s="46">
        <f>J17</f>
        <v>7850.7</v>
      </c>
      <c r="K18" s="46">
        <f>K17</f>
        <v>8153.4</v>
      </c>
    </row>
    <row r="19" spans="1:11" ht="57.75" customHeight="1">
      <c r="A19" s="38"/>
      <c r="B19" s="135" t="s">
        <v>92</v>
      </c>
      <c r="C19" s="75" t="s">
        <v>85</v>
      </c>
      <c r="D19" s="75" t="s">
        <v>86</v>
      </c>
      <c r="E19" s="75" t="s">
        <v>87</v>
      </c>
      <c r="F19" s="75" t="s">
        <v>93</v>
      </c>
      <c r="G19" s="75" t="s">
        <v>88</v>
      </c>
      <c r="H19" s="46">
        <v>5928.9</v>
      </c>
      <c r="I19" s="46">
        <v>7449</v>
      </c>
      <c r="J19" s="46">
        <v>7637.6</v>
      </c>
      <c r="K19" s="46">
        <v>7918.8</v>
      </c>
    </row>
    <row r="20" spans="1:11" ht="57.75" customHeight="1">
      <c r="A20" s="38"/>
      <c r="B20" s="141"/>
      <c r="C20" s="75" t="s">
        <v>85</v>
      </c>
      <c r="D20" s="75" t="s">
        <v>86</v>
      </c>
      <c r="E20" s="75" t="s">
        <v>87</v>
      </c>
      <c r="F20" s="75" t="s">
        <v>89</v>
      </c>
      <c r="G20" s="75" t="s">
        <v>88</v>
      </c>
      <c r="H20" s="46">
        <f>25152.2-H19-H21</f>
        <v>17294.700000000004</v>
      </c>
      <c r="I20" s="46">
        <f>42486.3-I19-I21</f>
        <v>17316.400000000001</v>
      </c>
      <c r="J20" s="46">
        <f>43165.6-J19-J21</f>
        <v>17754.8</v>
      </c>
      <c r="K20" s="46">
        <f>44391.3-K19-K21</f>
        <v>18408.7</v>
      </c>
    </row>
    <row r="21" spans="1:11" ht="57.75" customHeight="1">
      <c r="A21" s="38"/>
      <c r="B21" s="141"/>
      <c r="C21" s="75" t="s">
        <v>85</v>
      </c>
      <c r="D21" s="75" t="s">
        <v>86</v>
      </c>
      <c r="E21" s="75" t="s">
        <v>87</v>
      </c>
      <c r="F21" s="75" t="s">
        <v>89</v>
      </c>
      <c r="G21" s="75" t="s">
        <v>94</v>
      </c>
      <c r="H21" s="46">
        <v>1928.6</v>
      </c>
      <c r="I21" s="46">
        <v>17720.900000000001</v>
      </c>
      <c r="J21" s="46">
        <v>17773.2</v>
      </c>
      <c r="K21" s="46">
        <v>18063.8</v>
      </c>
    </row>
    <row r="22" spans="1:11" ht="24.6" customHeight="1">
      <c r="A22" s="38"/>
      <c r="B22" s="132" t="s">
        <v>11</v>
      </c>
      <c r="C22" s="133"/>
      <c r="D22" s="133"/>
      <c r="E22" s="133"/>
      <c r="F22" s="133"/>
      <c r="G22" s="133"/>
      <c r="H22" s="46">
        <f>H19+H20+H21</f>
        <v>25152.200000000004</v>
      </c>
      <c r="I22" s="46">
        <f>I19+I20+I21</f>
        <v>42486.3</v>
      </c>
      <c r="J22" s="46">
        <f>J19+J20+J21</f>
        <v>43165.600000000006</v>
      </c>
      <c r="K22" s="46">
        <f>K19+K20+K21</f>
        <v>44391.3</v>
      </c>
    </row>
    <row r="23" spans="1:11" ht="57" customHeight="1">
      <c r="A23" s="38"/>
      <c r="B23" s="135" t="s">
        <v>95</v>
      </c>
      <c r="C23" s="75" t="s">
        <v>85</v>
      </c>
      <c r="D23" s="75" t="s">
        <v>86</v>
      </c>
      <c r="E23" s="75" t="s">
        <v>87</v>
      </c>
      <c r="F23" s="75" t="s">
        <v>93</v>
      </c>
      <c r="G23" s="75" t="s">
        <v>88</v>
      </c>
      <c r="H23" s="46">
        <v>2266.1</v>
      </c>
      <c r="I23" s="46">
        <v>2847.1</v>
      </c>
      <c r="J23" s="46">
        <v>2919.1</v>
      </c>
      <c r="K23" s="46">
        <v>3026.7</v>
      </c>
    </row>
    <row r="24" spans="1:11" ht="57" customHeight="1">
      <c r="A24" s="38"/>
      <c r="B24" s="135"/>
      <c r="C24" s="75" t="s">
        <v>85</v>
      </c>
      <c r="D24" s="75" t="s">
        <v>86</v>
      </c>
      <c r="E24" s="75" t="s">
        <v>87</v>
      </c>
      <c r="F24" s="75" t="s">
        <v>89</v>
      </c>
      <c r="G24" s="75" t="s">
        <v>88</v>
      </c>
      <c r="H24" s="46">
        <f>73332.3-H23-H25</f>
        <v>70319.899999999994</v>
      </c>
      <c r="I24" s="46">
        <f>151682.1-I23</f>
        <v>148835</v>
      </c>
      <c r="J24" s="46">
        <f>153019.6-J23</f>
        <v>150100.5</v>
      </c>
      <c r="K24" s="46">
        <f>156354.9-K23</f>
        <v>153328.19999999998</v>
      </c>
    </row>
    <row r="25" spans="1:11" ht="57" customHeight="1">
      <c r="A25" s="38"/>
      <c r="B25" s="135"/>
      <c r="C25" s="75" t="s">
        <v>85</v>
      </c>
      <c r="D25" s="75" t="s">
        <v>86</v>
      </c>
      <c r="E25" s="75" t="s">
        <v>87</v>
      </c>
      <c r="F25" s="75" t="s">
        <v>147</v>
      </c>
      <c r="G25" s="75" t="s">
        <v>88</v>
      </c>
      <c r="H25" s="46">
        <v>746.3</v>
      </c>
      <c r="I25" s="46">
        <v>0</v>
      </c>
      <c r="J25" s="46">
        <v>0</v>
      </c>
      <c r="K25" s="46">
        <v>0</v>
      </c>
    </row>
    <row r="26" spans="1:11" ht="24.6" customHeight="1">
      <c r="A26" s="38"/>
      <c r="B26" s="132" t="s">
        <v>11</v>
      </c>
      <c r="C26" s="133"/>
      <c r="D26" s="133"/>
      <c r="E26" s="133"/>
      <c r="F26" s="133"/>
      <c r="G26" s="133"/>
      <c r="H26" s="46">
        <f>H23+H24+H25</f>
        <v>73332.3</v>
      </c>
      <c r="I26" s="46">
        <f>I23+I24+I25</f>
        <v>151682.1</v>
      </c>
      <c r="J26" s="46">
        <f>J23+J24+J25</f>
        <v>153019.6</v>
      </c>
      <c r="K26" s="46">
        <f>K23+K24+K25</f>
        <v>156354.9</v>
      </c>
    </row>
    <row r="27" spans="1:11" ht="169.5" customHeight="1">
      <c r="A27" s="38"/>
      <c r="B27" s="76" t="s">
        <v>96</v>
      </c>
      <c r="C27" s="75" t="s">
        <v>85</v>
      </c>
      <c r="D27" s="75" t="s">
        <v>86</v>
      </c>
      <c r="E27" s="75" t="s">
        <v>87</v>
      </c>
      <c r="F27" s="75" t="s">
        <v>89</v>
      </c>
      <c r="G27" s="75" t="s">
        <v>88</v>
      </c>
      <c r="H27" s="46">
        <v>30540.3</v>
      </c>
      <c r="I27" s="46">
        <v>53468.6</v>
      </c>
      <c r="J27" s="46">
        <v>53921.7</v>
      </c>
      <c r="K27" s="46">
        <v>55080.1</v>
      </c>
    </row>
    <row r="28" spans="1:11" ht="24.6" customHeight="1">
      <c r="A28" s="38"/>
      <c r="B28" s="132" t="s">
        <v>11</v>
      </c>
      <c r="C28" s="133"/>
      <c r="D28" s="133"/>
      <c r="E28" s="133"/>
      <c r="F28" s="133"/>
      <c r="G28" s="133"/>
      <c r="H28" s="46">
        <f>H27</f>
        <v>30540.3</v>
      </c>
      <c r="I28" s="46">
        <f>I27</f>
        <v>53468.6</v>
      </c>
      <c r="J28" s="46">
        <f>J27</f>
        <v>53921.7</v>
      </c>
      <c r="K28" s="46">
        <f>K27</f>
        <v>55080.1</v>
      </c>
    </row>
    <row r="29" spans="1:11" ht="148.5">
      <c r="A29" s="38"/>
      <c r="B29" s="76" t="s">
        <v>97</v>
      </c>
      <c r="C29" s="75" t="s">
        <v>85</v>
      </c>
      <c r="D29" s="75" t="s">
        <v>86</v>
      </c>
      <c r="E29" s="75" t="s">
        <v>87</v>
      </c>
      <c r="F29" s="75" t="s">
        <v>89</v>
      </c>
      <c r="G29" s="75" t="s">
        <v>88</v>
      </c>
      <c r="H29" s="46">
        <v>32707.599999999999</v>
      </c>
      <c r="I29" s="46">
        <v>62538.6</v>
      </c>
      <c r="J29" s="46">
        <v>63275.4</v>
      </c>
      <c r="K29" s="46">
        <v>64827.8</v>
      </c>
    </row>
    <row r="30" spans="1:11" ht="24.6" customHeight="1">
      <c r="A30" s="38"/>
      <c r="B30" s="132" t="s">
        <v>11</v>
      </c>
      <c r="C30" s="133"/>
      <c r="D30" s="133"/>
      <c r="E30" s="133"/>
      <c r="F30" s="133"/>
      <c r="G30" s="133"/>
      <c r="H30" s="46">
        <f>H29</f>
        <v>32707.599999999999</v>
      </c>
      <c r="I30" s="46">
        <f>I29</f>
        <v>62538.6</v>
      </c>
      <c r="J30" s="46">
        <f>J29</f>
        <v>63275.4</v>
      </c>
      <c r="K30" s="46">
        <f>K29</f>
        <v>64827.8</v>
      </c>
    </row>
    <row r="31" spans="1:11" ht="82.5">
      <c r="A31" s="38"/>
      <c r="B31" s="77" t="s">
        <v>98</v>
      </c>
      <c r="C31" s="75" t="s">
        <v>85</v>
      </c>
      <c r="D31" s="75" t="s">
        <v>86</v>
      </c>
      <c r="E31" s="75" t="s">
        <v>87</v>
      </c>
      <c r="F31" s="75" t="s">
        <v>89</v>
      </c>
      <c r="G31" s="75" t="s">
        <v>88</v>
      </c>
      <c r="H31" s="46">
        <v>771.5</v>
      </c>
      <c r="I31" s="46">
        <v>969.2</v>
      </c>
      <c r="J31" s="46">
        <v>993.8</v>
      </c>
      <c r="K31" s="46">
        <v>1030.3</v>
      </c>
    </row>
    <row r="32" spans="1:11" ht="24.6" customHeight="1">
      <c r="A32" s="38"/>
      <c r="B32" s="132" t="s">
        <v>11</v>
      </c>
      <c r="C32" s="133"/>
      <c r="D32" s="133"/>
      <c r="E32" s="133"/>
      <c r="F32" s="133"/>
      <c r="G32" s="133"/>
      <c r="H32" s="46">
        <f>H31</f>
        <v>771.5</v>
      </c>
      <c r="I32" s="46">
        <f>I31</f>
        <v>969.2</v>
      </c>
      <c r="J32" s="46">
        <f>J31</f>
        <v>993.8</v>
      </c>
      <c r="K32" s="46">
        <f>K31</f>
        <v>1030.3</v>
      </c>
    </row>
    <row r="33" spans="1:11" ht="85.5" customHeight="1">
      <c r="A33" s="38"/>
      <c r="B33" s="136" t="s">
        <v>99</v>
      </c>
      <c r="C33" s="75" t="s">
        <v>85</v>
      </c>
      <c r="D33" s="75" t="s">
        <v>86</v>
      </c>
      <c r="E33" s="75" t="s">
        <v>87</v>
      </c>
      <c r="F33" s="75" t="s">
        <v>89</v>
      </c>
      <c r="G33" s="75" t="s">
        <v>88</v>
      </c>
      <c r="H33" s="46">
        <f>40817.5-H34</f>
        <v>26715.7</v>
      </c>
      <c r="I33" s="46">
        <f>48467.8-I34</f>
        <v>30293.4</v>
      </c>
      <c r="J33" s="46">
        <f>49952.3-J34</f>
        <v>31445.4</v>
      </c>
      <c r="K33" s="46">
        <f>51546.7-K34</f>
        <v>32658.699999999997</v>
      </c>
    </row>
    <row r="34" spans="1:11" ht="85.5" customHeight="1">
      <c r="A34" s="38"/>
      <c r="B34" s="137"/>
      <c r="C34" s="75" t="s">
        <v>85</v>
      </c>
      <c r="D34" s="75" t="s">
        <v>86</v>
      </c>
      <c r="E34" s="75" t="s">
        <v>87</v>
      </c>
      <c r="F34" s="75" t="s">
        <v>89</v>
      </c>
      <c r="G34" s="75" t="s">
        <v>94</v>
      </c>
      <c r="H34" s="46">
        <v>14101.8</v>
      </c>
      <c r="I34" s="46">
        <v>18174.400000000001</v>
      </c>
      <c r="J34" s="46">
        <v>18506.900000000001</v>
      </c>
      <c r="K34" s="46">
        <v>18888</v>
      </c>
    </row>
    <row r="35" spans="1:11" ht="24.6" customHeight="1">
      <c r="A35" s="38"/>
      <c r="B35" s="132" t="s">
        <v>11</v>
      </c>
      <c r="C35" s="133"/>
      <c r="D35" s="133"/>
      <c r="E35" s="133"/>
      <c r="F35" s="133"/>
      <c r="G35" s="133"/>
      <c r="H35" s="46">
        <f>H33+H34</f>
        <v>40817.5</v>
      </c>
      <c r="I35" s="46">
        <f>I33+I34</f>
        <v>48467.8</v>
      </c>
      <c r="J35" s="46">
        <f>J33+J34</f>
        <v>49952.3</v>
      </c>
      <c r="K35" s="46">
        <f>K33+K34</f>
        <v>51546.7</v>
      </c>
    </row>
    <row r="36" spans="1:11" ht="148.5">
      <c r="A36" s="38"/>
      <c r="B36" s="76" t="s">
        <v>100</v>
      </c>
      <c r="C36" s="75" t="s">
        <v>85</v>
      </c>
      <c r="D36" s="75" t="s">
        <v>86</v>
      </c>
      <c r="E36" s="75" t="s">
        <v>87</v>
      </c>
      <c r="F36" s="75" t="s">
        <v>89</v>
      </c>
      <c r="G36" s="75" t="s">
        <v>88</v>
      </c>
      <c r="H36" s="46">
        <v>54150.1</v>
      </c>
      <c r="I36" s="46">
        <v>71450.600000000006</v>
      </c>
      <c r="J36" s="46">
        <v>73130.3</v>
      </c>
      <c r="K36" s="46">
        <v>74993.600000000006</v>
      </c>
    </row>
    <row r="37" spans="1:11" ht="24.6" customHeight="1">
      <c r="A37" s="38"/>
      <c r="B37" s="132" t="s">
        <v>11</v>
      </c>
      <c r="C37" s="133"/>
      <c r="D37" s="133"/>
      <c r="E37" s="133"/>
      <c r="F37" s="133"/>
      <c r="G37" s="133"/>
      <c r="H37" s="46">
        <f>H36</f>
        <v>54150.1</v>
      </c>
      <c r="I37" s="46">
        <f>I36</f>
        <v>71450.600000000006</v>
      </c>
      <c r="J37" s="46">
        <f>J36</f>
        <v>73130.3</v>
      </c>
      <c r="K37" s="46">
        <f>K36</f>
        <v>74993.600000000006</v>
      </c>
    </row>
    <row r="38" spans="1:11" ht="171" customHeight="1">
      <c r="A38" s="38"/>
      <c r="B38" s="76" t="s">
        <v>101</v>
      </c>
      <c r="C38" s="75" t="s">
        <v>85</v>
      </c>
      <c r="D38" s="75" t="s">
        <v>86</v>
      </c>
      <c r="E38" s="75" t="s">
        <v>87</v>
      </c>
      <c r="F38" s="75" t="s">
        <v>89</v>
      </c>
      <c r="G38" s="75" t="s">
        <v>88</v>
      </c>
      <c r="H38" s="46">
        <v>27213.4</v>
      </c>
      <c r="I38" s="46">
        <v>30425.200000000001</v>
      </c>
      <c r="J38" s="46">
        <v>31193.8</v>
      </c>
      <c r="K38" s="46">
        <v>32039.7</v>
      </c>
    </row>
    <row r="39" spans="1:11" ht="24.6" customHeight="1">
      <c r="A39" s="38"/>
      <c r="B39" s="132" t="s">
        <v>11</v>
      </c>
      <c r="C39" s="133"/>
      <c r="D39" s="133"/>
      <c r="E39" s="133"/>
      <c r="F39" s="133"/>
      <c r="G39" s="133"/>
      <c r="H39" s="46">
        <f>H38</f>
        <v>27213.4</v>
      </c>
      <c r="I39" s="46">
        <f>I38</f>
        <v>30425.200000000001</v>
      </c>
      <c r="J39" s="46">
        <f>J38</f>
        <v>31193.8</v>
      </c>
      <c r="K39" s="46">
        <f>K38</f>
        <v>32039.7</v>
      </c>
    </row>
    <row r="40" spans="1:11" ht="171" customHeight="1">
      <c r="A40" s="38"/>
      <c r="B40" s="76" t="s">
        <v>102</v>
      </c>
      <c r="C40" s="75" t="s">
        <v>85</v>
      </c>
      <c r="D40" s="75" t="s">
        <v>86</v>
      </c>
      <c r="E40" s="75" t="s">
        <v>87</v>
      </c>
      <c r="F40" s="75" t="s">
        <v>89</v>
      </c>
      <c r="G40" s="75" t="s">
        <v>88</v>
      </c>
      <c r="H40" s="46">
        <f>71517.1-H13</f>
        <v>67551</v>
      </c>
      <c r="I40" s="46">
        <f>99291.7-I13</f>
        <v>94467.8</v>
      </c>
      <c r="J40" s="46">
        <f>101993.8-J13</f>
        <v>96986.5</v>
      </c>
      <c r="K40" s="46">
        <f>104940.3-K13</f>
        <v>99739.8</v>
      </c>
    </row>
    <row r="41" spans="1:11" ht="24.6" customHeight="1">
      <c r="A41" s="38"/>
      <c r="B41" s="132" t="s">
        <v>11</v>
      </c>
      <c r="C41" s="133"/>
      <c r="D41" s="133"/>
      <c r="E41" s="133"/>
      <c r="F41" s="133"/>
      <c r="G41" s="133"/>
      <c r="H41" s="46">
        <f>H40</f>
        <v>67551</v>
      </c>
      <c r="I41" s="46">
        <f>I40</f>
        <v>94467.8</v>
      </c>
      <c r="J41" s="46">
        <f>J40</f>
        <v>96986.5</v>
      </c>
      <c r="K41" s="46">
        <f>K40</f>
        <v>99739.8</v>
      </c>
    </row>
    <row r="42" spans="1:11" ht="192.75" customHeight="1">
      <c r="A42" s="38"/>
      <c r="B42" s="76" t="s">
        <v>163</v>
      </c>
      <c r="C42" s="75" t="s">
        <v>85</v>
      </c>
      <c r="D42" s="75" t="s">
        <v>86</v>
      </c>
      <c r="E42" s="75" t="s">
        <v>87</v>
      </c>
      <c r="F42" s="75" t="s">
        <v>89</v>
      </c>
      <c r="G42" s="75" t="s">
        <v>94</v>
      </c>
      <c r="H42" s="46">
        <f>10700.7-H31</f>
        <v>9929.2000000000007</v>
      </c>
      <c r="I42" s="46">
        <f>12080.2-I31</f>
        <v>11111</v>
      </c>
      <c r="J42" s="46">
        <f>12527-J31</f>
        <v>11533.2</v>
      </c>
      <c r="K42" s="46">
        <f>13024.8-K31</f>
        <v>11994.5</v>
      </c>
    </row>
    <row r="43" spans="1:11" ht="24.6" customHeight="1">
      <c r="A43" s="38"/>
      <c r="B43" s="132" t="s">
        <v>11</v>
      </c>
      <c r="C43" s="133"/>
      <c r="D43" s="133"/>
      <c r="E43" s="133"/>
      <c r="F43" s="133"/>
      <c r="G43" s="133"/>
      <c r="H43" s="46">
        <f>H42</f>
        <v>9929.2000000000007</v>
      </c>
      <c r="I43" s="46">
        <f>I42</f>
        <v>11111</v>
      </c>
      <c r="J43" s="46">
        <f>J42</f>
        <v>11533.2</v>
      </c>
      <c r="K43" s="46">
        <f>K42</f>
        <v>11994.5</v>
      </c>
    </row>
    <row r="44" spans="1:11" ht="93.75" customHeight="1">
      <c r="A44" s="38"/>
      <c r="B44" s="136" t="s">
        <v>103</v>
      </c>
      <c r="C44" s="75" t="s">
        <v>85</v>
      </c>
      <c r="D44" s="75" t="s">
        <v>86</v>
      </c>
      <c r="E44" s="75" t="s">
        <v>87</v>
      </c>
      <c r="F44" s="75" t="s">
        <v>89</v>
      </c>
      <c r="G44" s="75" t="s">
        <v>88</v>
      </c>
      <c r="H44" s="46">
        <v>146.9</v>
      </c>
      <c r="I44" s="46">
        <v>268</v>
      </c>
      <c r="J44" s="46">
        <v>278.2</v>
      </c>
      <c r="K44" s="46">
        <v>288.89999999999998</v>
      </c>
    </row>
    <row r="45" spans="1:11" ht="93.75" customHeight="1">
      <c r="A45" s="38"/>
      <c r="B45" s="137"/>
      <c r="C45" s="75" t="s">
        <v>85</v>
      </c>
      <c r="D45" s="75" t="s">
        <v>86</v>
      </c>
      <c r="E45" s="75" t="s">
        <v>87</v>
      </c>
      <c r="F45" s="75" t="s">
        <v>89</v>
      </c>
      <c r="G45" s="75" t="s">
        <v>94</v>
      </c>
      <c r="H45" s="46">
        <v>16601</v>
      </c>
      <c r="I45" s="46">
        <v>18414.599999999999</v>
      </c>
      <c r="J45" s="46">
        <v>19114.400000000001</v>
      </c>
      <c r="K45" s="46">
        <v>19879</v>
      </c>
    </row>
    <row r="46" spans="1:11" ht="24.6" customHeight="1">
      <c r="A46" s="38"/>
      <c r="B46" s="132" t="s">
        <v>11</v>
      </c>
      <c r="C46" s="133"/>
      <c r="D46" s="133"/>
      <c r="E46" s="133"/>
      <c r="F46" s="133"/>
      <c r="G46" s="133"/>
      <c r="H46" s="46">
        <f>H44+H45</f>
        <v>16747.900000000001</v>
      </c>
      <c r="I46" s="46">
        <f t="shared" ref="I46:K46" si="0">I44+I45</f>
        <v>18682.599999999999</v>
      </c>
      <c r="J46" s="46">
        <f t="shared" si="0"/>
        <v>19392.600000000002</v>
      </c>
      <c r="K46" s="46">
        <f t="shared" si="0"/>
        <v>20167.900000000001</v>
      </c>
    </row>
    <row r="47" spans="1:11" ht="33.75" customHeight="1">
      <c r="A47" s="38"/>
      <c r="B47" s="139" t="s">
        <v>104</v>
      </c>
      <c r="C47" s="75" t="s">
        <v>85</v>
      </c>
      <c r="D47" s="75" t="s">
        <v>86</v>
      </c>
      <c r="E47" s="75" t="s">
        <v>87</v>
      </c>
      <c r="F47" s="75" t="s">
        <v>89</v>
      </c>
      <c r="G47" s="75" t="s">
        <v>88</v>
      </c>
      <c r="H47" s="46">
        <v>37821.699999999997</v>
      </c>
      <c r="I47" s="46">
        <v>40883</v>
      </c>
      <c r="J47" s="46">
        <v>33211.800000000003</v>
      </c>
      <c r="K47" s="46">
        <v>34598</v>
      </c>
    </row>
    <row r="48" spans="1:11" ht="33.75" customHeight="1">
      <c r="A48" s="38"/>
      <c r="B48" s="140"/>
      <c r="C48" s="75" t="s">
        <v>85</v>
      </c>
      <c r="D48" s="75" t="s">
        <v>86</v>
      </c>
      <c r="E48" s="75" t="s">
        <v>87</v>
      </c>
      <c r="F48" s="75" t="s">
        <v>89</v>
      </c>
      <c r="G48" s="75" t="s">
        <v>94</v>
      </c>
      <c r="H48" s="46">
        <v>2553.1999999999998</v>
      </c>
      <c r="I48" s="46">
        <v>2673.2</v>
      </c>
      <c r="J48" s="46">
        <v>2772.1</v>
      </c>
      <c r="K48" s="46">
        <v>2883.1</v>
      </c>
    </row>
    <row r="49" spans="1:11" ht="24.6" customHeight="1">
      <c r="A49" s="38"/>
      <c r="B49" s="132" t="s">
        <v>11</v>
      </c>
      <c r="C49" s="133"/>
      <c r="D49" s="133"/>
      <c r="E49" s="133"/>
      <c r="F49" s="133"/>
      <c r="G49" s="133"/>
      <c r="H49" s="46">
        <f>H47+H48</f>
        <v>40374.899999999994</v>
      </c>
      <c r="I49" s="46">
        <f t="shared" ref="I49:K49" si="1">I47+I48</f>
        <v>43556.2</v>
      </c>
      <c r="J49" s="46">
        <f t="shared" si="1"/>
        <v>35983.9</v>
      </c>
      <c r="K49" s="46">
        <f t="shared" si="1"/>
        <v>37481.1</v>
      </c>
    </row>
    <row r="50" spans="1:11" ht="82.5">
      <c r="A50" s="38"/>
      <c r="B50" s="77" t="s">
        <v>105</v>
      </c>
      <c r="C50" s="75" t="s">
        <v>85</v>
      </c>
      <c r="D50" s="75" t="s">
        <v>86</v>
      </c>
      <c r="E50" s="75" t="s">
        <v>106</v>
      </c>
      <c r="F50" s="75" t="s">
        <v>89</v>
      </c>
      <c r="G50" s="75" t="s">
        <v>88</v>
      </c>
      <c r="H50" s="46">
        <v>1684.7</v>
      </c>
      <c r="I50" s="46">
        <v>506.5</v>
      </c>
      <c r="J50" s="46">
        <v>523.9</v>
      </c>
      <c r="K50" s="46">
        <v>543.1</v>
      </c>
    </row>
    <row r="51" spans="1:11" ht="24.6" customHeight="1">
      <c r="A51" s="38"/>
      <c r="B51" s="132" t="s">
        <v>11</v>
      </c>
      <c r="C51" s="133"/>
      <c r="D51" s="133"/>
      <c r="E51" s="133"/>
      <c r="F51" s="133"/>
      <c r="G51" s="133"/>
      <c r="H51" s="46">
        <f>H50</f>
        <v>1684.7</v>
      </c>
      <c r="I51" s="46">
        <f>I50</f>
        <v>506.5</v>
      </c>
      <c r="J51" s="46">
        <f>J50</f>
        <v>523.9</v>
      </c>
      <c r="K51" s="46">
        <f>K50</f>
        <v>543.1</v>
      </c>
    </row>
    <row r="52" spans="1:11" ht="32.25" customHeight="1">
      <c r="A52" s="38"/>
      <c r="B52" s="138" t="s">
        <v>107</v>
      </c>
      <c r="C52" s="75" t="s">
        <v>85</v>
      </c>
      <c r="D52" s="75" t="s">
        <v>86</v>
      </c>
      <c r="E52" s="75" t="s">
        <v>87</v>
      </c>
      <c r="F52" s="75" t="s">
        <v>93</v>
      </c>
      <c r="G52" s="75" t="s">
        <v>88</v>
      </c>
      <c r="H52" s="46">
        <v>63425.9</v>
      </c>
      <c r="I52" s="46">
        <v>102687.6</v>
      </c>
      <c r="J52" s="46">
        <v>109340.4</v>
      </c>
      <c r="K52" s="46">
        <v>114216.3</v>
      </c>
    </row>
    <row r="53" spans="1:11" ht="32.25" customHeight="1">
      <c r="A53" s="38"/>
      <c r="B53" s="138"/>
      <c r="C53" s="75" t="s">
        <v>85</v>
      </c>
      <c r="D53" s="75" t="s">
        <v>86</v>
      </c>
      <c r="E53" s="75" t="s">
        <v>87</v>
      </c>
      <c r="F53" s="75" t="s">
        <v>89</v>
      </c>
      <c r="G53" s="75" t="s">
        <v>88</v>
      </c>
      <c r="H53" s="46">
        <f>85924-H52</f>
        <v>22498.1</v>
      </c>
      <c r="I53" s="46">
        <f>137609.6-I52</f>
        <v>34922</v>
      </c>
      <c r="J53" s="46">
        <f>146525.3-J52</f>
        <v>37184.899999999994</v>
      </c>
      <c r="K53" s="46">
        <f>153060.8-K52</f>
        <v>38844.499999999985</v>
      </c>
    </row>
    <row r="54" spans="1:11" ht="24.6" customHeight="1">
      <c r="A54" s="38"/>
      <c r="B54" s="132" t="s">
        <v>11</v>
      </c>
      <c r="C54" s="133"/>
      <c r="D54" s="133"/>
      <c r="E54" s="133"/>
      <c r="F54" s="133"/>
      <c r="G54" s="133"/>
      <c r="H54" s="46">
        <f>H52+H53</f>
        <v>85924</v>
      </c>
      <c r="I54" s="46">
        <f>I52+I53</f>
        <v>137609.60000000001</v>
      </c>
      <c r="J54" s="46">
        <f>J52+J53</f>
        <v>146525.29999999999</v>
      </c>
      <c r="K54" s="46">
        <f>K52+K53</f>
        <v>153060.79999999999</v>
      </c>
    </row>
    <row r="55" spans="1:11" ht="49.5">
      <c r="A55" s="38"/>
      <c r="B55" s="77" t="s">
        <v>108</v>
      </c>
      <c r="C55" s="75" t="s">
        <v>85</v>
      </c>
      <c r="D55" s="75" t="s">
        <v>86</v>
      </c>
      <c r="E55" s="75" t="s">
        <v>87</v>
      </c>
      <c r="F55" s="75" t="s">
        <v>89</v>
      </c>
      <c r="G55" s="75" t="s">
        <v>88</v>
      </c>
      <c r="H55" s="46">
        <v>5241.3999999999996</v>
      </c>
      <c r="I55" s="46">
        <v>6167.9</v>
      </c>
      <c r="J55" s="46">
        <v>6224.9</v>
      </c>
      <c r="K55" s="46">
        <v>6725.1</v>
      </c>
    </row>
    <row r="56" spans="1:11" ht="24.6" customHeight="1">
      <c r="A56" s="38"/>
      <c r="B56" s="132" t="s">
        <v>11</v>
      </c>
      <c r="C56" s="133"/>
      <c r="D56" s="133"/>
      <c r="E56" s="133"/>
      <c r="F56" s="133"/>
      <c r="G56" s="133"/>
      <c r="H56" s="46">
        <f>H55</f>
        <v>5241.3999999999996</v>
      </c>
      <c r="I56" s="46">
        <f>I55</f>
        <v>6167.9</v>
      </c>
      <c r="J56" s="46">
        <f>J55</f>
        <v>6224.9</v>
      </c>
      <c r="K56" s="46">
        <f>K55</f>
        <v>6725.1</v>
      </c>
    </row>
    <row r="57" spans="1:11" ht="82.5">
      <c r="A57" s="38"/>
      <c r="B57" s="77" t="s">
        <v>109</v>
      </c>
      <c r="C57" s="75" t="s">
        <v>85</v>
      </c>
      <c r="D57" s="75" t="s">
        <v>86</v>
      </c>
      <c r="E57" s="75" t="s">
        <v>106</v>
      </c>
      <c r="F57" s="75" t="s">
        <v>89</v>
      </c>
      <c r="G57" s="75" t="s">
        <v>88</v>
      </c>
      <c r="H57" s="46">
        <v>8697.2999999999993</v>
      </c>
      <c r="I57" s="46">
        <v>26609.599999999999</v>
      </c>
      <c r="J57" s="46">
        <v>27037.3</v>
      </c>
      <c r="K57" s="46">
        <v>27587.9</v>
      </c>
    </row>
    <row r="58" spans="1:11" ht="24.6" customHeight="1">
      <c r="A58" s="38"/>
      <c r="B58" s="132" t="s">
        <v>11</v>
      </c>
      <c r="C58" s="133"/>
      <c r="D58" s="133"/>
      <c r="E58" s="133"/>
      <c r="F58" s="133"/>
      <c r="G58" s="133"/>
      <c r="H58" s="46">
        <f>H57</f>
        <v>8697.2999999999993</v>
      </c>
      <c r="I58" s="46">
        <f>I57</f>
        <v>26609.599999999999</v>
      </c>
      <c r="J58" s="46">
        <f>J57</f>
        <v>27037.3</v>
      </c>
      <c r="K58" s="46">
        <f>K57</f>
        <v>27587.9</v>
      </c>
    </row>
    <row r="59" spans="1:11" ht="99">
      <c r="A59" s="38"/>
      <c r="B59" s="77" t="s">
        <v>110</v>
      </c>
      <c r="C59" s="75" t="s">
        <v>85</v>
      </c>
      <c r="D59" s="75" t="s">
        <v>86</v>
      </c>
      <c r="E59" s="75" t="s">
        <v>106</v>
      </c>
      <c r="F59" s="75" t="s">
        <v>89</v>
      </c>
      <c r="G59" s="75" t="s">
        <v>88</v>
      </c>
      <c r="H59" s="46">
        <v>1331</v>
      </c>
      <c r="I59" s="46">
        <v>4302.3999999999996</v>
      </c>
      <c r="J59" s="46">
        <v>4449.8999999999996</v>
      </c>
      <c r="K59" s="46">
        <v>4613</v>
      </c>
    </row>
    <row r="60" spans="1:11" ht="24.6" customHeight="1">
      <c r="A60" s="38"/>
      <c r="B60" s="132" t="s">
        <v>11</v>
      </c>
      <c r="C60" s="133"/>
      <c r="D60" s="133"/>
      <c r="E60" s="133"/>
      <c r="F60" s="133"/>
      <c r="G60" s="133"/>
      <c r="H60" s="46">
        <f>H59</f>
        <v>1331</v>
      </c>
      <c r="I60" s="46">
        <f>I59</f>
        <v>4302.3999999999996</v>
      </c>
      <c r="J60" s="46">
        <f>J59</f>
        <v>4449.8999999999996</v>
      </c>
      <c r="K60" s="46">
        <f>K59</f>
        <v>4613</v>
      </c>
    </row>
    <row r="61" spans="1:11" ht="82.5">
      <c r="A61" s="38"/>
      <c r="B61" s="77" t="s">
        <v>111</v>
      </c>
      <c r="C61" s="75" t="s">
        <v>85</v>
      </c>
      <c r="D61" s="75" t="s">
        <v>86</v>
      </c>
      <c r="E61" s="75" t="s">
        <v>106</v>
      </c>
      <c r="F61" s="75" t="s">
        <v>89</v>
      </c>
      <c r="G61" s="75" t="s">
        <v>88</v>
      </c>
      <c r="H61" s="46">
        <v>14715.6</v>
      </c>
      <c r="I61" s="46">
        <v>37540.5</v>
      </c>
      <c r="J61" s="46">
        <v>38826.6</v>
      </c>
      <c r="K61" s="46">
        <v>40250.400000000001</v>
      </c>
    </row>
    <row r="62" spans="1:11" ht="24.6" customHeight="1">
      <c r="A62" s="38"/>
      <c r="B62" s="132" t="s">
        <v>11</v>
      </c>
      <c r="C62" s="133"/>
      <c r="D62" s="133"/>
      <c r="E62" s="133"/>
      <c r="F62" s="133"/>
      <c r="G62" s="133"/>
      <c r="H62" s="46">
        <f>H61</f>
        <v>14715.6</v>
      </c>
      <c r="I62" s="46">
        <f>I61</f>
        <v>37540.5</v>
      </c>
      <c r="J62" s="46">
        <f>J61</f>
        <v>38826.6</v>
      </c>
      <c r="K62" s="46">
        <f>K61</f>
        <v>40250.400000000001</v>
      </c>
    </row>
    <row r="63" spans="1:11" ht="66">
      <c r="A63" s="38"/>
      <c r="B63" s="77" t="s">
        <v>112</v>
      </c>
      <c r="C63" s="75" t="s">
        <v>85</v>
      </c>
      <c r="D63" s="75" t="s">
        <v>86</v>
      </c>
      <c r="E63" s="75" t="s">
        <v>113</v>
      </c>
      <c r="F63" s="75" t="s">
        <v>89</v>
      </c>
      <c r="G63" s="75" t="s">
        <v>88</v>
      </c>
      <c r="H63" s="46">
        <v>22999.599999999999</v>
      </c>
      <c r="I63" s="46">
        <v>18174.099999999999</v>
      </c>
      <c r="J63" s="46">
        <v>18973.7</v>
      </c>
      <c r="K63" s="46">
        <v>19629.400000000001</v>
      </c>
    </row>
    <row r="64" spans="1:11" ht="24.6" customHeight="1">
      <c r="A64" s="38"/>
      <c r="B64" s="132" t="s">
        <v>11</v>
      </c>
      <c r="C64" s="133"/>
      <c r="D64" s="133"/>
      <c r="E64" s="133"/>
      <c r="F64" s="133"/>
      <c r="G64" s="133"/>
      <c r="H64" s="46">
        <f>H63</f>
        <v>22999.599999999999</v>
      </c>
      <c r="I64" s="46">
        <f>I63</f>
        <v>18174.099999999999</v>
      </c>
      <c r="J64" s="46">
        <f>J63</f>
        <v>18973.7</v>
      </c>
      <c r="K64" s="46">
        <f>K63</f>
        <v>19629.400000000001</v>
      </c>
    </row>
    <row r="65" spans="1:11" ht="82.5">
      <c r="A65" s="38"/>
      <c r="B65" s="77" t="s">
        <v>114</v>
      </c>
      <c r="C65" s="75" t="s">
        <v>85</v>
      </c>
      <c r="D65" s="75" t="s">
        <v>86</v>
      </c>
      <c r="E65" s="75" t="s">
        <v>113</v>
      </c>
      <c r="F65" s="75" t="s">
        <v>89</v>
      </c>
      <c r="G65" s="75" t="s">
        <v>88</v>
      </c>
      <c r="H65" s="46">
        <f>626592.2+101756.2</f>
        <v>728348.39999999991</v>
      </c>
      <c r="I65" s="46">
        <v>719530.9</v>
      </c>
      <c r="J65" s="46">
        <v>742692.5</v>
      </c>
      <c r="K65" s="46">
        <v>751924.4</v>
      </c>
    </row>
    <row r="66" spans="1:11" ht="24.6" customHeight="1">
      <c r="A66" s="38"/>
      <c r="B66" s="132" t="s">
        <v>11</v>
      </c>
      <c r="C66" s="133"/>
      <c r="D66" s="133"/>
      <c r="E66" s="133"/>
      <c r="F66" s="133"/>
      <c r="G66" s="133"/>
      <c r="H66" s="46">
        <f>H65</f>
        <v>728348.39999999991</v>
      </c>
      <c r="I66" s="46">
        <f>I65</f>
        <v>719530.9</v>
      </c>
      <c r="J66" s="46">
        <f>J65</f>
        <v>742692.5</v>
      </c>
      <c r="K66" s="46">
        <f>K65</f>
        <v>751924.4</v>
      </c>
    </row>
    <row r="67" spans="1:11" ht="99">
      <c r="A67" s="38"/>
      <c r="B67" s="77" t="s">
        <v>115</v>
      </c>
      <c r="C67" s="75" t="s">
        <v>85</v>
      </c>
      <c r="D67" s="75" t="s">
        <v>86</v>
      </c>
      <c r="E67" s="75" t="s">
        <v>113</v>
      </c>
      <c r="F67" s="75" t="s">
        <v>89</v>
      </c>
      <c r="G67" s="75" t="s">
        <v>88</v>
      </c>
      <c r="H67" s="46">
        <v>206834.7</v>
      </c>
      <c r="I67" s="46">
        <v>248129.3</v>
      </c>
      <c r="J67" s="46">
        <v>239881.60000000001</v>
      </c>
      <c r="K67" s="46">
        <v>244181.9</v>
      </c>
    </row>
    <row r="68" spans="1:11" ht="24.6" customHeight="1">
      <c r="A68" s="38"/>
      <c r="B68" s="132" t="s">
        <v>11</v>
      </c>
      <c r="C68" s="133"/>
      <c r="D68" s="133"/>
      <c r="E68" s="133"/>
      <c r="F68" s="133"/>
      <c r="G68" s="133"/>
      <c r="H68" s="46">
        <f>H67</f>
        <v>206834.7</v>
      </c>
      <c r="I68" s="46">
        <f>I67</f>
        <v>248129.3</v>
      </c>
      <c r="J68" s="46">
        <f>J67</f>
        <v>239881.60000000001</v>
      </c>
      <c r="K68" s="46">
        <f>K67</f>
        <v>244181.9</v>
      </c>
    </row>
    <row r="69" spans="1:11" ht="82.5">
      <c r="A69" s="38"/>
      <c r="B69" s="77" t="s">
        <v>116</v>
      </c>
      <c r="C69" s="75" t="s">
        <v>85</v>
      </c>
      <c r="D69" s="75" t="s">
        <v>86</v>
      </c>
      <c r="E69" s="75" t="s">
        <v>113</v>
      </c>
      <c r="F69" s="75" t="s">
        <v>89</v>
      </c>
      <c r="G69" s="75" t="s">
        <v>88</v>
      </c>
      <c r="H69" s="46">
        <v>111398</v>
      </c>
      <c r="I69" s="46">
        <v>122292</v>
      </c>
      <c r="J69" s="46">
        <v>127672.9</v>
      </c>
      <c r="K69" s="46">
        <v>132084.5</v>
      </c>
    </row>
    <row r="70" spans="1:11" ht="24.6" customHeight="1">
      <c r="A70" s="38"/>
      <c r="B70" s="132" t="s">
        <v>11</v>
      </c>
      <c r="C70" s="133"/>
      <c r="D70" s="133"/>
      <c r="E70" s="133"/>
      <c r="F70" s="133"/>
      <c r="G70" s="133"/>
      <c r="H70" s="46">
        <f>H69</f>
        <v>111398</v>
      </c>
      <c r="I70" s="46">
        <f>I69</f>
        <v>122292</v>
      </c>
      <c r="J70" s="46">
        <f>J69</f>
        <v>127672.9</v>
      </c>
      <c r="K70" s="46">
        <f>K69</f>
        <v>132084.5</v>
      </c>
    </row>
    <row r="71" spans="1:11" ht="99">
      <c r="A71" s="38"/>
      <c r="B71" s="77" t="s">
        <v>117</v>
      </c>
      <c r="C71" s="75" t="s">
        <v>85</v>
      </c>
      <c r="D71" s="75" t="s">
        <v>86</v>
      </c>
      <c r="E71" s="75" t="s">
        <v>113</v>
      </c>
      <c r="F71" s="75" t="s">
        <v>89</v>
      </c>
      <c r="G71" s="75" t="s">
        <v>94</v>
      </c>
      <c r="H71" s="46">
        <v>13981.4</v>
      </c>
      <c r="I71" s="46">
        <v>14626.1</v>
      </c>
      <c r="J71" s="46">
        <v>14613.2</v>
      </c>
      <c r="K71" s="46">
        <v>14875.1</v>
      </c>
    </row>
    <row r="72" spans="1:11" ht="24.6" customHeight="1">
      <c r="A72" s="38"/>
      <c r="B72" s="132" t="s">
        <v>11</v>
      </c>
      <c r="C72" s="133"/>
      <c r="D72" s="133"/>
      <c r="E72" s="133"/>
      <c r="F72" s="133"/>
      <c r="G72" s="133"/>
      <c r="H72" s="46">
        <f>H71</f>
        <v>13981.4</v>
      </c>
      <c r="I72" s="46">
        <f>I71</f>
        <v>14626.1</v>
      </c>
      <c r="J72" s="46">
        <f>J71</f>
        <v>14613.2</v>
      </c>
      <c r="K72" s="46">
        <f>K71</f>
        <v>14875.1</v>
      </c>
    </row>
    <row r="73" spans="1:11" ht="99">
      <c r="A73" s="38"/>
      <c r="B73" s="77" t="s">
        <v>118</v>
      </c>
      <c r="C73" s="75" t="s">
        <v>85</v>
      </c>
      <c r="D73" s="75" t="s">
        <v>86</v>
      </c>
      <c r="E73" s="75" t="s">
        <v>113</v>
      </c>
      <c r="F73" s="75" t="s">
        <v>89</v>
      </c>
      <c r="G73" s="75" t="s">
        <v>88</v>
      </c>
      <c r="H73" s="46">
        <v>36012.699999999997</v>
      </c>
      <c r="I73" s="46">
        <v>44400.7</v>
      </c>
      <c r="J73" s="46">
        <v>44361.599999999999</v>
      </c>
      <c r="K73" s="46">
        <v>45156.5</v>
      </c>
    </row>
    <row r="74" spans="1:11" ht="24.6" customHeight="1">
      <c r="A74" s="38"/>
      <c r="B74" s="132" t="s">
        <v>11</v>
      </c>
      <c r="C74" s="133"/>
      <c r="D74" s="133"/>
      <c r="E74" s="133"/>
      <c r="F74" s="133"/>
      <c r="G74" s="133"/>
      <c r="H74" s="46">
        <f>H73</f>
        <v>36012.699999999997</v>
      </c>
      <c r="I74" s="46">
        <f>I73</f>
        <v>44400.7</v>
      </c>
      <c r="J74" s="46">
        <f>J73</f>
        <v>44361.599999999999</v>
      </c>
      <c r="K74" s="46">
        <f>K73</f>
        <v>45156.5</v>
      </c>
    </row>
    <row r="75" spans="1:11" ht="82.5">
      <c r="A75" s="38"/>
      <c r="B75" s="77" t="s">
        <v>119</v>
      </c>
      <c r="C75" s="75" t="s">
        <v>85</v>
      </c>
      <c r="D75" s="75" t="s">
        <v>86</v>
      </c>
      <c r="E75" s="75" t="s">
        <v>113</v>
      </c>
      <c r="F75" s="75" t="s">
        <v>89</v>
      </c>
      <c r="G75" s="75" t="s">
        <v>88</v>
      </c>
      <c r="H75" s="46">
        <v>219316.8</v>
      </c>
      <c r="I75" s="46">
        <v>229608</v>
      </c>
      <c r="J75" s="46">
        <v>255233.8</v>
      </c>
      <c r="K75" s="46">
        <v>271755.2</v>
      </c>
    </row>
    <row r="76" spans="1:11" ht="24.6" customHeight="1">
      <c r="A76" s="38"/>
      <c r="B76" s="132" t="s">
        <v>11</v>
      </c>
      <c r="C76" s="133"/>
      <c r="D76" s="133"/>
      <c r="E76" s="133"/>
      <c r="F76" s="133"/>
      <c r="G76" s="133"/>
      <c r="H76" s="46">
        <f>H75</f>
        <v>219316.8</v>
      </c>
      <c r="I76" s="46">
        <f>I75</f>
        <v>229608</v>
      </c>
      <c r="J76" s="46">
        <f>J75</f>
        <v>255233.8</v>
      </c>
      <c r="K76" s="46">
        <f>K75</f>
        <v>271755.2</v>
      </c>
    </row>
    <row r="77" spans="1:11" ht="150" customHeight="1">
      <c r="A77" s="38"/>
      <c r="B77" s="76" t="s">
        <v>120</v>
      </c>
      <c r="C77" s="75" t="s">
        <v>85</v>
      </c>
      <c r="D77" s="75" t="s">
        <v>86</v>
      </c>
      <c r="E77" s="75" t="s">
        <v>121</v>
      </c>
      <c r="F77" s="75" t="s">
        <v>89</v>
      </c>
      <c r="G77" s="75" t="s">
        <v>88</v>
      </c>
      <c r="H77" s="46">
        <v>231430.8</v>
      </c>
      <c r="I77" s="46">
        <v>283295.59999999998</v>
      </c>
      <c r="J77" s="46">
        <v>264848.3</v>
      </c>
      <c r="K77" s="46">
        <v>265977.5</v>
      </c>
    </row>
    <row r="78" spans="1:11" ht="24.6" customHeight="1">
      <c r="A78" s="38"/>
      <c r="B78" s="132" t="s">
        <v>11</v>
      </c>
      <c r="C78" s="133"/>
      <c r="D78" s="133"/>
      <c r="E78" s="133"/>
      <c r="F78" s="133"/>
      <c r="G78" s="133"/>
      <c r="H78" s="46">
        <f>H77</f>
        <v>231430.8</v>
      </c>
      <c r="I78" s="46">
        <f>I77</f>
        <v>283295.59999999998</v>
      </c>
      <c r="J78" s="46">
        <f>J77</f>
        <v>264848.3</v>
      </c>
      <c r="K78" s="46">
        <f>K77</f>
        <v>265977.5</v>
      </c>
    </row>
    <row r="79" spans="1:11" ht="148.5">
      <c r="A79" s="38"/>
      <c r="B79" s="76" t="s">
        <v>146</v>
      </c>
      <c r="C79" s="75" t="s">
        <v>85</v>
      </c>
      <c r="D79" s="75" t="s">
        <v>86</v>
      </c>
      <c r="E79" s="75" t="s">
        <v>121</v>
      </c>
      <c r="F79" s="75" t="s">
        <v>89</v>
      </c>
      <c r="G79" s="75" t="s">
        <v>88</v>
      </c>
      <c r="H79" s="46">
        <v>107022.6</v>
      </c>
      <c r="I79" s="46">
        <v>127288.4</v>
      </c>
      <c r="J79" s="46">
        <v>131546.4</v>
      </c>
      <c r="K79" s="46">
        <v>136098.29999999999</v>
      </c>
    </row>
    <row r="80" spans="1:11" ht="24.6" customHeight="1">
      <c r="A80" s="38"/>
      <c r="B80" s="132" t="s">
        <v>11</v>
      </c>
      <c r="C80" s="133"/>
      <c r="D80" s="133"/>
      <c r="E80" s="133"/>
      <c r="F80" s="133"/>
      <c r="G80" s="133"/>
      <c r="H80" s="46">
        <f>H79</f>
        <v>107022.6</v>
      </c>
      <c r="I80" s="46">
        <f t="shared" ref="I80:K80" si="2">I79</f>
        <v>127288.4</v>
      </c>
      <c r="J80" s="46">
        <f t="shared" si="2"/>
        <v>131546.4</v>
      </c>
      <c r="K80" s="46">
        <f t="shared" si="2"/>
        <v>136098.29999999999</v>
      </c>
    </row>
    <row r="81" spans="1:11" ht="132">
      <c r="A81" s="38"/>
      <c r="B81" s="76" t="s">
        <v>122</v>
      </c>
      <c r="C81" s="75" t="s">
        <v>85</v>
      </c>
      <c r="D81" s="75" t="s">
        <v>86</v>
      </c>
      <c r="E81" s="75" t="s">
        <v>121</v>
      </c>
      <c r="F81" s="75" t="s">
        <v>123</v>
      </c>
      <c r="G81" s="75" t="s">
        <v>88</v>
      </c>
      <c r="H81" s="46">
        <v>110065.4</v>
      </c>
      <c r="I81" s="46">
        <v>114523.8</v>
      </c>
      <c r="J81" s="46">
        <v>140307.6</v>
      </c>
      <c r="K81" s="46">
        <v>168209.1</v>
      </c>
    </row>
    <row r="82" spans="1:11" ht="24.6" customHeight="1">
      <c r="A82" s="38"/>
      <c r="B82" s="132" t="s">
        <v>11</v>
      </c>
      <c r="C82" s="133"/>
      <c r="D82" s="133"/>
      <c r="E82" s="133"/>
      <c r="F82" s="133"/>
      <c r="G82" s="133"/>
      <c r="H82" s="46">
        <f>H81</f>
        <v>110065.4</v>
      </c>
      <c r="I82" s="46">
        <f>I81</f>
        <v>114523.8</v>
      </c>
      <c r="J82" s="46">
        <f>J81</f>
        <v>140307.6</v>
      </c>
      <c r="K82" s="46">
        <f>K81</f>
        <v>168209.1</v>
      </c>
    </row>
    <row r="83" spans="1:11" ht="66">
      <c r="A83" s="38"/>
      <c r="B83" s="77" t="s">
        <v>126</v>
      </c>
      <c r="C83" s="75" t="s">
        <v>85</v>
      </c>
      <c r="D83" s="75" t="s">
        <v>86</v>
      </c>
      <c r="E83" s="75" t="s">
        <v>113</v>
      </c>
      <c r="F83" s="75" t="s">
        <v>124</v>
      </c>
      <c r="G83" s="75" t="s">
        <v>88</v>
      </c>
      <c r="H83" s="46">
        <v>1548.93</v>
      </c>
      <c r="I83" s="46">
        <v>1619.13</v>
      </c>
      <c r="J83" s="46">
        <v>1716.27</v>
      </c>
      <c r="K83" s="46">
        <v>1819.25</v>
      </c>
    </row>
    <row r="84" spans="1:11" ht="24.6" customHeight="1">
      <c r="A84" s="38"/>
      <c r="B84" s="132" t="s">
        <v>11</v>
      </c>
      <c r="C84" s="133"/>
      <c r="D84" s="133"/>
      <c r="E84" s="133"/>
      <c r="F84" s="133"/>
      <c r="G84" s="133"/>
      <c r="H84" s="46">
        <f>H83</f>
        <v>1548.93</v>
      </c>
      <c r="I84" s="46">
        <f>I83</f>
        <v>1619.13</v>
      </c>
      <c r="J84" s="46">
        <f>J83</f>
        <v>1716.27</v>
      </c>
      <c r="K84" s="46">
        <f>K83</f>
        <v>1819.25</v>
      </c>
    </row>
    <row r="85" spans="1:11" ht="66">
      <c r="A85" s="38"/>
      <c r="B85" s="77" t="s">
        <v>164</v>
      </c>
      <c r="C85" s="75" t="s">
        <v>85</v>
      </c>
      <c r="D85" s="75" t="s">
        <v>86</v>
      </c>
      <c r="E85" s="75" t="s">
        <v>113</v>
      </c>
      <c r="F85" s="75" t="s">
        <v>124</v>
      </c>
      <c r="G85" s="75" t="s">
        <v>94</v>
      </c>
      <c r="H85" s="46">
        <v>4078.74</v>
      </c>
      <c r="I85" s="46">
        <v>4260.1099999999997</v>
      </c>
      <c r="J85" s="46">
        <v>4515.8999999999996</v>
      </c>
      <c r="K85" s="46">
        <v>4786.82</v>
      </c>
    </row>
    <row r="86" spans="1:11" ht="24.6" customHeight="1">
      <c r="A86" s="38"/>
      <c r="B86" s="132" t="s">
        <v>11</v>
      </c>
      <c r="C86" s="133"/>
      <c r="D86" s="133"/>
      <c r="E86" s="133"/>
      <c r="F86" s="133"/>
      <c r="G86" s="133"/>
      <c r="H86" s="46">
        <f>H85</f>
        <v>4078.74</v>
      </c>
      <c r="I86" s="46">
        <f>I85</f>
        <v>4260.1099999999997</v>
      </c>
      <c r="J86" s="46">
        <f t="shared" ref="J86:K86" si="3">J85</f>
        <v>4515.8999999999996</v>
      </c>
      <c r="K86" s="46">
        <f t="shared" si="3"/>
        <v>4786.82</v>
      </c>
    </row>
    <row r="87" spans="1:11" ht="66">
      <c r="A87" s="38"/>
      <c r="B87" s="77" t="s">
        <v>125</v>
      </c>
      <c r="C87" s="75" t="s">
        <v>85</v>
      </c>
      <c r="D87" s="75" t="s">
        <v>86</v>
      </c>
      <c r="E87" s="75" t="s">
        <v>113</v>
      </c>
      <c r="F87" s="75" t="s">
        <v>124</v>
      </c>
      <c r="G87" s="75" t="s">
        <v>94</v>
      </c>
      <c r="H87" s="46">
        <v>1023.86</v>
      </c>
      <c r="I87" s="46">
        <v>1071.2</v>
      </c>
      <c r="J87" s="46">
        <v>1135.44</v>
      </c>
      <c r="K87" s="46">
        <v>1203.5999999999999</v>
      </c>
    </row>
    <row r="88" spans="1:11" ht="24.6" customHeight="1">
      <c r="A88" s="38"/>
      <c r="B88" s="132" t="s">
        <v>11</v>
      </c>
      <c r="C88" s="133"/>
      <c r="D88" s="133"/>
      <c r="E88" s="133"/>
      <c r="F88" s="133"/>
      <c r="G88" s="133"/>
      <c r="H88" s="46">
        <f>H87</f>
        <v>1023.86</v>
      </c>
      <c r="I88" s="46">
        <f t="shared" ref="I88:K88" si="4">I87</f>
        <v>1071.2</v>
      </c>
      <c r="J88" s="46">
        <f t="shared" si="4"/>
        <v>1135.44</v>
      </c>
      <c r="K88" s="46">
        <f t="shared" si="4"/>
        <v>1203.5999999999999</v>
      </c>
    </row>
    <row r="89" spans="1:11" ht="66">
      <c r="A89" s="38"/>
      <c r="B89" s="77" t="s">
        <v>127</v>
      </c>
      <c r="C89" s="75" t="s">
        <v>85</v>
      </c>
      <c r="D89" s="75" t="s">
        <v>86</v>
      </c>
      <c r="E89" s="75" t="s">
        <v>113</v>
      </c>
      <c r="F89" s="75" t="s">
        <v>124</v>
      </c>
      <c r="G89" s="75" t="s">
        <v>88</v>
      </c>
      <c r="H89" s="46">
        <v>212541.6</v>
      </c>
      <c r="I89" s="46">
        <v>229923.26</v>
      </c>
      <c r="J89" s="46">
        <v>214116.28</v>
      </c>
      <c r="K89" s="46">
        <v>217608.44</v>
      </c>
    </row>
    <row r="90" spans="1:11" ht="24.6" customHeight="1">
      <c r="A90" s="38"/>
      <c r="B90" s="132" t="s">
        <v>11</v>
      </c>
      <c r="C90" s="133"/>
      <c r="D90" s="133"/>
      <c r="E90" s="133"/>
      <c r="F90" s="133"/>
      <c r="G90" s="133"/>
      <c r="H90" s="46">
        <f>H89</f>
        <v>212541.6</v>
      </c>
      <c r="I90" s="46">
        <f>I89</f>
        <v>229923.26</v>
      </c>
      <c r="J90" s="46">
        <f>J89</f>
        <v>214116.28</v>
      </c>
      <c r="K90" s="46">
        <f>K89</f>
        <v>217608.44</v>
      </c>
    </row>
    <row r="91" spans="1:11" ht="66">
      <c r="A91" s="38"/>
      <c r="B91" s="77" t="s">
        <v>128</v>
      </c>
      <c r="C91" s="75" t="s">
        <v>85</v>
      </c>
      <c r="D91" s="75" t="s">
        <v>86</v>
      </c>
      <c r="E91" s="75" t="s">
        <v>113</v>
      </c>
      <c r="F91" s="75" t="s">
        <v>124</v>
      </c>
      <c r="G91" s="75" t="s">
        <v>88</v>
      </c>
      <c r="H91" s="46">
        <v>1874.8</v>
      </c>
      <c r="I91" s="46">
        <v>1961.6</v>
      </c>
      <c r="J91" s="46">
        <v>2079.4</v>
      </c>
      <c r="K91" s="46">
        <v>2204.1999999999998</v>
      </c>
    </row>
    <row r="92" spans="1:11" ht="24.6" customHeight="1">
      <c r="A92" s="38"/>
      <c r="B92" s="132" t="s">
        <v>11</v>
      </c>
      <c r="C92" s="133"/>
      <c r="D92" s="133"/>
      <c r="E92" s="133"/>
      <c r="F92" s="133"/>
      <c r="G92" s="133"/>
      <c r="H92" s="46">
        <f>H91</f>
        <v>1874.8</v>
      </c>
      <c r="I92" s="46">
        <f>I91</f>
        <v>1961.6</v>
      </c>
      <c r="J92" s="46">
        <f>J91</f>
        <v>2079.4</v>
      </c>
      <c r="K92" s="46">
        <f>K91</f>
        <v>2204.1999999999998</v>
      </c>
    </row>
    <row r="93" spans="1:11" ht="66">
      <c r="A93" s="38"/>
      <c r="B93" s="77" t="s">
        <v>129</v>
      </c>
      <c r="C93" s="75" t="s">
        <v>85</v>
      </c>
      <c r="D93" s="75" t="s">
        <v>86</v>
      </c>
      <c r="E93" s="75" t="s">
        <v>113</v>
      </c>
      <c r="F93" s="75" t="s">
        <v>124</v>
      </c>
      <c r="G93" s="75" t="s">
        <v>88</v>
      </c>
      <c r="H93" s="46">
        <v>4338.17</v>
      </c>
      <c r="I93" s="46">
        <v>4522.79</v>
      </c>
      <c r="J93" s="46">
        <v>4798.8</v>
      </c>
      <c r="K93" s="46">
        <v>5087.4799999999996</v>
      </c>
    </row>
    <row r="94" spans="1:11" ht="24.6" customHeight="1">
      <c r="A94" s="38"/>
      <c r="B94" s="132" t="s">
        <v>11</v>
      </c>
      <c r="C94" s="133"/>
      <c r="D94" s="133"/>
      <c r="E94" s="133"/>
      <c r="F94" s="133"/>
      <c r="G94" s="133"/>
      <c r="H94" s="46">
        <f>H93</f>
        <v>4338.17</v>
      </c>
      <c r="I94" s="46">
        <f>I93</f>
        <v>4522.79</v>
      </c>
      <c r="J94" s="46">
        <f>J93</f>
        <v>4798.8</v>
      </c>
      <c r="K94" s="46">
        <f>K93</f>
        <v>5087.4799999999996</v>
      </c>
    </row>
    <row r="95" spans="1:11" ht="33">
      <c r="A95" s="38"/>
      <c r="B95" s="77" t="s">
        <v>130</v>
      </c>
      <c r="C95" s="75" t="s">
        <v>85</v>
      </c>
      <c r="D95" s="75" t="s">
        <v>86</v>
      </c>
      <c r="E95" s="75" t="s">
        <v>113</v>
      </c>
      <c r="F95" s="75" t="s">
        <v>131</v>
      </c>
      <c r="G95" s="75" t="s">
        <v>88</v>
      </c>
      <c r="H95" s="46">
        <v>307530.7</v>
      </c>
      <c r="I95" s="46">
        <v>376921.7</v>
      </c>
      <c r="J95" s="46">
        <v>391265.4</v>
      </c>
      <c r="K95" s="46">
        <v>406908.7</v>
      </c>
    </row>
    <row r="96" spans="1:11" ht="24.6" customHeight="1">
      <c r="A96" s="38"/>
      <c r="B96" s="132" t="s">
        <v>11</v>
      </c>
      <c r="C96" s="133"/>
      <c r="D96" s="133"/>
      <c r="E96" s="133"/>
      <c r="F96" s="133"/>
      <c r="G96" s="133"/>
      <c r="H96" s="46">
        <f>H95</f>
        <v>307530.7</v>
      </c>
      <c r="I96" s="46">
        <f>I95</f>
        <v>376921.7</v>
      </c>
      <c r="J96" s="46">
        <f>J95</f>
        <v>391265.4</v>
      </c>
      <c r="K96" s="46">
        <f>K95</f>
        <v>406908.7</v>
      </c>
    </row>
    <row r="97" spans="1:11" ht="37.5" customHeight="1">
      <c r="A97" s="38"/>
      <c r="B97" s="77" t="s">
        <v>132</v>
      </c>
      <c r="C97" s="75" t="s">
        <v>85</v>
      </c>
      <c r="D97" s="75" t="s">
        <v>86</v>
      </c>
      <c r="E97" s="75" t="s">
        <v>87</v>
      </c>
      <c r="F97" s="75" t="s">
        <v>93</v>
      </c>
      <c r="G97" s="75" t="s">
        <v>88</v>
      </c>
      <c r="H97" s="46">
        <v>0</v>
      </c>
      <c r="I97" s="46">
        <v>181.8</v>
      </c>
      <c r="J97" s="46">
        <v>186.2</v>
      </c>
      <c r="K97" s="46">
        <v>193.2</v>
      </c>
    </row>
    <row r="98" spans="1:11" ht="37.5" customHeight="1">
      <c r="A98" s="38"/>
      <c r="B98" s="77" t="s">
        <v>132</v>
      </c>
      <c r="C98" s="75" t="s">
        <v>85</v>
      </c>
      <c r="D98" s="75" t="s">
        <v>86</v>
      </c>
      <c r="E98" s="75" t="s">
        <v>87</v>
      </c>
      <c r="F98" s="75" t="s">
        <v>89</v>
      </c>
      <c r="G98" s="75" t="s">
        <v>88</v>
      </c>
      <c r="H98" s="46">
        <v>2150.5</v>
      </c>
      <c r="I98" s="46">
        <f>2905.1-I97</f>
        <v>2723.2999999999997</v>
      </c>
      <c r="J98" s="46">
        <f>2978.5-J97</f>
        <v>2792.3</v>
      </c>
      <c r="K98" s="46">
        <f>3088.3-K97</f>
        <v>2895.1000000000004</v>
      </c>
    </row>
    <row r="99" spans="1:11" ht="24.6" customHeight="1">
      <c r="A99" s="38"/>
      <c r="B99" s="132" t="s">
        <v>11</v>
      </c>
      <c r="C99" s="133"/>
      <c r="D99" s="133"/>
      <c r="E99" s="133"/>
      <c r="F99" s="133"/>
      <c r="G99" s="133"/>
      <c r="H99" s="46">
        <f>H97+H98</f>
        <v>2150.5</v>
      </c>
      <c r="I99" s="46">
        <f t="shared" ref="I99:K99" si="5">I97+I98</f>
        <v>2905.1</v>
      </c>
      <c r="J99" s="46">
        <f t="shared" si="5"/>
        <v>2978.5</v>
      </c>
      <c r="K99" s="46">
        <f t="shared" si="5"/>
        <v>3088.3</v>
      </c>
    </row>
    <row r="100" spans="1:11" ht="33" customHeight="1">
      <c r="A100" s="38"/>
      <c r="B100" s="134" t="s">
        <v>133</v>
      </c>
      <c r="C100" s="75" t="s">
        <v>85</v>
      </c>
      <c r="D100" s="75" t="s">
        <v>86</v>
      </c>
      <c r="E100" s="75" t="s">
        <v>134</v>
      </c>
      <c r="F100" s="75" t="s">
        <v>135</v>
      </c>
      <c r="G100" s="75" t="s">
        <v>88</v>
      </c>
      <c r="H100" s="46">
        <v>46348.7</v>
      </c>
      <c r="I100" s="46">
        <v>50745.599999999999</v>
      </c>
      <c r="J100" s="46">
        <v>52317.3</v>
      </c>
      <c r="K100" s="46">
        <v>54015.3</v>
      </c>
    </row>
    <row r="101" spans="1:11" ht="33" customHeight="1">
      <c r="A101" s="38"/>
      <c r="B101" s="134"/>
      <c r="C101" s="75" t="s">
        <v>85</v>
      </c>
      <c r="D101" s="75" t="s">
        <v>86</v>
      </c>
      <c r="E101" s="75" t="s">
        <v>134</v>
      </c>
      <c r="F101" s="75" t="s">
        <v>135</v>
      </c>
      <c r="G101" s="75" t="s">
        <v>94</v>
      </c>
      <c r="H101" s="46">
        <v>79284.3</v>
      </c>
      <c r="I101" s="46">
        <v>85080.6</v>
      </c>
      <c r="J101" s="46">
        <v>87257.9</v>
      </c>
      <c r="K101" s="46">
        <v>90237.7</v>
      </c>
    </row>
    <row r="102" spans="1:11" ht="24.6" customHeight="1">
      <c r="A102" s="38"/>
      <c r="B102" s="132" t="s">
        <v>11</v>
      </c>
      <c r="C102" s="133"/>
      <c r="D102" s="133"/>
      <c r="E102" s="133"/>
      <c r="F102" s="133"/>
      <c r="G102" s="133"/>
      <c r="H102" s="46">
        <f>H100+H101</f>
        <v>125633</v>
      </c>
      <c r="I102" s="46">
        <f>I100+I101</f>
        <v>135826.20000000001</v>
      </c>
      <c r="J102" s="46">
        <f>J100+J101</f>
        <v>139575.20000000001</v>
      </c>
      <c r="K102" s="46">
        <f>K100+K101</f>
        <v>144253</v>
      </c>
    </row>
    <row r="103" spans="1:11" ht="49.5">
      <c r="A103" s="38"/>
      <c r="B103" s="77" t="s">
        <v>150</v>
      </c>
      <c r="C103" s="75" t="s">
        <v>85</v>
      </c>
      <c r="D103" s="75" t="s">
        <v>152</v>
      </c>
      <c r="E103" s="75" t="s">
        <v>153</v>
      </c>
      <c r="F103" s="75" t="s">
        <v>154</v>
      </c>
      <c r="G103" s="75" t="s">
        <v>94</v>
      </c>
      <c r="H103" s="46">
        <v>56559.9</v>
      </c>
      <c r="I103" s="46">
        <v>59240.5</v>
      </c>
      <c r="J103" s="46">
        <v>62066</v>
      </c>
      <c r="K103" s="46">
        <v>65212.5</v>
      </c>
    </row>
    <row r="104" spans="1:11" ht="24.6" customHeight="1">
      <c r="A104" s="38"/>
      <c r="B104" s="132" t="s">
        <v>11</v>
      </c>
      <c r="C104" s="133"/>
      <c r="D104" s="133"/>
      <c r="E104" s="133"/>
      <c r="F104" s="133"/>
      <c r="G104" s="133"/>
      <c r="H104" s="46">
        <f>H103</f>
        <v>56559.9</v>
      </c>
      <c r="I104" s="46">
        <f>I103</f>
        <v>59240.5</v>
      </c>
      <c r="J104" s="46">
        <f>J103</f>
        <v>62066</v>
      </c>
      <c r="K104" s="46">
        <f>K103</f>
        <v>65212.5</v>
      </c>
    </row>
    <row r="105" spans="1:11" ht="33">
      <c r="A105" s="38"/>
      <c r="B105" s="77" t="s">
        <v>151</v>
      </c>
      <c r="C105" s="75" t="s">
        <v>85</v>
      </c>
      <c r="D105" s="75" t="s">
        <v>152</v>
      </c>
      <c r="E105" s="75" t="s">
        <v>155</v>
      </c>
      <c r="F105" s="75" t="s">
        <v>154</v>
      </c>
      <c r="G105" s="75" t="s">
        <v>94</v>
      </c>
      <c r="H105" s="46">
        <v>4029.2</v>
      </c>
      <c r="I105" s="46">
        <v>4112</v>
      </c>
      <c r="J105" s="46">
        <v>4313.8999999999996</v>
      </c>
      <c r="K105" s="46">
        <v>4512.8</v>
      </c>
    </row>
    <row r="106" spans="1:11" ht="24.6" customHeight="1">
      <c r="A106" s="38"/>
      <c r="B106" s="132" t="s">
        <v>11</v>
      </c>
      <c r="C106" s="133"/>
      <c r="D106" s="133"/>
      <c r="E106" s="133"/>
      <c r="F106" s="133"/>
      <c r="G106" s="133"/>
      <c r="H106" s="46">
        <f>H105</f>
        <v>4029.2</v>
      </c>
      <c r="I106" s="46">
        <f>I105</f>
        <v>4112</v>
      </c>
      <c r="J106" s="46">
        <f>J105</f>
        <v>4313.8999999999996</v>
      </c>
      <c r="K106" s="46">
        <f>K105</f>
        <v>4512.8</v>
      </c>
    </row>
    <row r="107" spans="1:11" ht="39.75" customHeight="1">
      <c r="A107" s="38"/>
      <c r="B107" s="67" t="s">
        <v>10</v>
      </c>
      <c r="C107" s="75"/>
      <c r="D107" s="75"/>
      <c r="E107" s="75"/>
      <c r="F107" s="75"/>
      <c r="G107" s="75"/>
      <c r="H107" s="46"/>
      <c r="I107" s="46"/>
      <c r="J107" s="46"/>
      <c r="K107" s="46"/>
    </row>
    <row r="108" spans="1:11" ht="33">
      <c r="A108" s="38"/>
      <c r="B108" s="77" t="s">
        <v>136</v>
      </c>
      <c r="C108" s="75" t="s">
        <v>85</v>
      </c>
      <c r="D108" s="75" t="s">
        <v>86</v>
      </c>
      <c r="E108" s="75" t="s">
        <v>137</v>
      </c>
      <c r="F108" s="75" t="s">
        <v>89</v>
      </c>
      <c r="G108" s="75" t="s">
        <v>88</v>
      </c>
      <c r="H108" s="46">
        <v>13014.9</v>
      </c>
      <c r="I108" s="46">
        <v>13402.4</v>
      </c>
      <c r="J108" s="46">
        <v>13939.5</v>
      </c>
      <c r="K108" s="46">
        <v>14543.7</v>
      </c>
    </row>
    <row r="109" spans="1:11" ht="23.65" customHeight="1">
      <c r="A109" s="38"/>
      <c r="B109" s="132" t="s">
        <v>12</v>
      </c>
      <c r="C109" s="133"/>
      <c r="D109" s="133"/>
      <c r="E109" s="133"/>
      <c r="F109" s="133"/>
      <c r="G109" s="133"/>
      <c r="H109" s="46">
        <f>H108</f>
        <v>13014.9</v>
      </c>
      <c r="I109" s="46">
        <f>I108</f>
        <v>13402.4</v>
      </c>
      <c r="J109" s="46">
        <f>J108</f>
        <v>13939.5</v>
      </c>
      <c r="K109" s="46">
        <f>K108</f>
        <v>14543.7</v>
      </c>
    </row>
    <row r="110" spans="1:11" ht="66">
      <c r="A110" s="38"/>
      <c r="B110" s="77" t="s">
        <v>138</v>
      </c>
      <c r="C110" s="75" t="s">
        <v>85</v>
      </c>
      <c r="D110" s="75" t="s">
        <v>86</v>
      </c>
      <c r="E110" s="75" t="s">
        <v>139</v>
      </c>
      <c r="F110" s="75" t="s">
        <v>89</v>
      </c>
      <c r="G110" s="75" t="s">
        <v>88</v>
      </c>
      <c r="H110" s="46">
        <v>144004.1</v>
      </c>
      <c r="I110" s="46">
        <v>149276.1</v>
      </c>
      <c r="J110" s="46">
        <v>154324</v>
      </c>
      <c r="K110" s="46">
        <v>160275.5</v>
      </c>
    </row>
    <row r="111" spans="1:11" ht="23.65" customHeight="1">
      <c r="A111" s="38"/>
      <c r="B111" s="132" t="s">
        <v>12</v>
      </c>
      <c r="C111" s="133"/>
      <c r="D111" s="133"/>
      <c r="E111" s="133"/>
      <c r="F111" s="133"/>
      <c r="G111" s="133"/>
      <c r="H111" s="46">
        <f>H110</f>
        <v>144004.1</v>
      </c>
      <c r="I111" s="46">
        <f>I110</f>
        <v>149276.1</v>
      </c>
      <c r="J111" s="46">
        <f>J110</f>
        <v>154324</v>
      </c>
      <c r="K111" s="46">
        <f>K110</f>
        <v>160275.5</v>
      </c>
    </row>
    <row r="112" spans="1:11" ht="33">
      <c r="A112" s="38"/>
      <c r="B112" s="77" t="s">
        <v>140</v>
      </c>
      <c r="C112" s="75" t="s">
        <v>85</v>
      </c>
      <c r="D112" s="75" t="s">
        <v>86</v>
      </c>
      <c r="E112" s="75" t="s">
        <v>137</v>
      </c>
      <c r="F112" s="75" t="s">
        <v>141</v>
      </c>
      <c r="G112" s="75" t="s">
        <v>88</v>
      </c>
      <c r="H112" s="46">
        <v>138383.70000000001</v>
      </c>
      <c r="I112" s="46">
        <v>143822.20000000001</v>
      </c>
      <c r="J112" s="46">
        <v>150163.79999999999</v>
      </c>
      <c r="K112" s="46">
        <v>158007.5</v>
      </c>
    </row>
    <row r="113" spans="1:13" ht="23.65" customHeight="1">
      <c r="A113" s="38"/>
      <c r="B113" s="132" t="s">
        <v>12</v>
      </c>
      <c r="C113" s="133"/>
      <c r="D113" s="133"/>
      <c r="E113" s="133"/>
      <c r="F113" s="133"/>
      <c r="G113" s="133"/>
      <c r="H113" s="46">
        <f>H112</f>
        <v>138383.70000000001</v>
      </c>
      <c r="I113" s="46">
        <f>I112</f>
        <v>143822.20000000001</v>
      </c>
      <c r="J113" s="46">
        <f>J112</f>
        <v>150163.79999999999</v>
      </c>
      <c r="K113" s="46">
        <f>K112</f>
        <v>158007.5</v>
      </c>
    </row>
    <row r="114" spans="1:13" ht="33">
      <c r="A114" s="38"/>
      <c r="B114" s="77" t="s">
        <v>143</v>
      </c>
      <c r="C114" s="75" t="s">
        <v>85</v>
      </c>
      <c r="D114" s="75" t="s">
        <v>86</v>
      </c>
      <c r="E114" s="75" t="s">
        <v>137</v>
      </c>
      <c r="F114" s="75" t="s">
        <v>141</v>
      </c>
      <c r="G114" s="75" t="s">
        <v>88</v>
      </c>
      <c r="H114" s="46">
        <v>10221.299999999999</v>
      </c>
      <c r="I114" s="46">
        <v>12359.8</v>
      </c>
      <c r="J114" s="46">
        <v>11874.8</v>
      </c>
      <c r="K114" s="46">
        <v>12283.2</v>
      </c>
    </row>
    <row r="115" spans="1:13" ht="23.65" customHeight="1">
      <c r="A115" s="38"/>
      <c r="B115" s="132" t="s">
        <v>12</v>
      </c>
      <c r="C115" s="133"/>
      <c r="D115" s="133"/>
      <c r="E115" s="133"/>
      <c r="F115" s="133"/>
      <c r="G115" s="133"/>
      <c r="H115" s="46">
        <f>H114</f>
        <v>10221.299999999999</v>
      </c>
      <c r="I115" s="46">
        <f>I114</f>
        <v>12359.8</v>
      </c>
      <c r="J115" s="46">
        <f>J114</f>
        <v>11874.8</v>
      </c>
      <c r="K115" s="46">
        <f>K114</f>
        <v>12283.2</v>
      </c>
    </row>
    <row r="116" spans="1:13" ht="33">
      <c r="A116" s="38"/>
      <c r="B116" s="77" t="s">
        <v>142</v>
      </c>
      <c r="C116" s="75" t="s">
        <v>85</v>
      </c>
      <c r="D116" s="75" t="s">
        <v>86</v>
      </c>
      <c r="E116" s="75" t="s">
        <v>137</v>
      </c>
      <c r="F116" s="75" t="s">
        <v>141</v>
      </c>
      <c r="G116" s="75" t="s">
        <v>88</v>
      </c>
      <c r="H116" s="46">
        <v>1975</v>
      </c>
      <c r="I116" s="46">
        <v>1989.9</v>
      </c>
      <c r="J116" s="46">
        <v>2042.7</v>
      </c>
      <c r="K116" s="46">
        <v>2090.5</v>
      </c>
    </row>
    <row r="117" spans="1:13" ht="23.65" customHeight="1">
      <c r="A117" s="38"/>
      <c r="B117" s="132" t="s">
        <v>12</v>
      </c>
      <c r="C117" s="133"/>
      <c r="D117" s="133"/>
      <c r="E117" s="133"/>
      <c r="F117" s="133"/>
      <c r="G117" s="133"/>
      <c r="H117" s="46">
        <f>H116</f>
        <v>1975</v>
      </c>
      <c r="I117" s="46">
        <f>I116</f>
        <v>1989.9</v>
      </c>
      <c r="J117" s="46">
        <f>J116</f>
        <v>2042.7</v>
      </c>
      <c r="K117" s="46">
        <f>K116</f>
        <v>2090.5</v>
      </c>
    </row>
    <row r="118" spans="1:13" ht="66">
      <c r="A118" s="38"/>
      <c r="B118" s="77" t="s">
        <v>144</v>
      </c>
      <c r="C118" s="75" t="s">
        <v>85</v>
      </c>
      <c r="D118" s="75" t="s">
        <v>86</v>
      </c>
      <c r="E118" s="75" t="s">
        <v>137</v>
      </c>
      <c r="F118" s="75" t="s">
        <v>141</v>
      </c>
      <c r="G118" s="75" t="s">
        <v>88</v>
      </c>
      <c r="H118" s="46">
        <v>13126.3</v>
      </c>
      <c r="I118" s="46">
        <v>13224.7</v>
      </c>
      <c r="J118" s="46">
        <v>13728.1</v>
      </c>
      <c r="K118" s="46">
        <v>14184.5</v>
      </c>
    </row>
    <row r="119" spans="1:13" ht="23.65" customHeight="1">
      <c r="A119" s="38"/>
      <c r="B119" s="132" t="s">
        <v>12</v>
      </c>
      <c r="C119" s="133"/>
      <c r="D119" s="133"/>
      <c r="E119" s="133"/>
      <c r="F119" s="133"/>
      <c r="G119" s="133"/>
      <c r="H119" s="46">
        <f>H118</f>
        <v>13126.3</v>
      </c>
      <c r="I119" s="46">
        <f>I118</f>
        <v>13224.7</v>
      </c>
      <c r="J119" s="46">
        <f>J118</f>
        <v>13728.1</v>
      </c>
      <c r="K119" s="46">
        <f>K118</f>
        <v>14184.5</v>
      </c>
    </row>
    <row r="120" spans="1:13" ht="28.5" customHeight="1">
      <c r="A120" s="38"/>
      <c r="B120" s="138" t="s">
        <v>145</v>
      </c>
      <c r="C120" s="75" t="s">
        <v>85</v>
      </c>
      <c r="D120" s="75" t="s">
        <v>86</v>
      </c>
      <c r="E120" s="75" t="s">
        <v>137</v>
      </c>
      <c r="F120" s="75" t="s">
        <v>89</v>
      </c>
      <c r="G120" s="75" t="s">
        <v>88</v>
      </c>
      <c r="H120" s="46">
        <v>30466.5</v>
      </c>
      <c r="I120" s="46">
        <f>31926.7+3972.1</f>
        <v>35898.800000000003</v>
      </c>
      <c r="J120" s="46">
        <f>33483.8+4146.5</f>
        <v>37630.300000000003</v>
      </c>
      <c r="K120" s="46">
        <f>35495.5+4340.2</f>
        <v>39835.699999999997</v>
      </c>
    </row>
    <row r="121" spans="1:13" ht="28.5" customHeight="1">
      <c r="A121" s="38"/>
      <c r="B121" s="138"/>
      <c r="C121" s="75" t="s">
        <v>85</v>
      </c>
      <c r="D121" s="75" t="s">
        <v>86</v>
      </c>
      <c r="E121" s="75" t="s">
        <v>137</v>
      </c>
      <c r="F121" s="75" t="s">
        <v>141</v>
      </c>
      <c r="G121" s="75" t="s">
        <v>88</v>
      </c>
      <c r="H121" s="46">
        <v>13655.3</v>
      </c>
      <c r="I121" s="46">
        <v>13774.5</v>
      </c>
      <c r="J121" s="46">
        <v>14345.6</v>
      </c>
      <c r="K121" s="46">
        <v>14862.5</v>
      </c>
    </row>
    <row r="122" spans="1:13" ht="23.65" customHeight="1">
      <c r="A122" s="38"/>
      <c r="B122" s="132" t="s">
        <v>12</v>
      </c>
      <c r="C122" s="133"/>
      <c r="D122" s="133"/>
      <c r="E122" s="133"/>
      <c r="F122" s="133"/>
      <c r="G122" s="133"/>
      <c r="H122" s="46">
        <f>H120+H121</f>
        <v>44121.8</v>
      </c>
      <c r="I122" s="46">
        <f>I120+I121</f>
        <v>49673.3</v>
      </c>
      <c r="J122" s="46">
        <f>J120+J121</f>
        <v>51975.9</v>
      </c>
      <c r="K122" s="46">
        <f>K120+K121</f>
        <v>54698.2</v>
      </c>
    </row>
    <row r="123" spans="1:13" ht="23.65" customHeight="1">
      <c r="A123" s="38"/>
      <c r="B123" s="75" t="s">
        <v>83</v>
      </c>
      <c r="C123" s="75" t="s">
        <v>85</v>
      </c>
      <c r="D123" s="75" t="s">
        <v>86</v>
      </c>
      <c r="E123" s="75" t="s">
        <v>137</v>
      </c>
      <c r="F123" s="75" t="s">
        <v>89</v>
      </c>
      <c r="G123" s="75" t="s">
        <v>88</v>
      </c>
      <c r="H123" s="46">
        <v>12500</v>
      </c>
      <c r="I123" s="46">
        <v>13131.1</v>
      </c>
      <c r="J123" s="46">
        <v>13806.7</v>
      </c>
      <c r="K123" s="46">
        <v>14680.9</v>
      </c>
    </row>
    <row r="124" spans="1:13" ht="25.15" customHeight="1">
      <c r="A124" s="38"/>
      <c r="B124" s="132" t="s">
        <v>12</v>
      </c>
      <c r="C124" s="133"/>
      <c r="D124" s="133"/>
      <c r="E124" s="133"/>
      <c r="F124" s="133"/>
      <c r="G124" s="133"/>
      <c r="H124" s="46">
        <f>H123</f>
        <v>12500</v>
      </c>
      <c r="I124" s="46">
        <f>I123</f>
        <v>13131.1</v>
      </c>
      <c r="J124" s="46">
        <f>J123</f>
        <v>13806.7</v>
      </c>
      <c r="K124" s="46">
        <f>K123</f>
        <v>14680.9</v>
      </c>
    </row>
    <row r="125" spans="1:13" ht="22.5" customHeight="1">
      <c r="B125" s="145" t="s">
        <v>30</v>
      </c>
      <c r="C125" s="145"/>
      <c r="D125" s="145"/>
      <c r="E125" s="145"/>
      <c r="F125" s="145"/>
      <c r="G125" s="145"/>
      <c r="H125" s="73">
        <f>H14+H16+H18+H22+H26+H28+H30+H32+H35+H37+H39+H41+H43+H46+H49+H51+H54+H56+H58+H60+H62+H64+H66+H68+H70+H72+H74+H76+H78+H80+H82+H84+H86+H88+H90+H92+H94+H96+H99+H102+H104+H106+H109+H111+H113+H115+H117+H119+H122+H124</f>
        <v>3436429.5</v>
      </c>
      <c r="I125" s="73">
        <f t="shared" ref="I125:K125" si="6">I14+I16+I18+I22+I26+I28+I30+I32+I35+I37+I39+I41+I43+I46+I49+I51+I54+I56+I58+I60+I62+I64+I66+I68+I70+I72+I74+I76+I78+I80+I82+I84+I86+I88+I90+I92+I94+I96+I99+I102+I104+I106+I109+I111+I113+I115+I117+I119+I122+I124</f>
        <v>3999614.3900000006</v>
      </c>
      <c r="J125" s="73">
        <f t="shared" si="6"/>
        <v>4093718.9899999993</v>
      </c>
      <c r="K125" s="73">
        <f t="shared" si="6"/>
        <v>4237452.8900000006</v>
      </c>
    </row>
    <row r="126" spans="1:13" ht="9" hidden="1" customHeight="1">
      <c r="H126" s="43"/>
      <c r="I126" s="43"/>
      <c r="J126" s="43"/>
      <c r="K126" s="43"/>
    </row>
    <row r="127" spans="1:13" ht="4.5" customHeight="1">
      <c r="B127" s="44"/>
      <c r="C127" s="44"/>
      <c r="D127" s="44"/>
      <c r="E127" s="44"/>
      <c r="F127" s="44"/>
      <c r="G127" s="44"/>
      <c r="H127" s="45"/>
      <c r="I127" s="45"/>
      <c r="J127" s="45"/>
      <c r="K127" s="45"/>
    </row>
    <row r="128" spans="1:13" ht="41.25" customHeight="1">
      <c r="B128" s="121"/>
      <c r="C128" s="121"/>
      <c r="D128" s="121"/>
      <c r="E128" s="121"/>
      <c r="F128" s="121"/>
      <c r="G128" s="121"/>
      <c r="H128" s="121"/>
      <c r="I128" s="121"/>
      <c r="J128" s="121"/>
      <c r="K128" s="121"/>
      <c r="M128" s="74"/>
    </row>
  </sheetData>
  <mergeCells count="64">
    <mergeCell ref="B128:K128"/>
    <mergeCell ref="B7:K7"/>
    <mergeCell ref="B9:B10"/>
    <mergeCell ref="B125:G125"/>
    <mergeCell ref="B39:G39"/>
    <mergeCell ref="B60:G60"/>
    <mergeCell ref="B62:G62"/>
    <mergeCell ref="B46:G46"/>
    <mergeCell ref="B49:G49"/>
    <mergeCell ref="B43:G43"/>
    <mergeCell ref="B119:G119"/>
    <mergeCell ref="B122:G122"/>
    <mergeCell ref="B113:G113"/>
    <mergeCell ref="B120:B121"/>
    <mergeCell ref="H9:K9"/>
    <mergeCell ref="C9:G9"/>
    <mergeCell ref="B14:G14"/>
    <mergeCell ref="B16:G16"/>
    <mergeCell ref="B54:G54"/>
    <mergeCell ref="B58:G58"/>
    <mergeCell ref="B52:B53"/>
    <mergeCell ref="B33:B34"/>
    <mergeCell ref="B35:G35"/>
    <mergeCell ref="B32:G32"/>
    <mergeCell ref="B41:G41"/>
    <mergeCell ref="B56:G56"/>
    <mergeCell ref="B37:G37"/>
    <mergeCell ref="B51:G51"/>
    <mergeCell ref="B47:B48"/>
    <mergeCell ref="B19:B21"/>
    <mergeCell ref="B22:G22"/>
    <mergeCell ref="B18:G18"/>
    <mergeCell ref="B124:G124"/>
    <mergeCell ref="B102:G102"/>
    <mergeCell ref="B109:G109"/>
    <mergeCell ref="B115:G115"/>
    <mergeCell ref="B117:G117"/>
    <mergeCell ref="B30:G30"/>
    <mergeCell ref="B28:G28"/>
    <mergeCell ref="B26:G26"/>
    <mergeCell ref="B23:B25"/>
    <mergeCell ref="B96:G96"/>
    <mergeCell ref="B70:G70"/>
    <mergeCell ref="B72:G72"/>
    <mergeCell ref="B74:G74"/>
    <mergeCell ref="B92:G92"/>
    <mergeCell ref="B76:G76"/>
    <mergeCell ref="B44:B45"/>
    <mergeCell ref="B78:G78"/>
    <mergeCell ref="B82:G82"/>
    <mergeCell ref="B84:G84"/>
    <mergeCell ref="B80:G80"/>
    <mergeCell ref="B94:G94"/>
    <mergeCell ref="B99:G99"/>
    <mergeCell ref="B64:G64"/>
    <mergeCell ref="B66:G66"/>
    <mergeCell ref="B100:B101"/>
    <mergeCell ref="B111:G111"/>
    <mergeCell ref="B104:G104"/>
    <mergeCell ref="B106:G106"/>
    <mergeCell ref="B88:G88"/>
    <mergeCell ref="B90:G90"/>
    <mergeCell ref="B68:G68"/>
    <mergeCell ref="B86:G86"/>
  </mergeCells>
  <phoneticPr fontId="6" type="noConversion"/>
  <pageMargins left="0.9055118110236221" right="0.39370078740157483" top="0.55118110236220474" bottom="0.55118110236220474" header="0.15748031496062992" footer="0.15748031496062992"/>
  <pageSetup paperSize="9" scale="60" fitToHeight="5" orientation="landscape" useFirstPageNumber="1" r:id="rId1"/>
  <headerFooter differentFirst="1" alignWithMargins="0">
    <oddFooter>&amp;C&amp;P</oddFooter>
  </headerFooter>
  <rowBreaks count="1" manualBreakCount="1">
    <brk id="88" min="1" max="10" man="1"/>
  </rowBreaks>
</worksheet>
</file>

<file path=xl/worksheets/sheet3.xml><?xml version="1.0" encoding="utf-8"?>
<worksheet xmlns="http://schemas.openxmlformats.org/spreadsheetml/2006/main" xmlns:r="http://schemas.openxmlformats.org/officeDocument/2006/relationships">
  <dimension ref="A1:M35"/>
  <sheetViews>
    <sheetView showGridLines="0" view="pageBreakPreview" zoomScale="75" zoomScaleNormal="100" workbookViewId="0">
      <pane xSplit="1" ySplit="11" topLeftCell="B12" activePane="bottomRight" state="frozen"/>
      <selection pane="topRight" activeCell="B1" sqref="B1"/>
      <selection pane="bottomLeft" activeCell="A11" sqref="A11"/>
      <selection pane="bottomRight" activeCell="N28" sqref="N28"/>
    </sheetView>
  </sheetViews>
  <sheetFormatPr defaultColWidth="9.140625" defaultRowHeight="12.75"/>
  <cols>
    <col min="1" max="1" width="2.140625" style="3" customWidth="1"/>
    <col min="2" max="2" width="11.28515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16384" width="9.140625" style="3"/>
  </cols>
  <sheetData>
    <row r="1" spans="1:13" ht="8.85"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14.25" customHeight="1">
      <c r="A5" s="1"/>
      <c r="B5" s="4"/>
      <c r="C5" s="4"/>
      <c r="D5" s="4"/>
      <c r="E5" s="4"/>
      <c r="F5" s="1"/>
      <c r="G5" s="1"/>
      <c r="H5" s="1"/>
      <c r="I5" s="1"/>
      <c r="J5" s="13"/>
    </row>
    <row r="6" spans="1:13" ht="39" customHeight="1">
      <c r="A6" s="1"/>
      <c r="B6" s="4"/>
      <c r="C6" s="4"/>
      <c r="D6" s="4"/>
      <c r="E6" s="4"/>
      <c r="F6" s="1"/>
      <c r="G6" s="1"/>
      <c r="H6" s="1"/>
      <c r="I6" s="1"/>
      <c r="J6" s="12" t="s">
        <v>21</v>
      </c>
    </row>
    <row r="7" spans="1:13" ht="70.5" customHeight="1">
      <c r="A7" s="1"/>
      <c r="B7" s="149" t="s">
        <v>36</v>
      </c>
      <c r="C7" s="149"/>
      <c r="D7" s="149"/>
      <c r="E7" s="149"/>
      <c r="F7" s="149"/>
      <c r="G7" s="149"/>
      <c r="H7" s="149"/>
      <c r="I7" s="149"/>
      <c r="J7" s="149"/>
      <c r="K7" s="10"/>
      <c r="L7" s="10"/>
      <c r="M7" s="10"/>
    </row>
    <row r="8" spans="1:13" ht="12.75" customHeight="1">
      <c r="A8" s="1"/>
      <c r="B8" s="4"/>
      <c r="C8" s="4"/>
      <c r="D8" s="4"/>
      <c r="E8" s="4"/>
      <c r="F8" s="1"/>
      <c r="G8" s="1"/>
      <c r="H8" s="1"/>
      <c r="I8" s="1"/>
      <c r="J8" s="1"/>
    </row>
    <row r="9" spans="1:13" ht="98.25" customHeight="1">
      <c r="A9" s="1"/>
      <c r="B9" s="150" t="s">
        <v>6</v>
      </c>
      <c r="C9" s="150"/>
      <c r="D9" s="150"/>
      <c r="E9" s="150"/>
      <c r="F9" s="150"/>
      <c r="G9" s="150" t="s">
        <v>37</v>
      </c>
      <c r="H9" s="150"/>
      <c r="I9" s="150"/>
      <c r="J9" s="150"/>
    </row>
    <row r="10" spans="1:13" ht="60.75" customHeight="1">
      <c r="A10" s="1"/>
      <c r="B10" s="59" t="s">
        <v>26</v>
      </c>
      <c r="C10" s="59" t="s">
        <v>7</v>
      </c>
      <c r="D10" s="59" t="s">
        <v>33</v>
      </c>
      <c r="E10" s="59" t="s">
        <v>8</v>
      </c>
      <c r="F10" s="59" t="s">
        <v>9</v>
      </c>
      <c r="G10" s="20" t="s">
        <v>165</v>
      </c>
      <c r="H10" s="21" t="s">
        <v>166</v>
      </c>
      <c r="I10" s="21" t="s">
        <v>167</v>
      </c>
      <c r="J10" s="22" t="s">
        <v>168</v>
      </c>
    </row>
    <row r="11" spans="1:13" ht="14.25" customHeight="1">
      <c r="A11" s="1"/>
      <c r="B11" s="63">
        <v>1</v>
      </c>
      <c r="C11" s="63">
        <v>2</v>
      </c>
      <c r="D11" s="63">
        <v>3</v>
      </c>
      <c r="E11" s="63">
        <v>4</v>
      </c>
      <c r="F11" s="63">
        <v>5</v>
      </c>
      <c r="G11" s="63">
        <v>6</v>
      </c>
      <c r="H11" s="63">
        <v>7</v>
      </c>
      <c r="I11" s="63">
        <v>8</v>
      </c>
      <c r="J11" s="63">
        <v>9</v>
      </c>
    </row>
    <row r="12" spans="1:13" ht="22.5" customHeight="1">
      <c r="A12" s="1"/>
      <c r="B12" s="60" t="s">
        <v>85</v>
      </c>
      <c r="C12" s="60" t="s">
        <v>152</v>
      </c>
      <c r="D12" s="60" t="s">
        <v>153</v>
      </c>
      <c r="E12" s="60" t="s">
        <v>154</v>
      </c>
      <c r="F12" s="60" t="s">
        <v>94</v>
      </c>
      <c r="G12" s="62">
        <v>5900</v>
      </c>
      <c r="H12" s="62">
        <v>5519.5</v>
      </c>
      <c r="I12" s="62">
        <v>5782.6999999999971</v>
      </c>
      <c r="J12" s="62">
        <v>6075.8999999999942</v>
      </c>
    </row>
    <row r="13" spans="1:13" ht="22.5" customHeight="1">
      <c r="A13" s="1"/>
      <c r="B13" s="60" t="s">
        <v>85</v>
      </c>
      <c r="C13" s="60" t="s">
        <v>152</v>
      </c>
      <c r="D13" s="60" t="s">
        <v>155</v>
      </c>
      <c r="E13" s="60" t="s">
        <v>154</v>
      </c>
      <c r="F13" s="60" t="s">
        <v>94</v>
      </c>
      <c r="G13" s="62">
        <v>636.89999999999964</v>
      </c>
      <c r="H13" s="62">
        <v>636.89999999999964</v>
      </c>
      <c r="I13" s="62">
        <v>636.89999999999964</v>
      </c>
      <c r="J13" s="62">
        <v>636.89999999999964</v>
      </c>
    </row>
    <row r="14" spans="1:13" ht="22.15" customHeight="1">
      <c r="A14" s="1"/>
      <c r="B14" s="60" t="s">
        <v>85</v>
      </c>
      <c r="C14" s="60" t="s">
        <v>86</v>
      </c>
      <c r="D14" s="60" t="s">
        <v>113</v>
      </c>
      <c r="E14" s="60" t="s">
        <v>89</v>
      </c>
      <c r="F14" s="60" t="s">
        <v>88</v>
      </c>
      <c r="G14" s="62">
        <v>23266.199999999953</v>
      </c>
      <c r="H14" s="62">
        <v>25319.899999999907</v>
      </c>
      <c r="I14" s="62">
        <v>26175.199999999953</v>
      </c>
      <c r="J14" s="62">
        <v>26833.699999999953</v>
      </c>
    </row>
    <row r="15" spans="1:13" ht="22.15" customHeight="1">
      <c r="A15" s="1"/>
      <c r="B15" s="60" t="s">
        <v>85</v>
      </c>
      <c r="C15" s="60" t="s">
        <v>86</v>
      </c>
      <c r="D15" s="60" t="s">
        <v>113</v>
      </c>
      <c r="E15" s="60" t="s">
        <v>89</v>
      </c>
      <c r="F15" s="60" t="s">
        <v>94</v>
      </c>
      <c r="G15" s="62">
        <v>256.10000000000036</v>
      </c>
      <c r="H15" s="62">
        <v>268</v>
      </c>
      <c r="I15" s="62">
        <v>267.69999999999891</v>
      </c>
      <c r="J15" s="62">
        <v>272.5</v>
      </c>
    </row>
    <row r="16" spans="1:13" ht="22.15" customHeight="1">
      <c r="A16" s="1"/>
      <c r="B16" s="60" t="s">
        <v>85</v>
      </c>
      <c r="C16" s="60" t="s">
        <v>86</v>
      </c>
      <c r="D16" s="60" t="s">
        <v>113</v>
      </c>
      <c r="E16" s="60" t="s">
        <v>131</v>
      </c>
      <c r="F16" s="60" t="s">
        <v>88</v>
      </c>
      <c r="G16" s="62">
        <v>5633.5999999999767</v>
      </c>
      <c r="H16" s="62">
        <v>6904.7999999999884</v>
      </c>
      <c r="I16" s="62">
        <v>7167.6999999999534</v>
      </c>
      <c r="J16" s="62">
        <v>7454.5</v>
      </c>
    </row>
    <row r="17" spans="1:10" ht="22.15" customHeight="1">
      <c r="A17" s="1"/>
      <c r="B17" s="60" t="s">
        <v>85</v>
      </c>
      <c r="C17" s="60" t="s">
        <v>86</v>
      </c>
      <c r="D17" s="60" t="s">
        <v>113</v>
      </c>
      <c r="E17" s="60" t="s">
        <v>124</v>
      </c>
      <c r="F17" s="60" t="s">
        <v>88</v>
      </c>
      <c r="G17" s="62">
        <v>4110.5999999999767</v>
      </c>
      <c r="H17" s="62">
        <v>4439</v>
      </c>
      <c r="I17" s="62">
        <v>4162.9000000000233</v>
      </c>
      <c r="J17" s="62">
        <v>4241.3999999999651</v>
      </c>
    </row>
    <row r="18" spans="1:10" ht="22.15" customHeight="1">
      <c r="A18" s="1"/>
      <c r="B18" s="60" t="s">
        <v>85</v>
      </c>
      <c r="C18" s="60" t="s">
        <v>86</v>
      </c>
      <c r="D18" s="60" t="s">
        <v>113</v>
      </c>
      <c r="E18" s="60" t="s">
        <v>124</v>
      </c>
      <c r="F18" s="60" t="s">
        <v>94</v>
      </c>
      <c r="G18" s="62">
        <v>18.699999999999932</v>
      </c>
      <c r="H18" s="62">
        <v>19.599999999999909</v>
      </c>
      <c r="I18" s="62">
        <v>20.799999999999955</v>
      </c>
      <c r="J18" s="62">
        <v>22</v>
      </c>
    </row>
    <row r="19" spans="1:10" ht="22.15" customHeight="1">
      <c r="A19" s="1"/>
      <c r="B19" s="60" t="s">
        <v>85</v>
      </c>
      <c r="C19" s="60" t="s">
        <v>86</v>
      </c>
      <c r="D19" s="60" t="s">
        <v>87</v>
      </c>
      <c r="E19" s="60" t="s">
        <v>93</v>
      </c>
      <c r="F19" s="60" t="s">
        <v>88</v>
      </c>
      <c r="G19" s="62">
        <v>1312</v>
      </c>
      <c r="H19" s="62">
        <v>2073.1999999999825</v>
      </c>
      <c r="I19" s="62">
        <v>2200.0000000000146</v>
      </c>
      <c r="J19" s="62">
        <v>2296.3000000000029</v>
      </c>
    </row>
    <row r="20" spans="1:10" ht="22.15" customHeight="1">
      <c r="A20" s="1"/>
      <c r="B20" s="60" t="s">
        <v>85</v>
      </c>
      <c r="C20" s="60" t="s">
        <v>86</v>
      </c>
      <c r="D20" s="60" t="s">
        <v>87</v>
      </c>
      <c r="E20" s="60" t="s">
        <v>89</v>
      </c>
      <c r="F20" s="60" t="s">
        <v>88</v>
      </c>
      <c r="G20" s="62">
        <v>7486.6999999999534</v>
      </c>
      <c r="H20" s="62">
        <v>11032.999999999884</v>
      </c>
      <c r="I20" s="62">
        <v>11277.499999999884</v>
      </c>
      <c r="J20" s="62">
        <v>11599</v>
      </c>
    </row>
    <row r="21" spans="1:10" ht="24.6" customHeight="1">
      <c r="A21" s="1"/>
      <c r="B21" s="60" t="s">
        <v>85</v>
      </c>
      <c r="C21" s="60" t="s">
        <v>86</v>
      </c>
      <c r="D21" s="60" t="s">
        <v>87</v>
      </c>
      <c r="E21" s="60" t="s">
        <v>89</v>
      </c>
      <c r="F21" s="60" t="s">
        <v>94</v>
      </c>
      <c r="G21" s="62">
        <v>676.90000000000146</v>
      </c>
      <c r="H21" s="62">
        <v>1247.5</v>
      </c>
      <c r="I21" s="62">
        <v>1276.6999999999825</v>
      </c>
      <c r="J21" s="62">
        <v>1313.5999999999913</v>
      </c>
    </row>
    <row r="22" spans="1:10" ht="24.6" customHeight="1">
      <c r="A22" s="1"/>
      <c r="B22" s="60" t="s">
        <v>85</v>
      </c>
      <c r="C22" s="60" t="s">
        <v>86</v>
      </c>
      <c r="D22" s="60" t="s">
        <v>87</v>
      </c>
      <c r="E22" s="60" t="s">
        <v>147</v>
      </c>
      <c r="F22" s="60" t="s">
        <v>88</v>
      </c>
      <c r="G22" s="62">
        <v>13.700000000000045</v>
      </c>
      <c r="H22" s="62">
        <v>0</v>
      </c>
      <c r="I22" s="62">
        <v>0</v>
      </c>
      <c r="J22" s="62">
        <v>0</v>
      </c>
    </row>
    <row r="23" spans="1:10" ht="25.15" customHeight="1">
      <c r="A23" s="1"/>
      <c r="B23" s="60" t="s">
        <v>85</v>
      </c>
      <c r="C23" s="60" t="s">
        <v>86</v>
      </c>
      <c r="D23" s="60" t="s">
        <v>106</v>
      </c>
      <c r="E23" s="60" t="s">
        <v>89</v>
      </c>
      <c r="F23" s="60" t="s">
        <v>88</v>
      </c>
      <c r="G23" s="62">
        <v>484</v>
      </c>
      <c r="H23" s="62">
        <v>1263.3999999999942</v>
      </c>
      <c r="I23" s="62">
        <v>1297.8000000000029</v>
      </c>
      <c r="J23" s="62">
        <v>1337.2000000000116</v>
      </c>
    </row>
    <row r="24" spans="1:10" ht="25.15" customHeight="1">
      <c r="A24" s="1"/>
      <c r="B24" s="60" t="s">
        <v>85</v>
      </c>
      <c r="C24" s="60" t="s">
        <v>86</v>
      </c>
      <c r="D24" s="60" t="s">
        <v>121</v>
      </c>
      <c r="E24" s="60" t="s">
        <v>89</v>
      </c>
      <c r="F24" s="60" t="s">
        <v>88</v>
      </c>
      <c r="G24" s="62">
        <v>6200.5999999999767</v>
      </c>
      <c r="H24" s="62">
        <v>7521.5999999999767</v>
      </c>
      <c r="I24" s="62">
        <v>7261.9000000000233</v>
      </c>
      <c r="J24" s="62">
        <v>7365.6000000000349</v>
      </c>
    </row>
    <row r="25" spans="1:10" ht="24" customHeight="1">
      <c r="A25" s="1"/>
      <c r="B25" s="60" t="s">
        <v>85</v>
      </c>
      <c r="C25" s="60" t="s">
        <v>86</v>
      </c>
      <c r="D25" s="60" t="s">
        <v>121</v>
      </c>
      <c r="E25" s="60" t="s">
        <v>123</v>
      </c>
      <c r="F25" s="60" t="s">
        <v>88</v>
      </c>
      <c r="G25" s="62">
        <v>2016.3000000000029</v>
      </c>
      <c r="H25" s="62">
        <v>2098.0099999999948</v>
      </c>
      <c r="I25" s="62">
        <v>2570.3999999999942</v>
      </c>
      <c r="J25" s="62">
        <v>3081.5</v>
      </c>
    </row>
    <row r="26" spans="1:10" ht="24" customHeight="1">
      <c r="A26" s="1"/>
      <c r="B26" s="60" t="s">
        <v>85</v>
      </c>
      <c r="C26" s="60" t="s">
        <v>86</v>
      </c>
      <c r="D26" s="60" t="s">
        <v>134</v>
      </c>
      <c r="E26" s="60" t="s">
        <v>135</v>
      </c>
      <c r="F26" s="60" t="s">
        <v>88</v>
      </c>
      <c r="G26" s="62">
        <v>1316</v>
      </c>
      <c r="H26" s="62">
        <v>1355.9000000000015</v>
      </c>
      <c r="I26" s="62">
        <v>1370.0999999999985</v>
      </c>
      <c r="J26" s="62">
        <v>1385.5</v>
      </c>
    </row>
    <row r="27" spans="1:10" ht="24" customHeight="1">
      <c r="A27" s="1"/>
      <c r="B27" s="60" t="s">
        <v>85</v>
      </c>
      <c r="C27" s="60" t="s">
        <v>86</v>
      </c>
      <c r="D27" s="60" t="s">
        <v>134</v>
      </c>
      <c r="E27" s="60" t="s">
        <v>135</v>
      </c>
      <c r="F27" s="60" t="s">
        <v>94</v>
      </c>
      <c r="G27" s="62">
        <v>4995.3000000000029</v>
      </c>
      <c r="H27" s="62">
        <v>5047.8999999999942</v>
      </c>
      <c r="I27" s="62">
        <v>5067.6000000000058</v>
      </c>
      <c r="J27" s="62">
        <v>5094.6000000000058</v>
      </c>
    </row>
    <row r="28" spans="1:10" ht="24" customHeight="1">
      <c r="A28" s="1"/>
      <c r="B28" s="60" t="s">
        <v>85</v>
      </c>
      <c r="C28" s="60" t="s">
        <v>86</v>
      </c>
      <c r="D28" s="60" t="s">
        <v>139</v>
      </c>
      <c r="E28" s="60" t="s">
        <v>89</v>
      </c>
      <c r="F28" s="60" t="s">
        <v>88</v>
      </c>
      <c r="G28" s="62">
        <v>0</v>
      </c>
      <c r="H28" s="62">
        <v>0</v>
      </c>
      <c r="I28" s="62">
        <v>0</v>
      </c>
      <c r="J28" s="62">
        <v>0</v>
      </c>
    </row>
    <row r="29" spans="1:10" ht="26.45" customHeight="1">
      <c r="A29" s="1"/>
      <c r="B29" s="60" t="s">
        <v>85</v>
      </c>
      <c r="C29" s="60" t="s">
        <v>86</v>
      </c>
      <c r="D29" s="60" t="s">
        <v>137</v>
      </c>
      <c r="E29" s="60" t="s">
        <v>89</v>
      </c>
      <c r="F29" s="60" t="s">
        <v>88</v>
      </c>
      <c r="G29" s="62">
        <v>0</v>
      </c>
      <c r="H29" s="62">
        <v>0</v>
      </c>
      <c r="I29" s="62">
        <v>0</v>
      </c>
      <c r="J29" s="62">
        <v>0</v>
      </c>
    </row>
    <row r="30" spans="1:10" ht="23.65" customHeight="1">
      <c r="A30" s="1"/>
      <c r="B30" s="60" t="s">
        <v>85</v>
      </c>
      <c r="C30" s="60" t="s">
        <v>86</v>
      </c>
      <c r="D30" s="60" t="s">
        <v>137</v>
      </c>
      <c r="E30" s="60" t="s">
        <v>141</v>
      </c>
      <c r="F30" s="60" t="s">
        <v>88</v>
      </c>
      <c r="G30" s="62">
        <v>0</v>
      </c>
      <c r="H30" s="62">
        <v>0</v>
      </c>
      <c r="I30" s="62">
        <v>0</v>
      </c>
      <c r="J30" s="62">
        <v>0</v>
      </c>
    </row>
    <row r="31" spans="1:10" ht="25.15" customHeight="1">
      <c r="A31" s="5"/>
      <c r="B31" s="146" t="s">
        <v>13</v>
      </c>
      <c r="C31" s="146"/>
      <c r="D31" s="146"/>
      <c r="E31" s="146"/>
      <c r="F31" s="146"/>
      <c r="G31" s="68">
        <f>SUM(G12:G30)</f>
        <v>64323.599999999838</v>
      </c>
      <c r="H31" s="68">
        <f>SUM(H12:H30)</f>
        <v>74748.20999999973</v>
      </c>
      <c r="I31" s="68">
        <f>SUM(I12:I30)</f>
        <v>76535.899999999849</v>
      </c>
      <c r="J31" s="68">
        <f>SUM(J12:J30)</f>
        <v>79010.199999999953</v>
      </c>
    </row>
    <row r="32" spans="1:10" ht="6" customHeight="1"/>
    <row r="33" spans="2:10" ht="5.25" customHeight="1">
      <c r="B33" s="147"/>
      <c r="C33" s="147"/>
      <c r="D33" s="147"/>
      <c r="E33" s="147"/>
      <c r="F33" s="147"/>
      <c r="G33" s="147"/>
      <c r="H33" s="147"/>
      <c r="I33" s="147"/>
      <c r="J33" s="147"/>
    </row>
    <row r="34" spans="2:10" ht="31.9" customHeight="1">
      <c r="B34" s="6"/>
      <c r="C34" s="6"/>
      <c r="D34" s="6"/>
      <c r="E34" s="6"/>
      <c r="F34" s="6"/>
      <c r="G34" s="7"/>
      <c r="H34" s="7"/>
      <c r="I34" s="7"/>
      <c r="J34" s="7"/>
    </row>
    <row r="35" spans="2:10" ht="87" customHeight="1">
      <c r="B35" s="148"/>
      <c r="C35" s="148"/>
      <c r="D35" s="148"/>
      <c r="E35" s="148"/>
      <c r="F35" s="148"/>
      <c r="G35" s="148"/>
      <c r="H35" s="148"/>
      <c r="I35" s="148"/>
      <c r="J35" s="148"/>
    </row>
  </sheetData>
  <mergeCells count="6">
    <mergeCell ref="B31:F31"/>
    <mergeCell ref="B33:J33"/>
    <mergeCell ref="B35:J35"/>
    <mergeCell ref="B7:J7"/>
    <mergeCell ref="B9:F9"/>
    <mergeCell ref="G9:J9"/>
  </mergeCells>
  <phoneticPr fontId="6" type="noConversion"/>
  <pageMargins left="0.9055118110236221" right="0.39370078740157483" top="0.35433070866141736" bottom="0.35433070866141736" header="0.15748031496062992" footer="0.15748031496062992"/>
  <pageSetup paperSize="9" scale="70" firstPageNumber="37"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Q36"/>
  <sheetViews>
    <sheetView showGridLines="0" view="pageLayout" zoomScaleNormal="100" zoomScaleSheetLayoutView="75" workbookViewId="0">
      <selection activeCell="G29" sqref="G29:H29"/>
    </sheetView>
  </sheetViews>
  <sheetFormatPr defaultColWidth="9.140625"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2" width="9.140625" style="3"/>
    <col min="13" max="13" width="9.28515625" style="3" bestFit="1" customWidth="1"/>
    <col min="14"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36" customHeight="1">
      <c r="A5" s="1"/>
      <c r="B5" s="4"/>
      <c r="C5" s="4"/>
      <c r="D5" s="4"/>
      <c r="E5" s="4"/>
      <c r="F5" s="1"/>
      <c r="G5" s="1"/>
      <c r="H5" s="1"/>
      <c r="I5" s="1"/>
      <c r="J5" s="12" t="s">
        <v>22</v>
      </c>
    </row>
    <row r="6" spans="1:15" ht="50.25" customHeight="1">
      <c r="A6" s="1"/>
      <c r="B6" s="149" t="s">
        <v>31</v>
      </c>
      <c r="C6" s="149"/>
      <c r="D6" s="156"/>
      <c r="E6" s="156"/>
      <c r="F6" s="156"/>
      <c r="G6" s="156"/>
      <c r="H6" s="156"/>
      <c r="I6" s="156"/>
      <c r="J6" s="156"/>
      <c r="K6" s="10"/>
      <c r="L6" s="10"/>
      <c r="M6" s="10"/>
    </row>
    <row r="7" spans="1:15" ht="11.25" customHeight="1">
      <c r="A7" s="1"/>
      <c r="B7" s="4"/>
      <c r="C7" s="4"/>
      <c r="D7" s="4"/>
      <c r="E7" s="4"/>
      <c r="F7" s="1"/>
      <c r="G7" s="1"/>
      <c r="H7" s="1"/>
      <c r="I7" s="1"/>
      <c r="J7" s="1"/>
      <c r="M7" s="13"/>
      <c r="N7" s="13"/>
      <c r="O7" s="13"/>
    </row>
    <row r="8" spans="1:15" ht="63" customHeight="1">
      <c r="A8" s="1"/>
      <c r="B8" s="157" t="s">
        <v>6</v>
      </c>
      <c r="C8" s="158"/>
      <c r="D8" s="158"/>
      <c r="E8" s="158"/>
      <c r="F8" s="159"/>
      <c r="G8" s="157" t="s">
        <v>24</v>
      </c>
      <c r="H8" s="158"/>
      <c r="I8" s="158"/>
      <c r="J8" s="160"/>
      <c r="M8" s="12"/>
      <c r="N8" s="12"/>
      <c r="O8" s="12"/>
    </row>
    <row r="9" spans="1:15" ht="74.25" customHeight="1">
      <c r="A9" s="1"/>
      <c r="B9" s="20" t="s">
        <v>26</v>
      </c>
      <c r="C9" s="21" t="s">
        <v>7</v>
      </c>
      <c r="D9" s="21" t="s">
        <v>33</v>
      </c>
      <c r="E9" s="21" t="s">
        <v>8</v>
      </c>
      <c r="F9" s="22" t="s">
        <v>9</v>
      </c>
      <c r="G9" s="20" t="s">
        <v>165</v>
      </c>
      <c r="H9" s="21" t="s">
        <v>166</v>
      </c>
      <c r="I9" s="21" t="s">
        <v>167</v>
      </c>
      <c r="J9" s="22" t="s">
        <v>168</v>
      </c>
    </row>
    <row r="10" spans="1:15" ht="14.25" customHeight="1">
      <c r="A10" s="1"/>
      <c r="B10" s="16">
        <v>1</v>
      </c>
      <c r="C10" s="17">
        <v>2</v>
      </c>
      <c r="D10" s="17">
        <v>3</v>
      </c>
      <c r="E10" s="17">
        <v>4</v>
      </c>
      <c r="F10" s="18">
        <v>5</v>
      </c>
      <c r="G10" s="16">
        <v>6</v>
      </c>
      <c r="H10" s="17">
        <v>7</v>
      </c>
      <c r="I10" s="17">
        <v>8</v>
      </c>
      <c r="J10" s="18">
        <v>9</v>
      </c>
    </row>
    <row r="11" spans="1:15" ht="22.15" customHeight="1">
      <c r="A11" s="1"/>
      <c r="B11" s="26" t="s">
        <v>85</v>
      </c>
      <c r="C11" s="27" t="s">
        <v>152</v>
      </c>
      <c r="D11" s="27" t="s">
        <v>153</v>
      </c>
      <c r="E11" s="27" t="s">
        <v>154</v>
      </c>
      <c r="F11" s="28" t="s">
        <v>94</v>
      </c>
      <c r="G11" s="47">
        <v>62459.9</v>
      </c>
      <c r="H11" s="30">
        <v>64760</v>
      </c>
      <c r="I11" s="30">
        <v>67848.7</v>
      </c>
      <c r="J11" s="30">
        <v>71288.399999999994</v>
      </c>
    </row>
    <row r="12" spans="1:15" ht="22.15" customHeight="1">
      <c r="A12" s="1"/>
      <c r="B12" s="26" t="s">
        <v>85</v>
      </c>
      <c r="C12" s="27" t="s">
        <v>152</v>
      </c>
      <c r="D12" s="27" t="s">
        <v>155</v>
      </c>
      <c r="E12" s="27" t="s">
        <v>154</v>
      </c>
      <c r="F12" s="28" t="s">
        <v>94</v>
      </c>
      <c r="G12" s="115">
        <v>4666.0999999999995</v>
      </c>
      <c r="H12" s="30">
        <v>4748.8999999999996</v>
      </c>
      <c r="I12" s="30">
        <v>4950.7999999999993</v>
      </c>
      <c r="J12" s="30">
        <v>5149.7</v>
      </c>
    </row>
    <row r="13" spans="1:15" ht="22.15" customHeight="1">
      <c r="A13" s="1"/>
      <c r="B13" s="26" t="s">
        <v>85</v>
      </c>
      <c r="C13" s="27" t="s">
        <v>86</v>
      </c>
      <c r="D13" s="27" t="s">
        <v>113</v>
      </c>
      <c r="E13" s="27" t="s">
        <v>89</v>
      </c>
      <c r="F13" s="28" t="s">
        <v>88</v>
      </c>
      <c r="G13" s="115">
        <v>1348176.4</v>
      </c>
      <c r="H13" s="30">
        <v>1407454.9</v>
      </c>
      <c r="I13" s="30">
        <v>1454991.3</v>
      </c>
      <c r="J13" s="30">
        <v>1491565.6</v>
      </c>
    </row>
    <row r="14" spans="1:15" ht="22.15" customHeight="1">
      <c r="A14" s="1"/>
      <c r="B14" s="26" t="s">
        <v>85</v>
      </c>
      <c r="C14" s="27" t="s">
        <v>86</v>
      </c>
      <c r="D14" s="27" t="s">
        <v>113</v>
      </c>
      <c r="E14" s="27" t="s">
        <v>89</v>
      </c>
      <c r="F14" s="28" t="s">
        <v>94</v>
      </c>
      <c r="G14" s="47">
        <v>14237.5</v>
      </c>
      <c r="H14" s="30">
        <v>14894.1</v>
      </c>
      <c r="I14" s="30">
        <v>14880.9</v>
      </c>
      <c r="J14" s="30">
        <v>15147.6</v>
      </c>
    </row>
    <row r="15" spans="1:15" ht="22.15" customHeight="1">
      <c r="A15" s="1"/>
      <c r="B15" s="26" t="s">
        <v>85</v>
      </c>
      <c r="C15" s="27" t="s">
        <v>86</v>
      </c>
      <c r="D15" s="27" t="s">
        <v>113</v>
      </c>
      <c r="E15" s="27" t="s">
        <v>131</v>
      </c>
      <c r="F15" s="28" t="s">
        <v>88</v>
      </c>
      <c r="G15" s="47">
        <v>313164.3</v>
      </c>
      <c r="H15" s="30">
        <v>383826.5</v>
      </c>
      <c r="I15" s="30">
        <v>398433.1</v>
      </c>
      <c r="J15" s="30">
        <v>414363.2</v>
      </c>
    </row>
    <row r="16" spans="1:15" ht="22.15" customHeight="1">
      <c r="A16" s="1"/>
      <c r="B16" s="26" t="s">
        <v>85</v>
      </c>
      <c r="C16" s="27" t="s">
        <v>86</v>
      </c>
      <c r="D16" s="27" t="s">
        <v>113</v>
      </c>
      <c r="E16" s="27" t="s">
        <v>124</v>
      </c>
      <c r="F16" s="28" t="s">
        <v>88</v>
      </c>
      <c r="G16" s="47">
        <v>228492.84</v>
      </c>
      <c r="H16" s="30">
        <v>246725.89</v>
      </c>
      <c r="I16" s="30">
        <v>231389.55000000002</v>
      </c>
      <c r="J16" s="30">
        <v>235747.59</v>
      </c>
    </row>
    <row r="17" spans="1:10" ht="22.15" customHeight="1">
      <c r="A17" s="1"/>
      <c r="B17" s="26" t="s">
        <v>85</v>
      </c>
      <c r="C17" s="27" t="s">
        <v>86</v>
      </c>
      <c r="D17" s="27" t="s">
        <v>113</v>
      </c>
      <c r="E17" s="27" t="s">
        <v>124</v>
      </c>
      <c r="F17" s="28" t="s">
        <v>94</v>
      </c>
      <c r="G17" s="47">
        <v>1042.56</v>
      </c>
      <c r="H17" s="30">
        <v>1090.8</v>
      </c>
      <c r="I17" s="30">
        <v>1156.24</v>
      </c>
      <c r="J17" s="30">
        <v>1225.5999999999999</v>
      </c>
    </row>
    <row r="18" spans="1:10" ht="22.15" customHeight="1">
      <c r="A18" s="1"/>
      <c r="B18" s="26" t="s">
        <v>85</v>
      </c>
      <c r="C18" s="27" t="s">
        <v>86</v>
      </c>
      <c r="D18" s="27" t="s">
        <v>87</v>
      </c>
      <c r="E18" s="27" t="s">
        <v>93</v>
      </c>
      <c r="F18" s="28" t="s">
        <v>88</v>
      </c>
      <c r="G18" s="47">
        <v>72932.899999999994</v>
      </c>
      <c r="H18" s="30">
        <v>115238.7</v>
      </c>
      <c r="I18" s="30">
        <v>122283.3</v>
      </c>
      <c r="J18" s="30">
        <v>127651.3</v>
      </c>
    </row>
    <row r="19" spans="1:10" ht="22.15" customHeight="1">
      <c r="A19" s="1"/>
      <c r="B19" s="26" t="s">
        <v>85</v>
      </c>
      <c r="C19" s="27" t="s">
        <v>86</v>
      </c>
      <c r="D19" s="27" t="s">
        <v>87</v>
      </c>
      <c r="E19" s="27" t="s">
        <v>89</v>
      </c>
      <c r="F19" s="28" t="s">
        <v>88</v>
      </c>
      <c r="G19" s="47">
        <v>416090.2</v>
      </c>
      <c r="H19" s="30">
        <v>622221.9</v>
      </c>
      <c r="I19" s="30">
        <v>626806</v>
      </c>
      <c r="J19" s="30">
        <v>644741.4</v>
      </c>
    </row>
    <row r="20" spans="1:10" ht="22.15" customHeight="1">
      <c r="A20" s="1"/>
      <c r="B20" s="26" t="s">
        <v>85</v>
      </c>
      <c r="C20" s="27" t="s">
        <v>86</v>
      </c>
      <c r="D20" s="27" t="s">
        <v>87</v>
      </c>
      <c r="E20" s="27" t="s">
        <v>89</v>
      </c>
      <c r="F20" s="28" t="s">
        <v>94</v>
      </c>
      <c r="G20" s="47">
        <v>45790.7</v>
      </c>
      <c r="H20" s="30">
        <v>69341.600000000006</v>
      </c>
      <c r="I20" s="30">
        <v>70976.5</v>
      </c>
      <c r="J20" s="30">
        <v>73022</v>
      </c>
    </row>
    <row r="21" spans="1:10" ht="22.15" customHeight="1">
      <c r="A21" s="1"/>
      <c r="B21" s="26" t="s">
        <v>85</v>
      </c>
      <c r="C21" s="27" t="s">
        <v>86</v>
      </c>
      <c r="D21" s="27" t="s">
        <v>87</v>
      </c>
      <c r="E21" s="27" t="s">
        <v>147</v>
      </c>
      <c r="F21" s="28" t="s">
        <v>88</v>
      </c>
      <c r="G21" s="47">
        <v>760</v>
      </c>
      <c r="H21" s="30">
        <v>0</v>
      </c>
      <c r="I21" s="30">
        <v>0</v>
      </c>
      <c r="J21" s="30">
        <v>0</v>
      </c>
    </row>
    <row r="22" spans="1:10" ht="22.15" customHeight="1">
      <c r="A22" s="1"/>
      <c r="B22" s="26" t="s">
        <v>85</v>
      </c>
      <c r="C22" s="27" t="s">
        <v>86</v>
      </c>
      <c r="D22" s="27" t="s">
        <v>106</v>
      </c>
      <c r="E22" s="27" t="s">
        <v>89</v>
      </c>
      <c r="F22" s="28" t="s">
        <v>88</v>
      </c>
      <c r="G22" s="47">
        <v>26912.6</v>
      </c>
      <c r="H22" s="30">
        <v>70222.399999999994</v>
      </c>
      <c r="I22" s="30">
        <v>72135.5</v>
      </c>
      <c r="J22" s="30">
        <v>74331.600000000006</v>
      </c>
    </row>
    <row r="23" spans="1:10" ht="22.15" customHeight="1">
      <c r="A23" s="1"/>
      <c r="B23" s="26" t="s">
        <v>85</v>
      </c>
      <c r="C23" s="27" t="s">
        <v>86</v>
      </c>
      <c r="D23" s="27" t="s">
        <v>121</v>
      </c>
      <c r="E23" s="27" t="s">
        <v>89</v>
      </c>
      <c r="F23" s="28" t="s">
        <v>88</v>
      </c>
      <c r="G23" s="47">
        <v>344654</v>
      </c>
      <c r="H23" s="30">
        <v>418105.59999999998</v>
      </c>
      <c r="I23" s="30">
        <v>403656.6</v>
      </c>
      <c r="J23" s="30">
        <v>409441.4</v>
      </c>
    </row>
    <row r="24" spans="1:10" ht="25.15" customHeight="1">
      <c r="A24" s="1"/>
      <c r="B24" s="26" t="s">
        <v>85</v>
      </c>
      <c r="C24" s="27" t="s">
        <v>86</v>
      </c>
      <c r="D24" s="27" t="s">
        <v>121</v>
      </c>
      <c r="E24" s="27" t="s">
        <v>123</v>
      </c>
      <c r="F24" s="28" t="s">
        <v>88</v>
      </c>
      <c r="G24" s="47">
        <v>112081.7</v>
      </c>
      <c r="H24" s="30">
        <v>116621.81</v>
      </c>
      <c r="I24" s="30">
        <v>142878</v>
      </c>
      <c r="J24" s="30">
        <v>171290.6</v>
      </c>
    </row>
    <row r="25" spans="1:10" ht="24" customHeight="1">
      <c r="A25" s="1"/>
      <c r="B25" s="26" t="s">
        <v>85</v>
      </c>
      <c r="C25" s="27" t="s">
        <v>86</v>
      </c>
      <c r="D25" s="27" t="s">
        <v>134</v>
      </c>
      <c r="E25" s="27" t="s">
        <v>135</v>
      </c>
      <c r="F25" s="28" t="s">
        <v>88</v>
      </c>
      <c r="G25" s="47">
        <v>47664.7</v>
      </c>
      <c r="H25" s="30">
        <v>52101.5</v>
      </c>
      <c r="I25" s="30">
        <v>53687.4</v>
      </c>
      <c r="J25" s="30">
        <v>55400.800000000003</v>
      </c>
    </row>
    <row r="26" spans="1:10" ht="24" customHeight="1">
      <c r="A26" s="1"/>
      <c r="B26" s="26" t="s">
        <v>85</v>
      </c>
      <c r="C26" s="27" t="s">
        <v>86</v>
      </c>
      <c r="D26" s="27" t="s">
        <v>134</v>
      </c>
      <c r="E26" s="27" t="s">
        <v>135</v>
      </c>
      <c r="F26" s="28" t="s">
        <v>94</v>
      </c>
      <c r="G26" s="47">
        <v>84279.6</v>
      </c>
      <c r="H26" s="30">
        <v>90128.5</v>
      </c>
      <c r="I26" s="30">
        <v>92325.5</v>
      </c>
      <c r="J26" s="30">
        <v>95332.3</v>
      </c>
    </row>
    <row r="27" spans="1:10" ht="24" customHeight="1">
      <c r="A27" s="1"/>
      <c r="B27" s="26" t="s">
        <v>85</v>
      </c>
      <c r="C27" s="27" t="s">
        <v>86</v>
      </c>
      <c r="D27" s="27" t="s">
        <v>139</v>
      </c>
      <c r="E27" s="27" t="s">
        <v>89</v>
      </c>
      <c r="F27" s="28" t="s">
        <v>88</v>
      </c>
      <c r="G27" s="47">
        <v>144004.1</v>
      </c>
      <c r="H27" s="30">
        <v>149276.1</v>
      </c>
      <c r="I27" s="30">
        <v>154324</v>
      </c>
      <c r="J27" s="30">
        <v>160275.5</v>
      </c>
    </row>
    <row r="28" spans="1:10" ht="26.45" customHeight="1">
      <c r="A28" s="1"/>
      <c r="B28" s="26" t="s">
        <v>85</v>
      </c>
      <c r="C28" s="27" t="s">
        <v>86</v>
      </c>
      <c r="D28" s="27" t="s">
        <v>137</v>
      </c>
      <c r="E28" s="27" t="s">
        <v>89</v>
      </c>
      <c r="F28" s="28" t="s">
        <v>88</v>
      </c>
      <c r="G28" s="47">
        <v>55981.4</v>
      </c>
      <c r="H28" s="30">
        <v>62432.3</v>
      </c>
      <c r="I28" s="30">
        <v>65376.5</v>
      </c>
      <c r="J28" s="30">
        <v>69060.299999999988</v>
      </c>
    </row>
    <row r="29" spans="1:10" ht="23.65" customHeight="1">
      <c r="A29" s="1"/>
      <c r="B29" s="23" t="s">
        <v>85</v>
      </c>
      <c r="C29" s="24" t="s">
        <v>86</v>
      </c>
      <c r="D29" s="24" t="s">
        <v>137</v>
      </c>
      <c r="E29" s="24" t="s">
        <v>141</v>
      </c>
      <c r="F29" s="25" t="s">
        <v>88</v>
      </c>
      <c r="G29" s="47">
        <v>177361.59999999998</v>
      </c>
      <c r="H29" s="30">
        <v>185171.1</v>
      </c>
      <c r="I29" s="30">
        <v>192155</v>
      </c>
      <c r="J29" s="30">
        <v>201428.2</v>
      </c>
    </row>
    <row r="30" spans="1:10" ht="25.15" customHeight="1">
      <c r="A30" s="5"/>
      <c r="B30" s="151" t="s">
        <v>13</v>
      </c>
      <c r="C30" s="152"/>
      <c r="D30" s="153"/>
      <c r="E30" s="153"/>
      <c r="F30" s="154"/>
      <c r="G30" s="29">
        <f>SUM(G11:G29)</f>
        <v>3500753.100000001</v>
      </c>
      <c r="H30" s="29">
        <f t="shared" ref="H30:J30" si="0">SUM(H11:H29)</f>
        <v>4074362.6</v>
      </c>
      <c r="I30" s="29">
        <f t="shared" si="0"/>
        <v>4170254.8899999997</v>
      </c>
      <c r="J30" s="29">
        <f t="shared" si="0"/>
        <v>4316463.09</v>
      </c>
    </row>
    <row r="31" spans="1:10" ht="2.25" customHeight="1">
      <c r="F31" s="9"/>
      <c r="J31" s="9"/>
    </row>
    <row r="32" spans="1:10" ht="5.25" customHeight="1"/>
    <row r="33" spans="2:17" ht="12.75" customHeight="1">
      <c r="B33" s="147"/>
      <c r="C33" s="147"/>
      <c r="D33" s="147"/>
      <c r="E33" s="147"/>
      <c r="F33" s="147"/>
      <c r="G33" s="147"/>
      <c r="H33" s="147"/>
      <c r="I33" s="147"/>
      <c r="J33" s="147"/>
      <c r="M33" s="114"/>
      <c r="N33" s="114"/>
      <c r="O33" s="114"/>
      <c r="P33" s="114"/>
      <c r="Q33" s="114"/>
    </row>
    <row r="34" spans="2:17" ht="162" customHeight="1">
      <c r="B34" s="155" t="s">
        <v>273</v>
      </c>
      <c r="C34" s="148"/>
      <c r="D34" s="148"/>
      <c r="E34" s="148"/>
      <c r="F34" s="148"/>
      <c r="G34" s="148"/>
      <c r="H34" s="148"/>
      <c r="I34" s="148"/>
      <c r="J34" s="148"/>
    </row>
    <row r="35" spans="2:17" ht="27.75" customHeight="1"/>
    <row r="36" spans="2:17" s="112" customFormat="1" ht="18">
      <c r="B36" s="112" t="s">
        <v>270</v>
      </c>
      <c r="G36" s="113"/>
      <c r="J36" s="112" t="s">
        <v>271</v>
      </c>
    </row>
  </sheetData>
  <mergeCells count="6">
    <mergeCell ref="B30:F30"/>
    <mergeCell ref="B33:J33"/>
    <mergeCell ref="B34:J34"/>
    <mergeCell ref="B6:J6"/>
    <mergeCell ref="B8:F8"/>
    <mergeCell ref="G8:J8"/>
  </mergeCells>
  <phoneticPr fontId="6" type="noConversion"/>
  <pageMargins left="0.9055118110236221" right="0.19685039370078741" top="0.55118110236220474" bottom="0.55118110236220474" header="0.15748031496062992" footer="0.15748031496062992"/>
  <pageSetup paperSize="9" scale="80" orientation="landscape" useFirstPageNumber="1" r:id="rId1"/>
  <headerFooter differentFirst="1" alignWithMargins="0">
    <oddFooter>&amp;C&amp;P</oddFooter>
  </headerFooter>
</worksheet>
</file>

<file path=xl/worksheets/sheet5.xml><?xml version="1.0" encoding="utf-8"?>
<worksheet xmlns="http://schemas.openxmlformats.org/spreadsheetml/2006/main" xmlns:r="http://schemas.openxmlformats.org/officeDocument/2006/relationships">
  <dimension ref="A1:V74"/>
  <sheetViews>
    <sheetView showGridLines="0" view="pageLayout" zoomScale="69" zoomScaleNormal="100" zoomScaleSheetLayoutView="46" zoomScalePageLayoutView="69" workbookViewId="0">
      <selection activeCell="B7" sqref="B7:N7"/>
    </sheetView>
  </sheetViews>
  <sheetFormatPr defaultColWidth="9.140625" defaultRowHeight="12.75"/>
  <cols>
    <col min="1" max="1" width="2.140625" style="3" customWidth="1"/>
    <col min="2" max="2" width="51.28515625" style="3" customWidth="1"/>
    <col min="3" max="14" width="15.7109375" style="3" customWidth="1"/>
    <col min="15" max="16384" width="9.140625" style="3"/>
  </cols>
  <sheetData>
    <row r="1" spans="1:15" ht="8.85" customHeight="1">
      <c r="A1" s="1"/>
      <c r="B1" s="1"/>
      <c r="C1" s="2"/>
      <c r="D1" s="2"/>
      <c r="E1" s="2"/>
      <c r="F1" s="2"/>
      <c r="G1" s="2"/>
      <c r="H1" s="2"/>
      <c r="I1" s="2"/>
      <c r="J1" s="2"/>
      <c r="K1" s="2"/>
      <c r="L1" s="1"/>
      <c r="M1" s="1"/>
      <c r="N1" s="1"/>
    </row>
    <row r="2" spans="1:15" ht="0.4" hidden="1" customHeight="1">
      <c r="A2" s="1"/>
      <c r="B2" s="1"/>
      <c r="C2" s="2"/>
      <c r="D2" s="2"/>
      <c r="E2" s="2"/>
      <c r="F2" s="2"/>
      <c r="G2" s="2"/>
      <c r="H2" s="2"/>
      <c r="I2" s="2"/>
      <c r="J2" s="2"/>
      <c r="K2" s="2"/>
      <c r="L2" s="1"/>
      <c r="M2" s="1"/>
      <c r="N2" s="1"/>
    </row>
    <row r="3" spans="1:15" ht="0.4" hidden="1" customHeight="1">
      <c r="A3" s="1"/>
      <c r="B3" s="1"/>
      <c r="C3" s="2"/>
      <c r="D3" s="2"/>
      <c r="E3" s="2"/>
      <c r="F3" s="2"/>
      <c r="G3" s="2"/>
      <c r="H3" s="2"/>
      <c r="I3" s="2"/>
      <c r="J3" s="2"/>
      <c r="K3" s="2"/>
      <c r="L3" s="1"/>
      <c r="M3" s="1"/>
      <c r="N3" s="1"/>
    </row>
    <row r="4" spans="1:15" ht="0.4" customHeight="1">
      <c r="A4" s="1"/>
      <c r="B4" s="1"/>
      <c r="C4" s="2"/>
      <c r="D4" s="2"/>
      <c r="E4" s="2"/>
      <c r="F4" s="2"/>
      <c r="G4" s="2"/>
      <c r="H4" s="2"/>
      <c r="I4" s="2"/>
      <c r="J4" s="2"/>
      <c r="K4" s="2"/>
      <c r="L4" s="1"/>
      <c r="M4" s="1"/>
      <c r="N4" s="1"/>
    </row>
    <row r="5" spans="1:15" ht="7.5" customHeight="1">
      <c r="A5" s="1"/>
      <c r="B5" s="4"/>
      <c r="C5" s="4"/>
      <c r="D5" s="4"/>
      <c r="E5" s="4"/>
      <c r="F5" s="4"/>
      <c r="G5" s="4"/>
      <c r="H5" s="4"/>
      <c r="I5" s="4"/>
      <c r="J5" s="4"/>
      <c r="K5" s="4"/>
      <c r="L5" s="161"/>
      <c r="M5" s="161"/>
      <c r="N5" s="161"/>
    </row>
    <row r="6" spans="1:15" ht="39.75" customHeight="1">
      <c r="A6" s="1"/>
      <c r="B6" s="4"/>
      <c r="C6" s="4"/>
      <c r="D6" s="4"/>
      <c r="E6" s="4"/>
      <c r="F6" s="4"/>
      <c r="G6" s="4"/>
      <c r="H6" s="4"/>
      <c r="I6" s="4"/>
      <c r="J6" s="4"/>
      <c r="K6" s="4"/>
      <c r="L6" s="12"/>
      <c r="M6" s="12"/>
      <c r="N6" s="12" t="s">
        <v>23</v>
      </c>
    </row>
    <row r="7" spans="1:15" ht="21" customHeight="1">
      <c r="A7" s="1"/>
      <c r="B7" s="166" t="s">
        <v>32</v>
      </c>
      <c r="C7" s="166"/>
      <c r="D7" s="166"/>
      <c r="E7" s="166"/>
      <c r="F7" s="166"/>
      <c r="G7" s="166"/>
      <c r="H7" s="166"/>
      <c r="I7" s="166"/>
      <c r="J7" s="166"/>
      <c r="K7" s="166"/>
      <c r="L7" s="166"/>
      <c r="M7" s="166"/>
      <c r="N7" s="166"/>
      <c r="O7" s="19"/>
    </row>
    <row r="8" spans="1:15" ht="27" customHeight="1">
      <c r="A8" s="1"/>
      <c r="B8" s="166" t="s">
        <v>149</v>
      </c>
      <c r="C8" s="167"/>
      <c r="D8" s="167"/>
      <c r="E8" s="167"/>
      <c r="F8" s="167"/>
      <c r="G8" s="167"/>
      <c r="H8" s="167"/>
      <c r="I8" s="167"/>
      <c r="J8" s="167"/>
      <c r="K8" s="167"/>
      <c r="L8" s="167"/>
      <c r="M8" s="167"/>
      <c r="N8" s="167"/>
      <c r="O8" s="15"/>
    </row>
    <row r="9" spans="1:15" ht="32.25" customHeight="1">
      <c r="A9" s="1"/>
      <c r="B9" s="166" t="s">
        <v>28</v>
      </c>
      <c r="C9" s="166"/>
      <c r="D9" s="166"/>
      <c r="E9" s="166"/>
      <c r="F9" s="166"/>
      <c r="G9" s="166"/>
      <c r="H9" s="166"/>
      <c r="I9" s="166"/>
      <c r="J9" s="166"/>
      <c r="K9" s="166"/>
      <c r="L9" s="166"/>
      <c r="M9" s="166"/>
      <c r="N9" s="166"/>
      <c r="O9" s="15"/>
    </row>
    <row r="10" spans="1:15" ht="21.75" customHeight="1">
      <c r="A10" s="1"/>
      <c r="B10" s="48"/>
      <c r="C10" s="4"/>
      <c r="D10" s="4"/>
      <c r="E10" s="4"/>
      <c r="F10" s="4"/>
      <c r="G10" s="4"/>
      <c r="H10" s="4"/>
      <c r="I10" s="4"/>
      <c r="J10" s="4"/>
      <c r="K10" s="4"/>
      <c r="L10" s="1"/>
      <c r="M10" s="1"/>
      <c r="N10" s="1"/>
    </row>
    <row r="11" spans="1:15" ht="31.5" customHeight="1">
      <c r="A11" s="1"/>
      <c r="B11" s="150" t="s">
        <v>0</v>
      </c>
      <c r="C11" s="150" t="s">
        <v>25</v>
      </c>
      <c r="D11" s="150"/>
      <c r="E11" s="150"/>
      <c r="F11" s="150"/>
      <c r="G11" s="150"/>
      <c r="H11" s="150"/>
      <c r="I11" s="150"/>
      <c r="J11" s="150"/>
      <c r="K11" s="150"/>
      <c r="L11" s="163"/>
      <c r="M11" s="163"/>
      <c r="N11" s="163"/>
    </row>
    <row r="12" spans="1:15" ht="59.25" customHeight="1">
      <c r="A12" s="1"/>
      <c r="B12" s="150"/>
      <c r="C12" s="150" t="s">
        <v>169</v>
      </c>
      <c r="D12" s="163"/>
      <c r="E12" s="163"/>
      <c r="F12" s="150" t="s">
        <v>170</v>
      </c>
      <c r="G12" s="163"/>
      <c r="H12" s="163"/>
      <c r="I12" s="150" t="s">
        <v>171</v>
      </c>
      <c r="J12" s="163"/>
      <c r="K12" s="163"/>
      <c r="L12" s="150" t="s">
        <v>172</v>
      </c>
      <c r="M12" s="163" t="s">
        <v>5</v>
      </c>
      <c r="N12" s="163" t="s">
        <v>27</v>
      </c>
    </row>
    <row r="13" spans="1:15" ht="62.25" customHeight="1">
      <c r="A13" s="1"/>
      <c r="B13" s="162"/>
      <c r="C13" s="59" t="s">
        <v>14</v>
      </c>
      <c r="D13" s="59" t="s">
        <v>15</v>
      </c>
      <c r="E13" s="59" t="s">
        <v>16</v>
      </c>
      <c r="F13" s="59" t="s">
        <v>14</v>
      </c>
      <c r="G13" s="59" t="s">
        <v>15</v>
      </c>
      <c r="H13" s="59" t="s">
        <v>16</v>
      </c>
      <c r="I13" s="59" t="s">
        <v>14</v>
      </c>
      <c r="J13" s="59" t="s">
        <v>15</v>
      </c>
      <c r="K13" s="59" t="s">
        <v>16</v>
      </c>
      <c r="L13" s="59" t="s">
        <v>14</v>
      </c>
      <c r="M13" s="59" t="s">
        <v>15</v>
      </c>
      <c r="N13" s="59" t="s">
        <v>16</v>
      </c>
    </row>
    <row r="14" spans="1:15" ht="14.25" customHeight="1">
      <c r="A14" s="1"/>
      <c r="B14" s="63">
        <v>1</v>
      </c>
      <c r="C14" s="63">
        <v>2</v>
      </c>
      <c r="D14" s="63">
        <v>3</v>
      </c>
      <c r="E14" s="63">
        <v>4</v>
      </c>
      <c r="F14" s="63">
        <v>5</v>
      </c>
      <c r="G14" s="63">
        <v>6</v>
      </c>
      <c r="H14" s="63">
        <v>7</v>
      </c>
      <c r="I14" s="63">
        <v>8</v>
      </c>
      <c r="J14" s="63">
        <v>9</v>
      </c>
      <c r="K14" s="63">
        <v>10</v>
      </c>
      <c r="L14" s="63">
        <v>11</v>
      </c>
      <c r="M14" s="63">
        <v>12</v>
      </c>
      <c r="N14" s="63">
        <v>13</v>
      </c>
    </row>
    <row r="15" spans="1:15" ht="32.25" customHeight="1">
      <c r="A15" s="5"/>
      <c r="B15" s="61" t="s">
        <v>1</v>
      </c>
      <c r="C15" s="69"/>
      <c r="D15" s="69"/>
      <c r="E15" s="69"/>
      <c r="F15" s="69"/>
      <c r="G15" s="69"/>
      <c r="H15" s="69"/>
      <c r="I15" s="69"/>
      <c r="J15" s="69"/>
      <c r="K15" s="69"/>
      <c r="L15" s="69"/>
      <c r="M15" s="69"/>
      <c r="N15" s="69"/>
    </row>
    <row r="16" spans="1:15" ht="60" customHeight="1">
      <c r="A16" s="5"/>
      <c r="B16" s="31" t="s">
        <v>38</v>
      </c>
      <c r="C16" s="69">
        <v>1</v>
      </c>
      <c r="D16" s="69"/>
      <c r="E16" s="69"/>
      <c r="F16" s="69">
        <v>1</v>
      </c>
      <c r="G16" s="69"/>
      <c r="H16" s="69"/>
      <c r="I16" s="69">
        <v>1</v>
      </c>
      <c r="J16" s="69"/>
      <c r="K16" s="69"/>
      <c r="L16" s="69">
        <v>1</v>
      </c>
      <c r="M16" s="69"/>
      <c r="N16" s="69"/>
    </row>
    <row r="17" spans="1:22" ht="60" customHeight="1">
      <c r="A17" s="5"/>
      <c r="B17" s="31" t="s">
        <v>84</v>
      </c>
      <c r="C17" s="69">
        <v>3</v>
      </c>
      <c r="D17" s="69"/>
      <c r="E17" s="69"/>
      <c r="F17" s="69">
        <v>3</v>
      </c>
      <c r="G17" s="69"/>
      <c r="H17" s="69"/>
      <c r="I17" s="69">
        <v>3</v>
      </c>
      <c r="J17" s="69"/>
      <c r="K17" s="69"/>
      <c r="L17" s="69">
        <v>3</v>
      </c>
      <c r="M17" s="69"/>
      <c r="N17" s="69"/>
    </row>
    <row r="18" spans="1:22" ht="51">
      <c r="A18" s="5"/>
      <c r="B18" s="31" t="s">
        <v>84</v>
      </c>
      <c r="C18" s="69">
        <v>3</v>
      </c>
      <c r="D18" s="69"/>
      <c r="E18" s="69"/>
      <c r="F18" s="69">
        <v>3</v>
      </c>
      <c r="G18" s="69"/>
      <c r="H18" s="69"/>
      <c r="I18" s="69">
        <v>3</v>
      </c>
      <c r="J18" s="69"/>
      <c r="K18" s="69"/>
      <c r="L18" s="69">
        <v>3</v>
      </c>
      <c r="M18" s="69"/>
      <c r="N18" s="69"/>
    </row>
    <row r="19" spans="1:22" ht="119.45" customHeight="1">
      <c r="A19" s="5"/>
      <c r="B19" s="70" t="s">
        <v>40</v>
      </c>
      <c r="C19" s="69">
        <v>21</v>
      </c>
      <c r="D19" s="69">
        <v>1</v>
      </c>
      <c r="E19" s="69"/>
      <c r="F19" s="69">
        <v>18</v>
      </c>
      <c r="G19" s="69">
        <v>1</v>
      </c>
      <c r="H19" s="69"/>
      <c r="I19" s="69">
        <v>18</v>
      </c>
      <c r="J19" s="69">
        <v>1</v>
      </c>
      <c r="K19" s="69"/>
      <c r="L19" s="69">
        <v>18</v>
      </c>
      <c r="M19" s="69">
        <v>1</v>
      </c>
      <c r="N19" s="69"/>
    </row>
    <row r="20" spans="1:22" ht="119.45" customHeight="1">
      <c r="A20" s="5"/>
      <c r="B20" s="70" t="s">
        <v>42</v>
      </c>
      <c r="C20" s="69">
        <v>26</v>
      </c>
      <c r="D20" s="69"/>
      <c r="E20" s="69"/>
      <c r="F20" s="69">
        <v>24</v>
      </c>
      <c r="G20" s="69"/>
      <c r="H20" s="69"/>
      <c r="I20" s="69">
        <v>24</v>
      </c>
      <c r="J20" s="69"/>
      <c r="K20" s="69"/>
      <c r="L20" s="69">
        <v>24</v>
      </c>
      <c r="M20" s="69"/>
      <c r="N20" s="69"/>
    </row>
    <row r="21" spans="1:22" ht="119.45" customHeight="1">
      <c r="A21" s="5"/>
      <c r="B21" s="70" t="s">
        <v>43</v>
      </c>
      <c r="C21" s="69">
        <v>20</v>
      </c>
      <c r="D21" s="69"/>
      <c r="E21" s="69"/>
      <c r="F21" s="69">
        <v>20</v>
      </c>
      <c r="G21" s="69"/>
      <c r="H21" s="69"/>
      <c r="I21" s="69">
        <v>20</v>
      </c>
      <c r="J21" s="69"/>
      <c r="K21" s="69"/>
      <c r="L21" s="69">
        <v>20</v>
      </c>
      <c r="M21" s="69"/>
      <c r="N21" s="69"/>
    </row>
    <row r="22" spans="1:22" ht="119.45" customHeight="1">
      <c r="A22" s="5"/>
      <c r="B22" s="70" t="s">
        <v>44</v>
      </c>
      <c r="C22" s="69">
        <v>17</v>
      </c>
      <c r="D22" s="69"/>
      <c r="E22" s="69"/>
      <c r="F22" s="69">
        <v>18</v>
      </c>
      <c r="G22" s="69"/>
      <c r="H22" s="69"/>
      <c r="I22" s="69">
        <v>18</v>
      </c>
      <c r="J22" s="69"/>
      <c r="K22" s="69"/>
      <c r="L22" s="69">
        <v>18</v>
      </c>
      <c r="M22" s="69"/>
      <c r="N22" s="69"/>
    </row>
    <row r="23" spans="1:22" ht="119.45" customHeight="1">
      <c r="A23" s="5"/>
      <c r="B23" s="31" t="s">
        <v>45</v>
      </c>
      <c r="C23" s="69">
        <v>1</v>
      </c>
      <c r="D23" s="69"/>
      <c r="E23" s="69"/>
      <c r="F23" s="69">
        <v>1</v>
      </c>
      <c r="G23" s="69"/>
      <c r="H23" s="69"/>
      <c r="I23" s="69">
        <v>1</v>
      </c>
      <c r="J23" s="69"/>
      <c r="K23" s="69"/>
      <c r="L23" s="69">
        <v>1</v>
      </c>
      <c r="M23" s="69"/>
      <c r="N23" s="69"/>
    </row>
    <row r="24" spans="1:22" ht="119.45" customHeight="1">
      <c r="A24" s="1"/>
      <c r="B24" s="70" t="s">
        <v>40</v>
      </c>
      <c r="C24" s="69">
        <v>19</v>
      </c>
      <c r="D24" s="69">
        <v>1</v>
      </c>
      <c r="E24" s="69"/>
      <c r="F24" s="69">
        <v>17</v>
      </c>
      <c r="G24" s="69">
        <v>1</v>
      </c>
      <c r="H24" s="69"/>
      <c r="I24" s="69">
        <v>17</v>
      </c>
      <c r="J24" s="69">
        <v>1</v>
      </c>
      <c r="K24" s="69"/>
      <c r="L24" s="69">
        <v>17</v>
      </c>
      <c r="M24" s="69">
        <v>1</v>
      </c>
      <c r="N24" s="69"/>
    </row>
    <row r="25" spans="1:22" ht="119.45" customHeight="1">
      <c r="A25" s="1"/>
      <c r="B25" s="70" t="s">
        <v>42</v>
      </c>
      <c r="C25" s="69">
        <v>23</v>
      </c>
      <c r="D25" s="69"/>
      <c r="E25" s="69"/>
      <c r="F25" s="69">
        <v>21</v>
      </c>
      <c r="G25" s="69"/>
      <c r="H25" s="69"/>
      <c r="I25" s="69">
        <v>21</v>
      </c>
      <c r="J25" s="69"/>
      <c r="K25" s="69"/>
      <c r="L25" s="69">
        <v>21</v>
      </c>
      <c r="M25" s="69"/>
      <c r="N25" s="69"/>
    </row>
    <row r="26" spans="1:22" ht="119.45" customHeight="1">
      <c r="A26" s="1"/>
      <c r="B26" s="70" t="s">
        <v>46</v>
      </c>
      <c r="C26" s="69">
        <v>19</v>
      </c>
      <c r="D26" s="69"/>
      <c r="E26" s="69"/>
      <c r="F26" s="69">
        <v>19</v>
      </c>
      <c r="G26" s="69"/>
      <c r="H26" s="69"/>
      <c r="I26" s="69">
        <v>19</v>
      </c>
      <c r="J26" s="69"/>
      <c r="K26" s="69"/>
      <c r="L26" s="69">
        <v>19</v>
      </c>
      <c r="M26" s="69"/>
      <c r="N26" s="69"/>
    </row>
    <row r="27" spans="1:22" ht="119.45" customHeight="1">
      <c r="A27" s="1"/>
      <c r="B27" s="70" t="s">
        <v>44</v>
      </c>
      <c r="C27" s="69">
        <v>17</v>
      </c>
      <c r="D27" s="69"/>
      <c r="E27" s="69"/>
      <c r="F27" s="69">
        <v>18</v>
      </c>
      <c r="G27" s="69"/>
      <c r="H27" s="69"/>
      <c r="I27" s="69">
        <v>18</v>
      </c>
      <c r="J27" s="69"/>
      <c r="K27" s="69"/>
      <c r="L27" s="69">
        <v>18</v>
      </c>
      <c r="M27" s="69"/>
      <c r="N27" s="69"/>
    </row>
    <row r="28" spans="1:22" ht="119.45" customHeight="1">
      <c r="B28" s="70" t="s">
        <v>47</v>
      </c>
      <c r="C28" s="69">
        <v>1</v>
      </c>
      <c r="D28" s="69">
        <v>1</v>
      </c>
      <c r="E28" s="69"/>
      <c r="F28" s="69">
        <v>1</v>
      </c>
      <c r="G28" s="69">
        <v>1</v>
      </c>
      <c r="H28" s="69"/>
      <c r="I28" s="69">
        <v>1</v>
      </c>
      <c r="J28" s="69">
        <v>1</v>
      </c>
      <c r="K28" s="69"/>
      <c r="L28" s="69">
        <v>1</v>
      </c>
      <c r="M28" s="69">
        <v>1</v>
      </c>
      <c r="N28" s="69"/>
    </row>
    <row r="29" spans="1:22" ht="36.6" customHeight="1">
      <c r="B29" s="31" t="s">
        <v>48</v>
      </c>
      <c r="C29" s="69">
        <v>2</v>
      </c>
      <c r="D29" s="69">
        <v>1</v>
      </c>
      <c r="E29" s="69"/>
      <c r="F29" s="69">
        <v>2</v>
      </c>
      <c r="G29" s="69">
        <v>1</v>
      </c>
      <c r="H29" s="69"/>
      <c r="I29" s="69">
        <v>2</v>
      </c>
      <c r="J29" s="69">
        <v>1</v>
      </c>
      <c r="K29" s="69"/>
      <c r="L29" s="69">
        <v>2</v>
      </c>
      <c r="M29" s="69">
        <v>1</v>
      </c>
      <c r="N29" s="69"/>
    </row>
    <row r="30" spans="1:22" s="14" customFormat="1" ht="64.900000000000006" customHeight="1">
      <c r="B30" s="31" t="s">
        <v>50</v>
      </c>
      <c r="C30" s="69">
        <v>2</v>
      </c>
      <c r="D30" s="69"/>
      <c r="E30" s="69"/>
      <c r="F30" s="69">
        <v>1</v>
      </c>
      <c r="G30" s="69"/>
      <c r="H30" s="69"/>
      <c r="I30" s="69">
        <v>1</v>
      </c>
      <c r="J30" s="69"/>
      <c r="K30" s="69"/>
      <c r="L30" s="69">
        <v>1</v>
      </c>
      <c r="M30" s="69"/>
      <c r="N30" s="69"/>
    </row>
    <row r="31" spans="1:22" ht="60" customHeight="1">
      <c r="B31" s="31" t="s">
        <v>52</v>
      </c>
      <c r="C31" s="69">
        <v>25</v>
      </c>
      <c r="D31" s="69"/>
      <c r="E31" s="69"/>
      <c r="F31" s="69">
        <v>25</v>
      </c>
      <c r="G31" s="69"/>
      <c r="H31" s="69"/>
      <c r="I31" s="69">
        <v>25</v>
      </c>
      <c r="J31" s="69"/>
      <c r="K31" s="69"/>
      <c r="L31" s="69">
        <v>25</v>
      </c>
      <c r="M31" s="69"/>
      <c r="N31" s="69"/>
      <c r="O31" s="6"/>
      <c r="P31" s="6"/>
      <c r="Q31" s="6"/>
      <c r="R31" s="6"/>
      <c r="S31" s="11"/>
      <c r="T31" s="11"/>
      <c r="U31" s="11"/>
      <c r="V31" s="11"/>
    </row>
    <row r="32" spans="1:22" ht="61.15" customHeight="1">
      <c r="B32" s="31" t="s">
        <v>52</v>
      </c>
      <c r="C32" s="69">
        <v>16</v>
      </c>
      <c r="D32" s="69"/>
      <c r="E32" s="69"/>
      <c r="F32" s="69">
        <v>15</v>
      </c>
      <c r="G32" s="69"/>
      <c r="H32" s="69"/>
      <c r="I32" s="69">
        <v>15</v>
      </c>
      <c r="J32" s="69"/>
      <c r="K32" s="69"/>
      <c r="L32" s="69">
        <v>15</v>
      </c>
      <c r="M32" s="69"/>
      <c r="N32" s="69"/>
      <c r="O32" s="6"/>
      <c r="P32" s="6"/>
      <c r="Q32" s="6"/>
      <c r="R32" s="6"/>
      <c r="S32" s="11"/>
      <c r="T32" s="11"/>
      <c r="U32" s="11"/>
      <c r="V32" s="11"/>
    </row>
    <row r="33" spans="2:22" ht="67.900000000000006" customHeight="1">
      <c r="B33" s="31" t="s">
        <v>53</v>
      </c>
      <c r="C33" s="69">
        <v>4</v>
      </c>
      <c r="D33" s="69"/>
      <c r="E33" s="69"/>
      <c r="F33" s="69">
        <v>4</v>
      </c>
      <c r="G33" s="69"/>
      <c r="H33" s="69"/>
      <c r="I33" s="69">
        <v>4</v>
      </c>
      <c r="J33" s="69"/>
      <c r="K33" s="69"/>
      <c r="L33" s="69">
        <v>4</v>
      </c>
      <c r="M33" s="69"/>
      <c r="N33" s="69"/>
      <c r="O33" s="6"/>
      <c r="P33" s="6"/>
      <c r="Q33" s="6"/>
      <c r="R33" s="6"/>
      <c r="S33" s="11"/>
      <c r="T33" s="11"/>
      <c r="U33" s="11"/>
      <c r="V33" s="11"/>
    </row>
    <row r="34" spans="2:22" ht="92.45" customHeight="1">
      <c r="B34" s="31" t="s">
        <v>54</v>
      </c>
      <c r="C34" s="69">
        <v>4</v>
      </c>
      <c r="D34" s="69"/>
      <c r="E34" s="69"/>
      <c r="F34" s="69">
        <v>4</v>
      </c>
      <c r="G34" s="69"/>
      <c r="H34" s="69"/>
      <c r="I34" s="69">
        <v>4</v>
      </c>
      <c r="J34" s="69"/>
      <c r="K34" s="69"/>
      <c r="L34" s="69">
        <v>4</v>
      </c>
      <c r="M34" s="69"/>
      <c r="N34" s="69"/>
      <c r="O34" s="8"/>
      <c r="P34" s="8"/>
      <c r="Q34" s="8"/>
      <c r="R34" s="8"/>
      <c r="S34" s="8"/>
      <c r="T34" s="8"/>
      <c r="U34" s="8"/>
      <c r="V34" s="8"/>
    </row>
    <row r="35" spans="2:22" ht="51">
      <c r="B35" s="31" t="s">
        <v>55</v>
      </c>
      <c r="C35" s="69">
        <v>2</v>
      </c>
      <c r="D35" s="69"/>
      <c r="E35" s="69"/>
      <c r="F35" s="69">
        <v>2</v>
      </c>
      <c r="G35" s="69"/>
      <c r="H35" s="69"/>
      <c r="I35" s="69">
        <v>2</v>
      </c>
      <c r="J35" s="69"/>
      <c r="K35" s="69"/>
      <c r="L35" s="69">
        <v>2</v>
      </c>
      <c r="M35" s="69"/>
      <c r="N35" s="69"/>
    </row>
    <row r="36" spans="2:22" ht="38.25">
      <c r="B36" s="31" t="s">
        <v>56</v>
      </c>
      <c r="C36" s="69">
        <v>1</v>
      </c>
      <c r="D36" s="69"/>
      <c r="E36" s="69"/>
      <c r="F36" s="69">
        <v>1</v>
      </c>
      <c r="G36" s="69"/>
      <c r="H36" s="69"/>
      <c r="I36" s="69">
        <v>1</v>
      </c>
      <c r="J36" s="69"/>
      <c r="K36" s="69"/>
      <c r="L36" s="69">
        <v>1</v>
      </c>
      <c r="M36" s="69"/>
      <c r="N36" s="69"/>
    </row>
    <row r="37" spans="2:22" ht="77.45" customHeight="1">
      <c r="B37" s="31" t="s">
        <v>53</v>
      </c>
      <c r="C37" s="69">
        <v>7</v>
      </c>
      <c r="D37" s="69"/>
      <c r="E37" s="69"/>
      <c r="F37" s="69">
        <v>7</v>
      </c>
      <c r="G37" s="69"/>
      <c r="H37" s="69"/>
      <c r="I37" s="69">
        <v>7</v>
      </c>
      <c r="J37" s="69"/>
      <c r="K37" s="69"/>
      <c r="L37" s="69">
        <v>7</v>
      </c>
      <c r="M37" s="69"/>
      <c r="N37" s="69"/>
    </row>
    <row r="38" spans="2:22" ht="77.45" customHeight="1">
      <c r="B38" s="31" t="s">
        <v>54</v>
      </c>
      <c r="C38" s="69">
        <v>5</v>
      </c>
      <c r="D38" s="69"/>
      <c r="E38" s="69"/>
      <c r="F38" s="69">
        <v>5</v>
      </c>
      <c r="G38" s="69"/>
      <c r="H38" s="69"/>
      <c r="I38" s="69">
        <v>5</v>
      </c>
      <c r="J38" s="69"/>
      <c r="K38" s="69"/>
      <c r="L38" s="69">
        <v>5</v>
      </c>
      <c r="M38" s="69"/>
      <c r="N38" s="69"/>
    </row>
    <row r="39" spans="2:22" ht="60.6" customHeight="1">
      <c r="B39" s="31" t="s">
        <v>55</v>
      </c>
      <c r="C39" s="69">
        <v>1</v>
      </c>
      <c r="D39" s="69"/>
      <c r="E39" s="69"/>
      <c r="F39" s="69">
        <v>1</v>
      </c>
      <c r="G39" s="69"/>
      <c r="H39" s="69"/>
      <c r="I39" s="69">
        <v>1</v>
      </c>
      <c r="J39" s="69"/>
      <c r="K39" s="69"/>
      <c r="L39" s="69">
        <v>1</v>
      </c>
      <c r="M39" s="69"/>
      <c r="N39" s="69"/>
    </row>
    <row r="40" spans="2:22" ht="92.45" customHeight="1">
      <c r="B40" s="31" t="s">
        <v>58</v>
      </c>
      <c r="C40" s="69">
        <v>1</v>
      </c>
      <c r="D40" s="69"/>
      <c r="E40" s="69"/>
      <c r="F40" s="69">
        <v>1</v>
      </c>
      <c r="G40" s="69"/>
      <c r="H40" s="69"/>
      <c r="I40" s="69">
        <v>1</v>
      </c>
      <c r="J40" s="69"/>
      <c r="K40" s="69"/>
      <c r="L40" s="69">
        <v>1</v>
      </c>
      <c r="M40" s="69"/>
      <c r="N40" s="69"/>
    </row>
    <row r="41" spans="2:22" ht="65.45" customHeight="1">
      <c r="B41" s="31" t="s">
        <v>59</v>
      </c>
      <c r="C41" s="69">
        <v>1</v>
      </c>
      <c r="D41" s="69"/>
      <c r="E41" s="69"/>
      <c r="F41" s="69">
        <v>1</v>
      </c>
      <c r="G41" s="69"/>
      <c r="H41" s="69"/>
      <c r="I41" s="69">
        <v>1</v>
      </c>
      <c r="J41" s="69"/>
      <c r="K41" s="69"/>
      <c r="L41" s="69">
        <v>1</v>
      </c>
      <c r="M41" s="69"/>
      <c r="N41" s="69"/>
    </row>
    <row r="42" spans="2:22" ht="60" customHeight="1">
      <c r="B42" s="31" t="s">
        <v>60</v>
      </c>
      <c r="C42" s="69">
        <v>25</v>
      </c>
      <c r="D42" s="69"/>
      <c r="E42" s="69"/>
      <c r="F42" s="69">
        <v>25</v>
      </c>
      <c r="G42" s="69"/>
      <c r="H42" s="69"/>
      <c r="I42" s="69">
        <v>25</v>
      </c>
      <c r="J42" s="69"/>
      <c r="K42" s="69"/>
      <c r="L42" s="69">
        <v>25</v>
      </c>
      <c r="M42" s="69"/>
      <c r="N42" s="69"/>
    </row>
    <row r="43" spans="2:22" ht="104.45" customHeight="1">
      <c r="B43" s="72" t="s">
        <v>61</v>
      </c>
      <c r="C43" s="69">
        <v>23</v>
      </c>
      <c r="D43" s="69"/>
      <c r="E43" s="69"/>
      <c r="F43" s="69">
        <v>22</v>
      </c>
      <c r="G43" s="69"/>
      <c r="H43" s="69"/>
      <c r="I43" s="69">
        <v>22</v>
      </c>
      <c r="J43" s="69"/>
      <c r="K43" s="69"/>
      <c r="L43" s="69">
        <v>22</v>
      </c>
      <c r="M43" s="69"/>
      <c r="N43" s="69"/>
    </row>
    <row r="44" spans="2:22" ht="114.6" customHeight="1">
      <c r="B44" s="72" t="s">
        <v>63</v>
      </c>
      <c r="C44" s="69">
        <v>1</v>
      </c>
      <c r="D44" s="69"/>
      <c r="E44" s="69"/>
      <c r="F44" s="69">
        <v>1</v>
      </c>
      <c r="G44" s="69"/>
      <c r="H44" s="69"/>
      <c r="I44" s="69">
        <v>1</v>
      </c>
      <c r="J44" s="69"/>
      <c r="K44" s="69"/>
      <c r="L44" s="69">
        <v>1</v>
      </c>
      <c r="M44" s="69"/>
      <c r="N44" s="69"/>
    </row>
    <row r="45" spans="2:22" ht="114.6" customHeight="1">
      <c r="B45" s="72" t="s">
        <v>63</v>
      </c>
      <c r="C45" s="69">
        <v>1</v>
      </c>
      <c r="D45" s="69"/>
      <c r="E45" s="69"/>
      <c r="F45" s="69">
        <v>1</v>
      </c>
      <c r="G45" s="69"/>
      <c r="H45" s="69"/>
      <c r="I45" s="69">
        <v>1</v>
      </c>
      <c r="J45" s="69"/>
      <c r="K45" s="69"/>
      <c r="L45" s="69">
        <v>1</v>
      </c>
      <c r="M45" s="69"/>
      <c r="N45" s="69"/>
    </row>
    <row r="46" spans="2:22" ht="38.25">
      <c r="B46" s="31" t="s">
        <v>65</v>
      </c>
      <c r="C46" s="69">
        <v>2</v>
      </c>
      <c r="D46" s="69"/>
      <c r="E46" s="69"/>
      <c r="F46" s="69">
        <v>2</v>
      </c>
      <c r="G46" s="69"/>
      <c r="H46" s="69"/>
      <c r="I46" s="69">
        <v>2</v>
      </c>
      <c r="J46" s="69"/>
      <c r="K46" s="69"/>
      <c r="L46" s="69">
        <v>2</v>
      </c>
      <c r="M46" s="69"/>
      <c r="N46" s="69"/>
    </row>
    <row r="47" spans="2:22" ht="38.25">
      <c r="B47" s="31" t="s">
        <v>66</v>
      </c>
      <c r="C47" s="69"/>
      <c r="D47" s="69">
        <v>1</v>
      </c>
      <c r="E47" s="69"/>
      <c r="F47" s="69"/>
      <c r="G47" s="69">
        <v>1</v>
      </c>
      <c r="H47" s="69"/>
      <c r="I47" s="69"/>
      <c r="J47" s="69">
        <v>1</v>
      </c>
      <c r="K47" s="69"/>
      <c r="L47" s="69"/>
      <c r="M47" s="69">
        <v>1</v>
      </c>
      <c r="N47" s="69"/>
    </row>
    <row r="48" spans="2:22" ht="38.25">
      <c r="B48" s="31" t="s">
        <v>267</v>
      </c>
      <c r="C48" s="69">
        <v>1</v>
      </c>
      <c r="D48" s="69"/>
      <c r="E48" s="69"/>
      <c r="F48" s="69">
        <v>1</v>
      </c>
      <c r="G48" s="69"/>
      <c r="H48" s="69"/>
      <c r="I48" s="69">
        <v>1</v>
      </c>
      <c r="J48" s="69"/>
      <c r="K48" s="69"/>
      <c r="L48" s="69">
        <v>1</v>
      </c>
      <c r="M48" s="69"/>
      <c r="N48" s="69"/>
    </row>
    <row r="49" spans="2:14" ht="38.25">
      <c r="B49" s="31" t="s">
        <v>67</v>
      </c>
      <c r="C49" s="69">
        <v>2</v>
      </c>
      <c r="D49" s="69"/>
      <c r="E49" s="69"/>
      <c r="F49" s="69">
        <v>2</v>
      </c>
      <c r="G49" s="69"/>
      <c r="H49" s="69"/>
      <c r="I49" s="69">
        <v>2</v>
      </c>
      <c r="J49" s="69"/>
      <c r="K49" s="69"/>
      <c r="L49" s="69">
        <v>2</v>
      </c>
      <c r="M49" s="69"/>
      <c r="N49" s="69"/>
    </row>
    <row r="50" spans="2:14" ht="38.25">
      <c r="B50" s="31" t="s">
        <v>68</v>
      </c>
      <c r="C50" s="69">
        <v>1</v>
      </c>
      <c r="D50" s="69"/>
      <c r="E50" s="69"/>
      <c r="F50" s="69">
        <v>1</v>
      </c>
      <c r="G50" s="69"/>
      <c r="H50" s="69"/>
      <c r="I50" s="69">
        <v>1</v>
      </c>
      <c r="J50" s="69"/>
      <c r="K50" s="69"/>
      <c r="L50" s="69">
        <v>1</v>
      </c>
      <c r="M50" s="69"/>
      <c r="N50" s="69"/>
    </row>
    <row r="51" spans="2:14" ht="38.25">
      <c r="B51" s="31" t="s">
        <v>69</v>
      </c>
      <c r="C51" s="69">
        <v>1</v>
      </c>
      <c r="D51" s="69"/>
      <c r="E51" s="69"/>
      <c r="F51" s="69">
        <v>1</v>
      </c>
      <c r="G51" s="69"/>
      <c r="H51" s="69"/>
      <c r="I51" s="69">
        <v>1</v>
      </c>
      <c r="J51" s="69"/>
      <c r="K51" s="69"/>
      <c r="L51" s="69">
        <v>1</v>
      </c>
      <c r="M51" s="69"/>
      <c r="N51" s="69"/>
    </row>
    <row r="52" spans="2:14" ht="15">
      <c r="B52" s="31" t="s">
        <v>70</v>
      </c>
      <c r="C52" s="69">
        <v>25</v>
      </c>
      <c r="D52" s="69"/>
      <c r="E52" s="69"/>
      <c r="F52" s="69">
        <v>24</v>
      </c>
      <c r="G52" s="69"/>
      <c r="H52" s="69"/>
      <c r="I52" s="69">
        <v>24</v>
      </c>
      <c r="J52" s="69"/>
      <c r="K52" s="69"/>
      <c r="L52" s="69">
        <v>24</v>
      </c>
      <c r="M52" s="69"/>
      <c r="N52" s="69"/>
    </row>
    <row r="53" spans="2:14" ht="15">
      <c r="B53" s="31" t="s">
        <v>70</v>
      </c>
      <c r="C53" s="69">
        <v>5</v>
      </c>
      <c r="D53" s="69"/>
      <c r="E53" s="69"/>
      <c r="F53" s="69">
        <v>6</v>
      </c>
      <c r="G53" s="69"/>
      <c r="H53" s="69"/>
      <c r="I53" s="69">
        <v>6</v>
      </c>
      <c r="J53" s="69"/>
      <c r="K53" s="69"/>
      <c r="L53" s="69">
        <v>6</v>
      </c>
      <c r="M53" s="69"/>
      <c r="N53" s="69"/>
    </row>
    <row r="54" spans="2:14" ht="15">
      <c r="B54" s="31" t="s">
        <v>71</v>
      </c>
      <c r="C54" s="69">
        <v>1</v>
      </c>
      <c r="D54" s="69">
        <v>1</v>
      </c>
      <c r="E54" s="69"/>
      <c r="F54" s="69">
        <v>1</v>
      </c>
      <c r="G54" s="69">
        <v>1</v>
      </c>
      <c r="H54" s="69"/>
      <c r="I54" s="69">
        <v>1</v>
      </c>
      <c r="J54" s="69">
        <v>1</v>
      </c>
      <c r="K54" s="69"/>
      <c r="L54" s="69">
        <v>1</v>
      </c>
      <c r="M54" s="69">
        <v>1</v>
      </c>
      <c r="N54" s="69"/>
    </row>
    <row r="55" spans="2:14" ht="25.5">
      <c r="B55" s="31" t="s">
        <v>150</v>
      </c>
      <c r="C55" s="69"/>
      <c r="D55" s="69">
        <v>1</v>
      </c>
      <c r="E55" s="69"/>
      <c r="F55" s="69"/>
      <c r="G55" s="69">
        <v>1</v>
      </c>
      <c r="H55" s="69"/>
      <c r="I55" s="69"/>
      <c r="J55" s="69">
        <v>1</v>
      </c>
      <c r="K55" s="69"/>
      <c r="L55" s="69"/>
      <c r="M55" s="69">
        <v>1</v>
      </c>
      <c r="N55" s="69"/>
    </row>
    <row r="56" spans="2:14" ht="25.5">
      <c r="B56" s="31" t="s">
        <v>151</v>
      </c>
      <c r="C56" s="69"/>
      <c r="D56" s="69">
        <v>1</v>
      </c>
      <c r="E56" s="69"/>
      <c r="F56" s="69"/>
      <c r="G56" s="69">
        <v>1</v>
      </c>
      <c r="H56" s="69"/>
      <c r="I56" s="69"/>
      <c r="J56" s="69">
        <v>1</v>
      </c>
      <c r="K56" s="69"/>
      <c r="L56" s="69"/>
      <c r="M56" s="69">
        <v>1</v>
      </c>
      <c r="N56" s="69"/>
    </row>
    <row r="57" spans="2:14" ht="15">
      <c r="B57" s="71" t="s">
        <v>29</v>
      </c>
      <c r="C57" s="69"/>
      <c r="D57" s="69"/>
      <c r="E57" s="69"/>
      <c r="F57" s="69"/>
      <c r="G57" s="69"/>
      <c r="H57" s="69"/>
      <c r="I57" s="69"/>
      <c r="J57" s="69"/>
      <c r="K57" s="69"/>
      <c r="L57" s="69"/>
      <c r="M57" s="69"/>
      <c r="N57" s="69"/>
    </row>
    <row r="58" spans="2:14" ht="25.5">
      <c r="B58" s="31" t="s">
        <v>72</v>
      </c>
      <c r="C58" s="69">
        <v>1</v>
      </c>
      <c r="D58" s="69"/>
      <c r="E58" s="69"/>
      <c r="F58" s="69">
        <v>1</v>
      </c>
      <c r="G58" s="69"/>
      <c r="H58" s="69"/>
      <c r="I58" s="69">
        <v>1</v>
      </c>
      <c r="J58" s="69"/>
      <c r="K58" s="69"/>
      <c r="L58" s="69">
        <v>1</v>
      </c>
      <c r="M58" s="69"/>
      <c r="N58" s="69"/>
    </row>
    <row r="59" spans="2:14" ht="25.5">
      <c r="B59" s="31" t="s">
        <v>74</v>
      </c>
      <c r="C59" s="69">
        <v>1</v>
      </c>
      <c r="D59" s="69"/>
      <c r="E59" s="69"/>
      <c r="F59" s="69">
        <v>1</v>
      </c>
      <c r="G59" s="69"/>
      <c r="H59" s="69"/>
      <c r="I59" s="69">
        <v>1</v>
      </c>
      <c r="J59" s="69"/>
      <c r="K59" s="69"/>
      <c r="L59" s="69">
        <v>1</v>
      </c>
      <c r="M59" s="69"/>
      <c r="N59" s="69"/>
    </row>
    <row r="60" spans="2:14" ht="15">
      <c r="B60" s="31" t="s">
        <v>75</v>
      </c>
      <c r="C60" s="69">
        <v>1</v>
      </c>
      <c r="D60" s="69"/>
      <c r="E60" s="69"/>
      <c r="F60" s="69">
        <v>1</v>
      </c>
      <c r="G60" s="69"/>
      <c r="H60" s="69"/>
      <c r="I60" s="69">
        <v>1</v>
      </c>
      <c r="J60" s="69"/>
      <c r="K60" s="69"/>
      <c r="L60" s="69">
        <v>1</v>
      </c>
      <c r="M60" s="69"/>
      <c r="N60" s="69"/>
    </row>
    <row r="61" spans="2:14" ht="15">
      <c r="B61" s="31" t="s">
        <v>77</v>
      </c>
      <c r="C61" s="69">
        <v>1</v>
      </c>
      <c r="D61" s="69"/>
      <c r="E61" s="69"/>
      <c r="F61" s="69">
        <v>1</v>
      </c>
      <c r="G61" s="69"/>
      <c r="H61" s="69"/>
      <c r="I61" s="69">
        <v>1</v>
      </c>
      <c r="J61" s="69"/>
      <c r="K61" s="69"/>
      <c r="L61" s="69">
        <v>1</v>
      </c>
      <c r="M61" s="69"/>
      <c r="N61" s="69"/>
    </row>
    <row r="62" spans="2:14" ht="15">
      <c r="B62" s="31" t="s">
        <v>78</v>
      </c>
      <c r="C62" s="69">
        <v>2</v>
      </c>
      <c r="D62" s="69"/>
      <c r="E62" s="69"/>
      <c r="F62" s="69">
        <v>2</v>
      </c>
      <c r="G62" s="69"/>
      <c r="H62" s="69"/>
      <c r="I62" s="69">
        <v>2</v>
      </c>
      <c r="J62" s="69"/>
      <c r="K62" s="69"/>
      <c r="L62" s="69">
        <v>2</v>
      </c>
      <c r="M62" s="69"/>
      <c r="N62" s="69"/>
    </row>
    <row r="63" spans="2:14" ht="38.25">
      <c r="B63" s="31" t="s">
        <v>80</v>
      </c>
      <c r="C63" s="69">
        <v>1</v>
      </c>
      <c r="D63" s="69"/>
      <c r="E63" s="69"/>
      <c r="F63" s="69">
        <v>1</v>
      </c>
      <c r="G63" s="69"/>
      <c r="H63" s="69"/>
      <c r="I63" s="69">
        <v>1</v>
      </c>
      <c r="J63" s="69"/>
      <c r="K63" s="69"/>
      <c r="L63" s="69">
        <v>1</v>
      </c>
      <c r="M63" s="69"/>
      <c r="N63" s="69"/>
    </row>
    <row r="64" spans="2:14" ht="25.5">
      <c r="B64" s="31" t="s">
        <v>82</v>
      </c>
      <c r="C64" s="69">
        <v>2</v>
      </c>
      <c r="D64" s="69"/>
      <c r="E64" s="69"/>
      <c r="F64" s="69">
        <v>2</v>
      </c>
      <c r="G64" s="69"/>
      <c r="H64" s="69"/>
      <c r="I64" s="69">
        <v>2</v>
      </c>
      <c r="J64" s="69"/>
      <c r="K64" s="69"/>
      <c r="L64" s="69">
        <v>2</v>
      </c>
      <c r="M64" s="69"/>
      <c r="N64" s="69"/>
    </row>
    <row r="65" spans="2:14" ht="15">
      <c r="B65" s="31" t="s">
        <v>83</v>
      </c>
      <c r="C65" s="69">
        <v>1</v>
      </c>
      <c r="D65" s="69"/>
      <c r="E65" s="69"/>
      <c r="F65" s="69">
        <v>1</v>
      </c>
      <c r="G65" s="69"/>
      <c r="H65" s="69"/>
      <c r="I65" s="69">
        <v>1</v>
      </c>
      <c r="J65" s="69"/>
      <c r="K65" s="69"/>
      <c r="L65" s="69">
        <v>1</v>
      </c>
      <c r="M65" s="69"/>
      <c r="N65" s="69"/>
    </row>
    <row r="67" spans="2:14" s="52" customFormat="1" ht="37.5">
      <c r="B67" s="53" t="s">
        <v>17</v>
      </c>
      <c r="C67" s="54"/>
      <c r="D67" s="165" t="s">
        <v>270</v>
      </c>
      <c r="E67" s="165"/>
      <c r="F67" s="165"/>
      <c r="H67" s="55"/>
      <c r="I67" s="55"/>
      <c r="J67" s="55"/>
      <c r="L67" s="52" t="s">
        <v>271</v>
      </c>
    </row>
    <row r="68" spans="2:14" s="34" customFormat="1" ht="15" customHeight="1">
      <c r="B68" s="50"/>
      <c r="C68" s="49"/>
      <c r="D68" s="164" t="s">
        <v>156</v>
      </c>
      <c r="E68" s="164"/>
      <c r="F68" s="164"/>
    </row>
    <row r="69" spans="2:14" s="34" customFormat="1" ht="15" customHeight="1">
      <c r="B69" s="50"/>
      <c r="C69" s="49"/>
      <c r="D69" s="56"/>
      <c r="E69" s="56"/>
      <c r="F69" s="56"/>
    </row>
    <row r="70" spans="2:14" s="34" customFormat="1" ht="15" customHeight="1">
      <c r="B70" s="50"/>
      <c r="C70" s="49"/>
      <c r="D70" s="56"/>
      <c r="E70" s="56"/>
      <c r="F70" s="56"/>
    </row>
    <row r="71" spans="2:14" s="34" customFormat="1" ht="15" customHeight="1">
      <c r="B71" s="50"/>
      <c r="C71" s="49"/>
      <c r="D71" s="56"/>
      <c r="E71" s="56"/>
      <c r="F71" s="56"/>
    </row>
    <row r="72" spans="2:14" s="34" customFormat="1" ht="15" customHeight="1">
      <c r="B72" s="50"/>
      <c r="C72" s="49"/>
      <c r="D72" s="56"/>
      <c r="E72" s="56"/>
      <c r="F72" s="56"/>
    </row>
    <row r="73" spans="2:14" s="52" customFormat="1" ht="18.75">
      <c r="B73" s="57" t="s">
        <v>18</v>
      </c>
      <c r="C73" s="58"/>
      <c r="D73" s="165" t="s">
        <v>157</v>
      </c>
      <c r="E73" s="165"/>
      <c r="F73" s="165"/>
      <c r="H73" s="55"/>
      <c r="I73" s="55"/>
      <c r="J73" s="55"/>
      <c r="L73" s="52" t="s">
        <v>158</v>
      </c>
    </row>
    <row r="74" spans="2:14" s="34" customFormat="1" ht="12.75" customHeight="1">
      <c r="B74" s="51" t="s">
        <v>272</v>
      </c>
      <c r="C74" s="51"/>
      <c r="D74" s="164" t="s">
        <v>156</v>
      </c>
      <c r="E74" s="164"/>
      <c r="F74" s="164"/>
    </row>
  </sheetData>
  <mergeCells count="14">
    <mergeCell ref="D74:F74"/>
    <mergeCell ref="D73:F73"/>
    <mergeCell ref="B7:N7"/>
    <mergeCell ref="B8:N8"/>
    <mergeCell ref="B9:N9"/>
    <mergeCell ref="F12:H12"/>
    <mergeCell ref="I12:K12"/>
    <mergeCell ref="D67:F67"/>
    <mergeCell ref="D68:F68"/>
    <mergeCell ref="L5:N5"/>
    <mergeCell ref="B11:B13"/>
    <mergeCell ref="C11:N11"/>
    <mergeCell ref="C12:E12"/>
    <mergeCell ref="L12:N12"/>
  </mergeCells>
  <phoneticPr fontId="6" type="noConversion"/>
  <pageMargins left="0.78740157480314965" right="0.19685039370078741" top="0.74803149606299213" bottom="0.74803149606299213" header="0.35433070866141736" footer="0.35433070866141736"/>
  <pageSetup paperSize="9" scale="55" fitToHeight="3" orientation="landscape" useFirstPageNumber="1" r:id="rId1"/>
  <headerFooter differentFirst="1" alignWithMargins="0">
    <oddFooter>&amp;C&amp;P</oddFooter>
  </headerFooter>
  <rowBreaks count="3" manualBreakCount="3">
    <brk id="27" min="1" max="13" man="1"/>
    <brk id="38" min="1" max="13" man="1"/>
    <brk id="45"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2018-10-14T10:23:30Z</cp:lastPrinted>
  <dcterms:created xsi:type="dcterms:W3CDTF">2010-02-09T08:04:06Z</dcterms:created>
  <dcterms:modified xsi:type="dcterms:W3CDTF">2018-10-14T10:23:32Z</dcterms:modified>
</cp:coreProperties>
</file>