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2018" sheetId="1" r:id="rId1"/>
    <sheet name="расчет" sheetId="2" state="hidden" r:id="rId2"/>
  </sheets>
  <definedNames>
    <definedName name="_xlnm.Print_Area" localSheetId="0">'2018'!$A$1:$U$43</definedName>
  </definedNames>
  <calcPr calcId="125725"/>
</workbook>
</file>

<file path=xl/calcChain.xml><?xml version="1.0" encoding="utf-8"?>
<calcChain xmlns="http://schemas.openxmlformats.org/spreadsheetml/2006/main">
  <c r="B6" i="2"/>
  <c r="S41" i="1"/>
  <c r="R41"/>
  <c r="Q41"/>
  <c r="P41"/>
  <c r="O41"/>
  <c r="N41"/>
  <c r="M41"/>
  <c r="L41"/>
  <c r="K41"/>
  <c r="J41"/>
  <c r="I41"/>
  <c r="H41"/>
  <c r="G41"/>
  <c r="F41"/>
  <c r="E41"/>
  <c r="D41"/>
  <c r="T40"/>
  <c r="T39"/>
  <c r="T36"/>
  <c r="T34"/>
  <c r="T32"/>
  <c r="T30"/>
  <c r="T29"/>
  <c r="T28"/>
  <c r="T26"/>
  <c r="T24"/>
  <c r="T22"/>
  <c r="T21"/>
  <c r="T20"/>
  <c r="T19"/>
  <c r="T18"/>
  <c r="T17"/>
  <c r="T16"/>
  <c r="T15"/>
  <c r="T13"/>
  <c r="T11"/>
  <c r="T10"/>
  <c r="T9"/>
  <c r="T8"/>
  <c r="T41" l="1"/>
  <c r="T42"/>
  <c r="V41" s="1"/>
</calcChain>
</file>

<file path=xl/sharedStrings.xml><?xml version="1.0" encoding="utf-8"?>
<sst xmlns="http://schemas.openxmlformats.org/spreadsheetml/2006/main" count="122" uniqueCount="96">
  <si>
    <t>январь</t>
  </si>
  <si>
    <t>февр</t>
  </si>
  <si>
    <t>март</t>
  </si>
  <si>
    <t>подъемные март</t>
  </si>
  <si>
    <t>апрель</t>
  </si>
  <si>
    <t>май</t>
  </si>
  <si>
    <t>июнь</t>
  </si>
  <si>
    <t>июль</t>
  </si>
  <si>
    <t>агуст</t>
  </si>
  <si>
    <t>сент</t>
  </si>
  <si>
    <t>подъемные сентябрь</t>
  </si>
  <si>
    <t>подъемные окт</t>
  </si>
  <si>
    <t>ВСЕГО</t>
  </si>
  <si>
    <t>Вельский район</t>
  </si>
  <si>
    <t>декрет с 29.01</t>
  </si>
  <si>
    <t>ОАО "Агрофирма Вельская" Старостина (Дементьева) АЭ</t>
  </si>
  <si>
    <t>01-34/384 от 29.10.2015</t>
  </si>
  <si>
    <t>Д Е К Р Е Т</t>
  </si>
  <si>
    <t>ОАО "Агрофирма Вельская" Тюрикова И.С.</t>
  </si>
  <si>
    <t>01-37/86 от 20.03.2018</t>
  </si>
  <si>
    <t>ОАО "Агрофирма Вельская" Петняк В.С.</t>
  </si>
  <si>
    <t>01-37/85 от 20.03.2018</t>
  </si>
  <si>
    <t>декрет</t>
  </si>
  <si>
    <t>01-34/362 от 31.08.2015</t>
  </si>
  <si>
    <t>Д Е К Р Е Т                                                                                                                                                       дог.закрыт</t>
  </si>
  <si>
    <t>ООО "Агрофирма Судромская" Багрова ВВ</t>
  </si>
  <si>
    <t>01-34/386 от 02.11.2015</t>
  </si>
  <si>
    <t>дог.закрыт</t>
  </si>
  <si>
    <t>ООО "Агрофирма Судромская" Фаблинова А.А. (Шухтина)</t>
  </si>
  <si>
    <t>01-35/20 от 08.02.2016</t>
  </si>
  <si>
    <t>ООО "Агрофирма Судромская" Новожилов А.В.</t>
  </si>
  <si>
    <t>01-35/405 от 22.11.2016</t>
  </si>
  <si>
    <t>декрет с 14.04.17</t>
  </si>
  <si>
    <t>ООО "Агрофирма Судромская" Новожилова (Куперова) М.В.</t>
  </si>
  <si>
    <t>01-35/404 от 22.11.2016</t>
  </si>
  <si>
    <t>ООО "Агрофирма Судромская" Баринов М.К.</t>
  </si>
  <si>
    <t>01-37/147 от 04.10.2018</t>
  </si>
  <si>
    <t>АО "Важское" Белозеров А.В.</t>
  </si>
  <si>
    <t>01-37/143 от 08.08.2018</t>
  </si>
  <si>
    <t>АО "Важское" Климовская ОА</t>
  </si>
  <si>
    <t>01-34/389 от 02.11.2015</t>
  </si>
  <si>
    <t>АО "Важское" Петровский ИВ</t>
  </si>
  <si>
    <t>01-34/388 от 02.11.2015</t>
  </si>
  <si>
    <t>АО "Важское" Белозеров С.В.</t>
  </si>
  <si>
    <t>01-35/406 от 22.11.2016</t>
  </si>
  <si>
    <t>АО "Важское" Карелин Н.В.</t>
  </si>
  <si>
    <t>01-35/407 от 22.11.2016</t>
  </si>
  <si>
    <t>ООО "Пежма" Могутов Д.Н.</t>
  </si>
  <si>
    <t>01-35/287 от 06.09.2016</t>
  </si>
  <si>
    <t>Верхнетоемский район</t>
  </si>
  <si>
    <t>ФХ Коробовских В.В. Коробовских С.А.</t>
  </si>
  <si>
    <t>01-35/408 от 23.11.2016</t>
  </si>
  <si>
    <t>Каргопольский район</t>
  </si>
  <si>
    <t>ООО "Агрохолдинг "Каргопольский" Лендоева МГ</t>
  </si>
  <si>
    <t>01-34/381 от 29.10.2015</t>
  </si>
  <si>
    <t>Котласский район</t>
  </si>
  <si>
    <t>ФГУП "Котласское" Хабаров В.А.</t>
  </si>
  <si>
    <t>01-34/382 от 29.10.2015</t>
  </si>
  <si>
    <t>ФГУП "Котласское" Шошина ЛЮ</t>
  </si>
  <si>
    <t>01-34/385 от 02.11.2015</t>
  </si>
  <si>
    <t>ФГУП "Котласское" Гогулин Д.В.</t>
  </si>
  <si>
    <t>01-35/289 от 06.09.2016</t>
  </si>
  <si>
    <t xml:space="preserve"> декрет</t>
  </si>
  <si>
    <t>ФГУП "Котласское" Шестакова Н.С.</t>
  </si>
  <si>
    <t>01-35/403 от 22.11.2016</t>
  </si>
  <si>
    <t>ФГУП "Котласское"Бачурин Д.А.</t>
  </si>
  <si>
    <t>01-36/212 от 10.10.2017</t>
  </si>
  <si>
    <t>Приморский район</t>
  </si>
  <si>
    <t>ООО "ПТФ Уемская" Вериго ГА</t>
  </si>
  <si>
    <t>01-34/390 от 02.11.2015</t>
  </si>
  <si>
    <t>Устьянский район</t>
  </si>
  <si>
    <t>ООО "Устьянская молочная компания" Фалева Е.И.</t>
  </si>
  <si>
    <t>01-34/392 от 12.11.2015</t>
  </si>
  <si>
    <t>ООО "Агрофирма Устьянская"                                                           Резанова (Шанина) Г.В.</t>
  </si>
  <si>
    <t>01-34/393 от 12.11.2015</t>
  </si>
  <si>
    <t>ООО "Шеговары" Быковская К.Е.</t>
  </si>
  <si>
    <t>01-37/146 от 03.09.2018</t>
  </si>
  <si>
    <t>ООО "Шеговары" Белякова А.С.</t>
  </si>
  <si>
    <t>01-37/148 от 04.10.2018</t>
  </si>
  <si>
    <t>ИТОГО</t>
  </si>
  <si>
    <t>подъемные</t>
  </si>
  <si>
    <t>Расчет потребности мероприятия на поддержку кадрового потенциала</t>
  </si>
  <si>
    <t>октябрь</t>
  </si>
  <si>
    <t xml:space="preserve">17 чел,х19175,60=287634,00;  4 чел(отработан не полный месяц)68060,92  </t>
  </si>
  <si>
    <t>ноябрь</t>
  </si>
  <si>
    <t>13 чел.х19175,60=249282,80; 6 чел(отработан не полный месяц) 15523,11</t>
  </si>
  <si>
    <t>декабрь</t>
  </si>
  <si>
    <t>7 чел.х19175,60=134229,20 (у остальных выдача в январе)(7 чел. договор закрыт)</t>
  </si>
  <si>
    <t>итого</t>
  </si>
  <si>
    <t>Расчет дополнительной потребности в субсидии на поддержку кадрового потенциала агропромышленного комплекса</t>
  </si>
  <si>
    <t>срок окончания действия договора</t>
  </si>
  <si>
    <t>Шенкурский район</t>
  </si>
  <si>
    <t>ООО "Агрофирма Судромская" Звездина (Дмитриева) Н.П.</t>
  </si>
  <si>
    <t>ООО "Пежма" Павлова Я.В. (уволена)</t>
  </si>
  <si>
    <t xml:space="preserve">                       к пояснительной записке</t>
  </si>
  <si>
    <t xml:space="preserve">                       Приложение № 24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</si>
</sst>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0\ _р_._-;\-* #,##0.00\ _р_._-;_-* &quot;-&quot;??\ _р_._-;_-@_-"/>
    <numFmt numFmtId="166" formatCode="_-* #,##0_р_._-;\-* #,##0_р_._-;_-* &quot;-&quot;??_р_._-;_-@_-"/>
    <numFmt numFmtId="167" formatCode="#,##0.00_ ;\-#,##0.00\ "/>
    <numFmt numFmtId="168" formatCode="_-* #,##0.00&quot;р.&quot;_-;\-* #,##0.00&quot;р.&quot;_-;_-* &quot;-&quot;??&quot;р.&quot;_-;_-@_-"/>
  </numFmts>
  <fonts count="14">
    <font>
      <sz val="11"/>
      <color theme="1"/>
      <name val="Calibri"/>
      <scheme val="minor"/>
    </font>
    <font>
      <sz val="12"/>
      <color theme="1"/>
      <name val="Calibri"/>
      <scheme val="minor"/>
    </font>
    <font>
      <sz val="14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i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5" fillId="0" borderId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4" fontId="2" fillId="2" borderId="0" xfId="0" applyNumberFormat="1" applyFont="1" applyFill="1"/>
    <xf numFmtId="4" fontId="2" fillId="0" borderId="0" xfId="0" applyNumberFormat="1" applyFont="1" applyAlignment="1">
      <alignment horizontal="left"/>
    </xf>
    <xf numFmtId="0" fontId="2" fillId="2" borderId="0" xfId="0" applyFont="1" applyFill="1"/>
    <xf numFmtId="4" fontId="2" fillId="2" borderId="0" xfId="0" applyNumberFormat="1" applyFont="1" applyFill="1" applyAlignment="1">
      <alignment horizontal="left"/>
    </xf>
    <xf numFmtId="165" fontId="1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4" fontId="1" fillId="2" borderId="0" xfId="0" applyNumberFormat="1" applyFont="1" applyFill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2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0" xfId="1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39" fontId="10" fillId="0" borderId="1" xfId="1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7" fontId="10" fillId="0" borderId="1" xfId="0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8" fontId="0" fillId="0" borderId="0" xfId="0" applyNumberFormat="1" applyFill="1" applyAlignment="1">
      <alignment horizontal="left" vertical="center"/>
    </xf>
    <xf numFmtId="168" fontId="13" fillId="0" borderId="0" xfId="0" applyNumberFormat="1" applyFont="1" applyFill="1" applyAlignment="1">
      <alignment horizontal="left" vertical="center"/>
    </xf>
    <xf numFmtId="4" fontId="4" fillId="0" borderId="4" xfId="0" applyNumberFormat="1" applyFont="1" applyBorder="1"/>
    <xf numFmtId="164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view="pageBreakPreview" topLeftCell="A28" zoomScaleNormal="68" zoomScaleSheetLayoutView="100" workbookViewId="0">
      <pane xSplit="3" topLeftCell="P1" activePane="topRight" state="frozen"/>
      <selection activeCell="P49" sqref="P49"/>
      <selection pane="topRight" activeCell="A35" sqref="A35:U35"/>
    </sheetView>
  </sheetViews>
  <sheetFormatPr defaultRowHeight="15.75"/>
  <cols>
    <col min="1" max="1" width="12.85546875" style="1" customWidth="1"/>
    <col min="2" max="2" width="46.140625" style="1" customWidth="1"/>
    <col min="3" max="3" width="18.7109375" style="1" customWidth="1"/>
    <col min="4" max="4" width="18.140625" style="1" hidden="1" customWidth="1"/>
    <col min="5" max="5" width="19.5703125" style="1" hidden="1" customWidth="1"/>
    <col min="6" max="6" width="20.28515625" style="1" hidden="1" customWidth="1"/>
    <col min="7" max="7" width="17.85546875" style="1" hidden="1" customWidth="1"/>
    <col min="8" max="8" width="19.5703125" style="1" hidden="1" customWidth="1"/>
    <col min="9" max="9" width="18.42578125" style="1" hidden="1" customWidth="1"/>
    <col min="10" max="10" width="19.7109375" style="1" hidden="1" customWidth="1"/>
    <col min="11" max="11" width="16.7109375" style="1" hidden="1" customWidth="1"/>
    <col min="12" max="12" width="19" style="1" hidden="1" customWidth="1"/>
    <col min="13" max="13" width="17.28515625" style="1" hidden="1" customWidth="1"/>
    <col min="14" max="15" width="18.42578125" style="1" hidden="1" customWidth="1"/>
    <col min="16" max="16" width="18.85546875" style="1" customWidth="1"/>
    <col min="17" max="17" width="19.5703125" style="1" hidden="1" customWidth="1"/>
    <col min="18" max="18" width="19" style="1" customWidth="1"/>
    <col min="19" max="19" width="19.28515625" style="1" customWidth="1"/>
    <col min="20" max="20" width="23.42578125" style="1" customWidth="1"/>
    <col min="21" max="21" width="24.5703125" style="2" customWidth="1"/>
    <col min="22" max="22" width="29.5703125" style="1" customWidth="1"/>
    <col min="23" max="16384" width="9.140625" style="1"/>
  </cols>
  <sheetData>
    <row r="1" spans="1:22" ht="18.75">
      <c r="T1" s="43" t="s">
        <v>95</v>
      </c>
      <c r="U1" s="42"/>
    </row>
    <row r="2" spans="1:22" ht="18.75">
      <c r="T2" s="43" t="s">
        <v>94</v>
      </c>
      <c r="U2" s="42"/>
    </row>
    <row r="4" spans="1:22" ht="37.5" customHeight="1">
      <c r="A4" s="48" t="s">
        <v>89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2" ht="37.5">
      <c r="A5" s="26"/>
      <c r="B5" s="28">
        <v>2018</v>
      </c>
      <c r="C5" s="26"/>
      <c r="D5" s="29">
        <v>43070</v>
      </c>
      <c r="E5" s="26" t="s">
        <v>0</v>
      </c>
      <c r="F5" s="26" t="s">
        <v>1</v>
      </c>
      <c r="G5" s="26" t="s">
        <v>2</v>
      </c>
      <c r="H5" s="24" t="s">
        <v>3</v>
      </c>
      <c r="I5" s="26" t="s">
        <v>4</v>
      </c>
      <c r="J5" s="26" t="s">
        <v>5</v>
      </c>
      <c r="K5" s="26" t="s">
        <v>6</v>
      </c>
      <c r="L5" s="26" t="s">
        <v>7</v>
      </c>
      <c r="M5" s="26" t="s">
        <v>8</v>
      </c>
      <c r="N5" s="26" t="s">
        <v>9</v>
      </c>
      <c r="O5" s="24" t="s">
        <v>10</v>
      </c>
      <c r="P5" s="26" t="s">
        <v>82</v>
      </c>
      <c r="Q5" s="24" t="s">
        <v>11</v>
      </c>
      <c r="R5" s="26" t="s">
        <v>84</v>
      </c>
      <c r="S5" s="26" t="s">
        <v>86</v>
      </c>
      <c r="T5" s="26" t="s">
        <v>12</v>
      </c>
      <c r="U5" s="24" t="s">
        <v>90</v>
      </c>
    </row>
    <row r="6" spans="1:22" ht="40.5" customHeight="1">
      <c r="A6" s="49" t="s">
        <v>13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2" s="3" customFormat="1" ht="45" hidden="1" customHeight="1">
      <c r="A7" s="24" t="s">
        <v>14</v>
      </c>
      <c r="B7" s="24" t="s">
        <v>15</v>
      </c>
      <c r="C7" s="24" t="s">
        <v>16</v>
      </c>
      <c r="D7" s="50" t="s">
        <v>17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25">
        <v>0</v>
      </c>
      <c r="U7" s="27">
        <v>43402</v>
      </c>
      <c r="V7" s="5"/>
    </row>
    <row r="8" spans="1:22" s="6" customFormat="1" ht="51" customHeight="1">
      <c r="A8" s="47">
        <v>2</v>
      </c>
      <c r="B8" s="47" t="s">
        <v>18</v>
      </c>
      <c r="C8" s="47" t="s">
        <v>19</v>
      </c>
      <c r="D8" s="51"/>
      <c r="E8" s="51"/>
      <c r="F8" s="51"/>
      <c r="G8" s="30"/>
      <c r="H8" s="30"/>
      <c r="I8" s="31"/>
      <c r="J8" s="31"/>
      <c r="K8" s="31"/>
      <c r="L8" s="31"/>
      <c r="M8" s="31"/>
      <c r="N8" s="31"/>
      <c r="O8" s="45"/>
      <c r="P8" s="45">
        <v>19175.599999999999</v>
      </c>
      <c r="Q8" s="45"/>
      <c r="R8" s="45">
        <v>19175.599999999999</v>
      </c>
      <c r="S8" s="32">
        <v>0</v>
      </c>
      <c r="T8" s="33">
        <f>S8+R8+P8+N8+M8+L8+K8+J8+I8+G8+F8+E8+D8+H8</f>
        <v>38351.199999999997</v>
      </c>
      <c r="U8" s="34">
        <v>44275</v>
      </c>
      <c r="V8" s="7"/>
    </row>
    <row r="9" spans="1:22" s="6" customFormat="1" ht="37.5" customHeight="1">
      <c r="A9" s="47">
        <v>3</v>
      </c>
      <c r="B9" s="47" t="s">
        <v>20</v>
      </c>
      <c r="C9" s="47" t="s">
        <v>21</v>
      </c>
      <c r="D9" s="51"/>
      <c r="E9" s="51"/>
      <c r="F9" s="51"/>
      <c r="G9" s="30"/>
      <c r="H9" s="30"/>
      <c r="I9" s="31"/>
      <c r="J9" s="31"/>
      <c r="K9" s="31"/>
      <c r="L9" s="31"/>
      <c r="M9" s="31"/>
      <c r="N9" s="31"/>
      <c r="O9" s="45"/>
      <c r="P9" s="45">
        <v>19175.599999999999</v>
      </c>
      <c r="Q9" s="45"/>
      <c r="R9" s="45">
        <v>19175.599999999999</v>
      </c>
      <c r="S9" s="32">
        <v>0</v>
      </c>
      <c r="T9" s="33">
        <f>S9+R9+P9+N9+M9+L9+K9+J9+I9+G9+F9+E9+D9+H9</f>
        <v>38351.199999999997</v>
      </c>
      <c r="U9" s="34">
        <v>44275</v>
      </c>
      <c r="V9" s="7"/>
    </row>
    <row r="10" spans="1:22" ht="33">
      <c r="A10" s="35" t="s">
        <v>22</v>
      </c>
      <c r="B10" s="47" t="s">
        <v>92</v>
      </c>
      <c r="C10" s="47" t="s">
        <v>23</v>
      </c>
      <c r="D10" s="46"/>
      <c r="E10" s="45"/>
      <c r="F10" s="45"/>
      <c r="G10" s="31"/>
      <c r="H10" s="45"/>
      <c r="I10" s="31"/>
      <c r="J10" s="31"/>
      <c r="K10" s="52" t="s">
        <v>24</v>
      </c>
      <c r="L10" s="52"/>
      <c r="M10" s="52"/>
      <c r="N10" s="52"/>
      <c r="O10" s="52"/>
      <c r="P10" s="52"/>
      <c r="Q10" s="52"/>
      <c r="R10" s="52"/>
      <c r="S10" s="52"/>
      <c r="T10" s="33">
        <f>J10+I10+G10+F10+E10</f>
        <v>0</v>
      </c>
      <c r="U10" s="34">
        <v>43343</v>
      </c>
    </row>
    <row r="11" spans="1:22" ht="36.75" customHeight="1">
      <c r="A11" s="35">
        <v>5</v>
      </c>
      <c r="B11" s="47" t="s">
        <v>25</v>
      </c>
      <c r="C11" s="47" t="s">
        <v>26</v>
      </c>
      <c r="D11" s="46"/>
      <c r="E11" s="45"/>
      <c r="F11" s="45"/>
      <c r="G11" s="31"/>
      <c r="H11" s="45"/>
      <c r="I11" s="31"/>
      <c r="J11" s="31"/>
      <c r="K11" s="31"/>
      <c r="L11" s="31"/>
      <c r="M11" s="31"/>
      <c r="N11" s="31"/>
      <c r="O11" s="45"/>
      <c r="P11" s="45">
        <v>19175.599999999999</v>
      </c>
      <c r="Q11" s="45"/>
      <c r="R11" s="45">
        <v>1826.25</v>
      </c>
      <c r="S11" s="34" t="s">
        <v>27</v>
      </c>
      <c r="T11" s="33">
        <f>R11+P11+N11+M11+L11+K11+J11+I11+G11+F11+E11</f>
        <v>21001.85</v>
      </c>
      <c r="U11" s="34">
        <v>43406</v>
      </c>
      <c r="V11" s="8"/>
    </row>
    <row r="12" spans="1:22" ht="46.5" hidden="1" customHeight="1">
      <c r="A12" s="35" t="s">
        <v>22</v>
      </c>
      <c r="B12" s="46" t="s">
        <v>28</v>
      </c>
      <c r="C12" s="47" t="s">
        <v>29</v>
      </c>
      <c r="D12" s="52" t="s">
        <v>17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33">
        <v>0</v>
      </c>
      <c r="U12" s="34">
        <v>43504</v>
      </c>
      <c r="V12" s="8"/>
    </row>
    <row r="13" spans="1:22" ht="36.75" customHeight="1">
      <c r="A13" s="35">
        <v>7</v>
      </c>
      <c r="B13" s="47" t="s">
        <v>30</v>
      </c>
      <c r="C13" s="47" t="s">
        <v>31</v>
      </c>
      <c r="D13" s="46"/>
      <c r="E13" s="45"/>
      <c r="F13" s="45"/>
      <c r="G13" s="31"/>
      <c r="H13" s="31"/>
      <c r="I13" s="31"/>
      <c r="J13" s="31"/>
      <c r="K13" s="31"/>
      <c r="L13" s="31"/>
      <c r="M13" s="31"/>
      <c r="N13" s="31"/>
      <c r="O13" s="45"/>
      <c r="P13" s="45">
        <v>19175.599999999999</v>
      </c>
      <c r="Q13" s="45"/>
      <c r="R13" s="45">
        <v>19175.599999999999</v>
      </c>
      <c r="S13" s="45">
        <v>19175.599999999999</v>
      </c>
      <c r="T13" s="33">
        <f>S13+R13+P13+N13+M13+L13+K13+J13+I13+G13+F13+E13+D13</f>
        <v>57526.799999999996</v>
      </c>
      <c r="U13" s="34">
        <v>43791</v>
      </c>
      <c r="V13" s="8"/>
    </row>
    <row r="14" spans="1:22" s="3" customFormat="1" ht="51" hidden="1" customHeight="1">
      <c r="A14" s="47" t="s">
        <v>32</v>
      </c>
      <c r="B14" s="47" t="s">
        <v>33</v>
      </c>
      <c r="C14" s="47" t="s">
        <v>34</v>
      </c>
      <c r="D14" s="52" t="s">
        <v>17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33">
        <v>0</v>
      </c>
      <c r="U14" s="34">
        <v>43791</v>
      </c>
      <c r="V14" s="9"/>
    </row>
    <row r="15" spans="1:22" s="6" customFormat="1" ht="51" customHeight="1">
      <c r="A15" s="47">
        <v>9</v>
      </c>
      <c r="B15" s="47" t="s">
        <v>35</v>
      </c>
      <c r="C15" s="47" t="s">
        <v>36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45"/>
      <c r="P15" s="45">
        <v>16674.43</v>
      </c>
      <c r="Q15" s="31"/>
      <c r="R15" s="45">
        <v>19175.599999999999</v>
      </c>
      <c r="S15" s="45">
        <v>19175.599999999999</v>
      </c>
      <c r="T15" s="33">
        <f>S15+R15+P15+N15+M15+L15+K15+J15+I15+G15+F15+E15+D15+Q15+O15</f>
        <v>55025.63</v>
      </c>
      <c r="U15" s="34">
        <v>44473</v>
      </c>
      <c r="V15" s="10"/>
    </row>
    <row r="16" spans="1:22" ht="45.75" customHeight="1">
      <c r="A16" s="35">
        <v>10</v>
      </c>
      <c r="B16" s="47" t="s">
        <v>37</v>
      </c>
      <c r="C16" s="36" t="s">
        <v>38</v>
      </c>
      <c r="D16" s="51"/>
      <c r="E16" s="51"/>
      <c r="F16" s="51"/>
      <c r="G16" s="51"/>
      <c r="H16" s="51"/>
      <c r="I16" s="51"/>
      <c r="J16" s="51"/>
      <c r="K16" s="51"/>
      <c r="L16" s="51"/>
      <c r="M16" s="31"/>
      <c r="N16" s="31"/>
      <c r="O16" s="31"/>
      <c r="P16" s="45">
        <v>19175.599999999999</v>
      </c>
      <c r="Q16" s="45"/>
      <c r="R16" s="45">
        <v>19175.599999999999</v>
      </c>
      <c r="S16" s="45">
        <v>19175.599999999999</v>
      </c>
      <c r="T16" s="33">
        <f>S16+R16+Q16+P16+O16+N16+M16</f>
        <v>57526.799999999996</v>
      </c>
      <c r="U16" s="34"/>
      <c r="V16" s="8"/>
    </row>
    <row r="17" spans="1:22" ht="33">
      <c r="A17" s="35">
        <v>11</v>
      </c>
      <c r="B17" s="47" t="s">
        <v>39</v>
      </c>
      <c r="C17" s="47" t="s">
        <v>40</v>
      </c>
      <c r="D17" s="37"/>
      <c r="E17" s="45"/>
      <c r="F17" s="45"/>
      <c r="G17" s="31"/>
      <c r="H17" s="31"/>
      <c r="I17" s="31"/>
      <c r="J17" s="31"/>
      <c r="K17" s="31"/>
      <c r="L17" s="31"/>
      <c r="M17" s="31"/>
      <c r="N17" s="31"/>
      <c r="O17" s="45"/>
      <c r="P17" s="45">
        <v>19175.599999999999</v>
      </c>
      <c r="Q17" s="45"/>
      <c r="R17" s="45">
        <v>1826.25</v>
      </c>
      <c r="S17" s="34" t="s">
        <v>27</v>
      </c>
      <c r="T17" s="33">
        <f>R17+P17+N17+M17+L17+K17+J17+I17+G17+F17+E17+D17</f>
        <v>21001.85</v>
      </c>
      <c r="U17" s="34">
        <v>43406</v>
      </c>
    </row>
    <row r="18" spans="1:22" ht="33">
      <c r="A18" s="35">
        <v>12</v>
      </c>
      <c r="B18" s="47" t="s">
        <v>41</v>
      </c>
      <c r="C18" s="47" t="s">
        <v>42</v>
      </c>
      <c r="D18" s="37"/>
      <c r="E18" s="45"/>
      <c r="F18" s="45"/>
      <c r="G18" s="31"/>
      <c r="H18" s="31"/>
      <c r="I18" s="31"/>
      <c r="J18" s="31"/>
      <c r="K18" s="31"/>
      <c r="L18" s="31"/>
      <c r="M18" s="31"/>
      <c r="N18" s="31"/>
      <c r="O18" s="45"/>
      <c r="P18" s="45">
        <v>19175.599999999999</v>
      </c>
      <c r="Q18" s="45"/>
      <c r="R18" s="45">
        <v>1826.25</v>
      </c>
      <c r="S18" s="34" t="s">
        <v>27</v>
      </c>
      <c r="T18" s="33">
        <f>R18+P18+N18+M18+L18+K18+J18+I18+G18+F18+E18+D18</f>
        <v>21001.85</v>
      </c>
      <c r="U18" s="34">
        <v>43406</v>
      </c>
    </row>
    <row r="19" spans="1:22" ht="36" customHeight="1">
      <c r="A19" s="35">
        <v>13</v>
      </c>
      <c r="B19" s="47" t="s">
        <v>43</v>
      </c>
      <c r="C19" s="47" t="s">
        <v>44</v>
      </c>
      <c r="D19" s="37"/>
      <c r="E19" s="45"/>
      <c r="F19" s="45"/>
      <c r="G19" s="31"/>
      <c r="H19" s="31"/>
      <c r="I19" s="31"/>
      <c r="J19" s="31"/>
      <c r="K19" s="31"/>
      <c r="L19" s="31"/>
      <c r="M19" s="31"/>
      <c r="N19" s="31"/>
      <c r="O19" s="45"/>
      <c r="P19" s="45">
        <v>19175.599999999999</v>
      </c>
      <c r="Q19" s="45"/>
      <c r="R19" s="45">
        <v>19175.599999999999</v>
      </c>
      <c r="S19" s="45">
        <v>19175.599999999999</v>
      </c>
      <c r="T19" s="33">
        <f>S19+R19+P19+N19+M19+L19+K19+J19+I19+G19+F19+E19+D19</f>
        <v>57526.799999999996</v>
      </c>
      <c r="U19" s="34">
        <v>43791</v>
      </c>
    </row>
    <row r="20" spans="1:22" ht="38.25" customHeight="1">
      <c r="A20" s="35">
        <v>14</v>
      </c>
      <c r="B20" s="47" t="s">
        <v>45</v>
      </c>
      <c r="C20" s="47" t="s">
        <v>46</v>
      </c>
      <c r="D20" s="37"/>
      <c r="E20" s="45"/>
      <c r="F20" s="45"/>
      <c r="G20" s="31"/>
      <c r="H20" s="31"/>
      <c r="I20" s="31"/>
      <c r="J20" s="31"/>
      <c r="K20" s="31"/>
      <c r="L20" s="31"/>
      <c r="M20" s="31"/>
      <c r="N20" s="31"/>
      <c r="O20" s="45"/>
      <c r="P20" s="45">
        <v>19175.599999999999</v>
      </c>
      <c r="Q20" s="45"/>
      <c r="R20" s="45">
        <v>19175.599999999999</v>
      </c>
      <c r="S20" s="45">
        <v>19175.599999999999</v>
      </c>
      <c r="T20" s="33">
        <f>S20+R20+P20+N20+M20+L20+K20+J20+I20+G20+F20+E20+D20</f>
        <v>57526.799999999996</v>
      </c>
      <c r="U20" s="34">
        <v>43791</v>
      </c>
    </row>
    <row r="21" spans="1:22" ht="35.25" customHeight="1">
      <c r="A21" s="35">
        <v>15</v>
      </c>
      <c r="B21" s="47" t="s">
        <v>47</v>
      </c>
      <c r="C21" s="47" t="s">
        <v>48</v>
      </c>
      <c r="D21" s="46"/>
      <c r="E21" s="45"/>
      <c r="F21" s="45"/>
      <c r="G21" s="31"/>
      <c r="H21" s="31"/>
      <c r="I21" s="31"/>
      <c r="J21" s="31"/>
      <c r="K21" s="31"/>
      <c r="L21" s="31"/>
      <c r="M21" s="31"/>
      <c r="N21" s="31"/>
      <c r="O21" s="45"/>
      <c r="P21" s="45">
        <v>19175.599999999999</v>
      </c>
      <c r="Q21" s="45"/>
      <c r="R21" s="45">
        <v>19175.599999999999</v>
      </c>
      <c r="S21" s="45">
        <v>19175.599999999999</v>
      </c>
      <c r="T21" s="33">
        <f>S21+R21+P21+N21+M21+L21+K21+J21+I21+G21+F21+E21+D21</f>
        <v>57526.799999999996</v>
      </c>
      <c r="U21" s="34">
        <v>43714</v>
      </c>
    </row>
    <row r="22" spans="1:22" ht="43.5" customHeight="1">
      <c r="A22" s="35">
        <v>16</v>
      </c>
      <c r="B22" s="47" t="s">
        <v>93</v>
      </c>
      <c r="C22" s="47"/>
      <c r="D22" s="46"/>
      <c r="E22" s="45"/>
      <c r="F22" s="45"/>
      <c r="G22" s="31"/>
      <c r="H22" s="31"/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45"/>
      <c r="P22" s="45">
        <v>0</v>
      </c>
      <c r="Q22" s="38"/>
      <c r="R22" s="45">
        <v>0</v>
      </c>
      <c r="S22" s="45">
        <v>0</v>
      </c>
      <c r="T22" s="33">
        <f>S22+R22+P22+N22+M22+L22+K22+J22+I22+G22+F22+E22+D22+Q22</f>
        <v>0</v>
      </c>
      <c r="U22" s="34">
        <v>44114</v>
      </c>
      <c r="V22" s="44"/>
    </row>
    <row r="23" spans="1:22" ht="39" customHeight="1">
      <c r="A23" s="51" t="s">
        <v>49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2" ht="43.5" customHeight="1">
      <c r="A24" s="35">
        <v>17</v>
      </c>
      <c r="B24" s="47" t="s">
        <v>50</v>
      </c>
      <c r="C24" s="47" t="s">
        <v>51</v>
      </c>
      <c r="D24" s="46"/>
      <c r="E24" s="37"/>
      <c r="F24" s="37"/>
      <c r="G24" s="30"/>
      <c r="H24" s="31"/>
      <c r="I24" s="30"/>
      <c r="J24" s="31"/>
      <c r="K24" s="31"/>
      <c r="L24" s="31"/>
      <c r="M24" s="31"/>
      <c r="N24" s="31"/>
      <c r="O24" s="45"/>
      <c r="P24" s="45">
        <v>0</v>
      </c>
      <c r="Q24" s="38"/>
      <c r="R24" s="45">
        <v>19175.599999999999</v>
      </c>
      <c r="S24" s="45">
        <v>19175.599999999999</v>
      </c>
      <c r="T24" s="33">
        <f>S24+R24+P24+N24+M24+L24+K24+J24+I24+G24+F24+E24+D24</f>
        <v>38351.199999999997</v>
      </c>
      <c r="U24" s="34">
        <v>43792</v>
      </c>
    </row>
    <row r="25" spans="1:22" s="2" customFormat="1" ht="47.25" customHeight="1">
      <c r="A25" s="51" t="s">
        <v>52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2" s="2" customFormat="1" ht="47.25" customHeight="1">
      <c r="A26" s="35">
        <v>18</v>
      </c>
      <c r="B26" s="47" t="s">
        <v>53</v>
      </c>
      <c r="C26" s="47" t="s">
        <v>54</v>
      </c>
      <c r="D26" s="37"/>
      <c r="E26" s="37"/>
      <c r="F26" s="37"/>
      <c r="G26" s="30"/>
      <c r="H26" s="30"/>
      <c r="I26" s="30"/>
      <c r="J26" s="31"/>
      <c r="K26" s="31"/>
      <c r="L26" s="31"/>
      <c r="M26" s="31"/>
      <c r="N26" s="31"/>
      <c r="O26" s="31"/>
      <c r="P26" s="45">
        <v>17508.16</v>
      </c>
      <c r="Q26" s="45"/>
      <c r="R26" s="52" t="s">
        <v>27</v>
      </c>
      <c r="S26" s="52"/>
      <c r="T26" s="33">
        <f>P26+N26+M26+L26+K26+J26+I26+G26+F26+E26</f>
        <v>17508.16</v>
      </c>
      <c r="U26" s="34">
        <v>43402</v>
      </c>
      <c r="V26" s="11"/>
    </row>
    <row r="27" spans="1:22" ht="51" customHeight="1">
      <c r="A27" s="51" t="s">
        <v>55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1:22" ht="33">
      <c r="A28" s="35">
        <v>19</v>
      </c>
      <c r="B28" s="47" t="s">
        <v>56</v>
      </c>
      <c r="C28" s="47" t="s">
        <v>57</v>
      </c>
      <c r="D28" s="37"/>
      <c r="E28" s="37"/>
      <c r="F28" s="37"/>
      <c r="G28" s="30"/>
      <c r="H28" s="30"/>
      <c r="I28" s="30"/>
      <c r="J28" s="30"/>
      <c r="K28" s="30"/>
      <c r="L28" s="30"/>
      <c r="M28" s="30"/>
      <c r="N28" s="30"/>
      <c r="O28" s="45"/>
      <c r="P28" s="37">
        <v>17508.16</v>
      </c>
      <c r="Q28" s="45"/>
      <c r="R28" s="52" t="s">
        <v>27</v>
      </c>
      <c r="S28" s="52"/>
      <c r="T28" s="33">
        <f>P28+N28+M28+L28+K28+J28+I28+G28+F28+E28</f>
        <v>17508.16</v>
      </c>
      <c r="U28" s="34">
        <v>43402</v>
      </c>
    </row>
    <row r="29" spans="1:22" ht="45" customHeight="1">
      <c r="A29" s="35">
        <v>20</v>
      </c>
      <c r="B29" s="47" t="s">
        <v>58</v>
      </c>
      <c r="C29" s="47" t="s">
        <v>59</v>
      </c>
      <c r="D29" s="37"/>
      <c r="E29" s="37"/>
      <c r="F29" s="37"/>
      <c r="G29" s="30"/>
      <c r="H29" s="30"/>
      <c r="I29" s="30"/>
      <c r="J29" s="30"/>
      <c r="K29" s="30"/>
      <c r="L29" s="30"/>
      <c r="M29" s="30"/>
      <c r="N29" s="30"/>
      <c r="O29" s="45"/>
      <c r="P29" s="37">
        <v>19175.599999999999</v>
      </c>
      <c r="Q29" s="45"/>
      <c r="R29" s="45">
        <v>1826.25</v>
      </c>
      <c r="S29" s="45" t="s">
        <v>27</v>
      </c>
      <c r="T29" s="33">
        <f>R29+P29+N29+M29+L29+K29+J29+I29+G29+F29+E29</f>
        <v>21001.85</v>
      </c>
      <c r="U29" s="34">
        <v>43406</v>
      </c>
      <c r="V29" s="8"/>
    </row>
    <row r="30" spans="1:22" ht="43.5" customHeight="1">
      <c r="A30" s="35">
        <v>21</v>
      </c>
      <c r="B30" s="47" t="s">
        <v>60</v>
      </c>
      <c r="C30" s="47" t="s">
        <v>61</v>
      </c>
      <c r="D30" s="37"/>
      <c r="E30" s="37"/>
      <c r="F30" s="37"/>
      <c r="G30" s="30"/>
      <c r="H30" s="30"/>
      <c r="I30" s="30"/>
      <c r="J30" s="30"/>
      <c r="K30" s="30"/>
      <c r="L30" s="30"/>
      <c r="M30" s="30"/>
      <c r="N30" s="30"/>
      <c r="O30" s="45"/>
      <c r="P30" s="37">
        <v>19175.599999999999</v>
      </c>
      <c r="Q30" s="38"/>
      <c r="R30" s="37">
        <v>19175.599999999999</v>
      </c>
      <c r="S30" s="37">
        <v>0</v>
      </c>
      <c r="T30" s="33">
        <f>S30+R30+P30+N30+M30+L30+K30+J30+I30+G30+F30+E30+D30</f>
        <v>38351.199999999997</v>
      </c>
      <c r="U30" s="34">
        <v>43714</v>
      </c>
      <c r="V30" s="8"/>
    </row>
    <row r="31" spans="1:22" s="3" customFormat="1" ht="45.75" hidden="1" customHeight="1">
      <c r="A31" s="35" t="s">
        <v>62</v>
      </c>
      <c r="B31" s="47" t="s">
        <v>63</v>
      </c>
      <c r="C31" s="47" t="s">
        <v>64</v>
      </c>
      <c r="D31" s="52" t="s">
        <v>17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33">
        <v>0</v>
      </c>
      <c r="U31" s="34">
        <v>43791</v>
      </c>
      <c r="V31" s="9"/>
    </row>
    <row r="32" spans="1:22" ht="51.75" customHeight="1">
      <c r="A32" s="35">
        <v>23</v>
      </c>
      <c r="B32" s="47" t="s">
        <v>65</v>
      </c>
      <c r="C32" s="47" t="s">
        <v>66</v>
      </c>
      <c r="D32" s="37"/>
      <c r="E32" s="37"/>
      <c r="F32" s="37"/>
      <c r="G32" s="30"/>
      <c r="H32" s="30"/>
      <c r="I32" s="30"/>
      <c r="J32" s="30"/>
      <c r="K32" s="30"/>
      <c r="L32" s="30"/>
      <c r="M32" s="30"/>
      <c r="N32" s="30"/>
      <c r="O32" s="45"/>
      <c r="P32" s="37">
        <v>19175.599999999999</v>
      </c>
      <c r="Q32" s="38"/>
      <c r="R32" s="37">
        <v>19175.599999999999</v>
      </c>
      <c r="S32" s="37">
        <v>0</v>
      </c>
      <c r="T32" s="33">
        <f>S32+R32+P32+N32+M32+L32+K32+J32+I32+G32+F32+E32+D32+Q32</f>
        <v>38351.199999999997</v>
      </c>
      <c r="U32" s="34">
        <v>44114</v>
      </c>
      <c r="V32" s="8"/>
    </row>
    <row r="33" spans="1:22" ht="42.75" customHeight="1">
      <c r="A33" s="51" t="s">
        <v>67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1:22" ht="45.75" customHeight="1">
      <c r="A34" s="35">
        <v>24</v>
      </c>
      <c r="B34" s="47" t="s">
        <v>68</v>
      </c>
      <c r="C34" s="47" t="s">
        <v>69</v>
      </c>
      <c r="D34" s="37"/>
      <c r="E34" s="45"/>
      <c r="F34" s="45"/>
      <c r="G34" s="31"/>
      <c r="H34" s="30"/>
      <c r="I34" s="31"/>
      <c r="J34" s="31"/>
      <c r="K34" s="31"/>
      <c r="L34" s="31"/>
      <c r="M34" s="31"/>
      <c r="N34" s="31"/>
      <c r="O34" s="45"/>
      <c r="P34" s="45">
        <v>19175.599999999999</v>
      </c>
      <c r="Q34" s="45"/>
      <c r="R34" s="45">
        <v>1826.25</v>
      </c>
      <c r="S34" s="45" t="s">
        <v>27</v>
      </c>
      <c r="T34" s="33">
        <f>R34+P34+N34+M34+L34+K34+J34+I34+G34+F34+E34+D34</f>
        <v>21001.85</v>
      </c>
      <c r="U34" s="34">
        <v>43406</v>
      </c>
    </row>
    <row r="35" spans="1:22" ht="35.25" customHeight="1">
      <c r="A35" s="53" t="s">
        <v>70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2" s="2" customFormat="1" ht="51.75" customHeight="1">
      <c r="A36" s="47">
        <v>25</v>
      </c>
      <c r="B36" s="47" t="s">
        <v>71</v>
      </c>
      <c r="C36" s="47" t="s">
        <v>72</v>
      </c>
      <c r="D36" s="37">
        <v>0</v>
      </c>
      <c r="E36" s="45">
        <v>0</v>
      </c>
      <c r="F36" s="37"/>
      <c r="G36" s="31"/>
      <c r="H36" s="30"/>
      <c r="I36" s="31"/>
      <c r="J36" s="31"/>
      <c r="K36" s="31"/>
      <c r="L36" s="31"/>
      <c r="M36" s="31"/>
      <c r="N36" s="31"/>
      <c r="O36" s="45"/>
      <c r="P36" s="45">
        <v>19175.599999999999</v>
      </c>
      <c r="Q36" s="45"/>
      <c r="R36" s="45">
        <v>6391.86</v>
      </c>
      <c r="S36" s="45" t="s">
        <v>27</v>
      </c>
      <c r="T36" s="33">
        <f>R36+P36+N36+M36+L36+K36+J36+I36+G36+F36</f>
        <v>25567.46</v>
      </c>
      <c r="U36" s="34">
        <v>43416</v>
      </c>
    </row>
    <row r="37" spans="1:22" s="6" customFormat="1" ht="48.75" hidden="1" customHeight="1">
      <c r="A37" s="47" t="s">
        <v>62</v>
      </c>
      <c r="B37" s="47" t="s">
        <v>73</v>
      </c>
      <c r="C37" s="47" t="s">
        <v>74</v>
      </c>
      <c r="D37" s="52" t="s">
        <v>17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33">
        <v>0</v>
      </c>
      <c r="U37" s="34">
        <v>43416</v>
      </c>
      <c r="V37" s="4"/>
    </row>
    <row r="38" spans="1:22" ht="39" customHeight="1">
      <c r="A38" s="51" t="s">
        <v>91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</row>
    <row r="39" spans="1:22" ht="39.75" customHeight="1">
      <c r="A39" s="47">
        <v>27</v>
      </c>
      <c r="B39" s="47" t="s">
        <v>75</v>
      </c>
      <c r="C39" s="36" t="s">
        <v>76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31"/>
      <c r="O39" s="45"/>
      <c r="P39" s="45">
        <v>0</v>
      </c>
      <c r="Q39" s="31"/>
      <c r="R39" s="45">
        <v>19175.599999999999</v>
      </c>
      <c r="S39" s="45">
        <v>0</v>
      </c>
      <c r="T39" s="33">
        <f>S39+R39+Q39+P39+O39+N39</f>
        <v>19175.599999999999</v>
      </c>
      <c r="U39" s="34">
        <v>44442</v>
      </c>
      <c r="V39" s="12"/>
    </row>
    <row r="40" spans="1:22" ht="39.75" customHeight="1">
      <c r="A40" s="35">
        <v>28</v>
      </c>
      <c r="B40" s="47" t="s">
        <v>77</v>
      </c>
      <c r="C40" s="36" t="s">
        <v>78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45">
        <v>0</v>
      </c>
      <c r="O40" s="45"/>
      <c r="P40" s="45">
        <v>16370.17</v>
      </c>
      <c r="Q40" s="31"/>
      <c r="R40" s="45">
        <v>19175.599999999999</v>
      </c>
      <c r="S40" s="45">
        <v>0</v>
      </c>
      <c r="T40" s="33">
        <f>S40+R40+Q40+P40+O40+N40</f>
        <v>35545.769999999997</v>
      </c>
      <c r="U40" s="34"/>
      <c r="V40" s="12"/>
    </row>
    <row r="41" spans="1:22" ht="45.75" customHeight="1">
      <c r="A41" s="35"/>
      <c r="B41" s="35" t="s">
        <v>79</v>
      </c>
      <c r="C41" s="35"/>
      <c r="D41" s="39">
        <f>D34</f>
        <v>0</v>
      </c>
      <c r="E41" s="39">
        <f>E36+E34+E32+E30+E29+E28+E26+E24+E22+E21+E20+E19+E18+E17+E13+E11+E10</f>
        <v>0</v>
      </c>
      <c r="F41" s="39">
        <f>F36+F34+F32+F30+F29+F28+F26+F24+F22+F21+F20+F19+F18+F17+F13+F11+F10</f>
        <v>0</v>
      </c>
      <c r="G41" s="39">
        <f>G36+G34+G32+G30+G29+G28+G26+G24+G22+G21+G20+G19+G18+G17+G13+G11+G10+G9+G8</f>
        <v>0</v>
      </c>
      <c r="H41" s="39">
        <f>H9+H8</f>
        <v>0</v>
      </c>
      <c r="I41" s="39">
        <f>I36+I34+I32+I30+I29+I28+I26+I24+I22+I21+I20+I19+I18+I17+I13+I11+I10+I9+I8</f>
        <v>0</v>
      </c>
      <c r="J41" s="45">
        <f>J36+J34+J32+J30+J29+J28+J26+J24+J22+J21+J20+J19+J18+J17+J13+J11+J10+J9+J8</f>
        <v>0</v>
      </c>
      <c r="K41" s="39">
        <f>K36+K34+K32+K30+K29+K28+K26+K24+K22+K21+K20+K19+K18+K17+K16+K13+K11+K9+K8</f>
        <v>0</v>
      </c>
      <c r="L41" s="39">
        <f>L36+L34+L32+L30+L29+L28+L26+L24+L22+L21+L20+L19+L18+L17+L13+L11+L9+L8</f>
        <v>0</v>
      </c>
      <c r="M41" s="39">
        <f>M40+M39+M36+M34+M32+M30+M29+M28+M26+M24+M22+M21+M20+M19+M18+M17+M16+M13+M11+M9+M8</f>
        <v>0</v>
      </c>
      <c r="N41" s="39">
        <f>N40+N39+N36+N34+N32+N30+N29+N28+N26+N24+N22+N21+N20+N19+N18+N17+N16+N13+N11+N9+N8</f>
        <v>0</v>
      </c>
      <c r="O41" s="39">
        <f>O16</f>
        <v>0</v>
      </c>
      <c r="P41" s="39">
        <f>P40+P39+P36+P34+P32+P30+P29+P28+P26+P24+P22+P21+P20+P19+P18+P17+P16+P13+P11+P9+P8+P15</f>
        <v>355694.91999999993</v>
      </c>
      <c r="Q41" s="39">
        <f>Q40+Q39+Q15</f>
        <v>0</v>
      </c>
      <c r="R41" s="39">
        <f>R40+R39+R36+R34+R32+R30+R29+R24+R22+R21+R20+R19+R18+R17+R16+R13+R11+R9+R8+R15</f>
        <v>264805.91000000003</v>
      </c>
      <c r="S41" s="39">
        <f>S40+S39+S32+S30+S24+S22+S21+S20+S19+S16+S13+S9+S8+S15</f>
        <v>134229.20000000001</v>
      </c>
      <c r="T41" s="39">
        <f>T40+T39+T37+T36+T34+T32+T31+T30+T29+T28+T26+T24+T22+T21+T20+T19+T18+T17+T16+T14+T13+T12+T11+T10+T9+T8+T7+T15</f>
        <v>754730.02999999991</v>
      </c>
      <c r="U41" s="35"/>
      <c r="V41" s="8">
        <f>T41-T42</f>
        <v>0</v>
      </c>
    </row>
    <row r="42" spans="1:22" s="13" customFormat="1" ht="45.75" customHeight="1">
      <c r="A42" s="35"/>
      <c r="B42" s="35"/>
      <c r="C42" s="35"/>
      <c r="D42" s="40">
        <v>43070</v>
      </c>
      <c r="E42" s="35" t="s">
        <v>0</v>
      </c>
      <c r="F42" s="35" t="s">
        <v>1</v>
      </c>
      <c r="G42" s="35" t="s">
        <v>2</v>
      </c>
      <c r="H42" s="35" t="s">
        <v>80</v>
      </c>
      <c r="I42" s="35" t="s">
        <v>4</v>
      </c>
      <c r="J42" s="35" t="s">
        <v>5</v>
      </c>
      <c r="K42" s="35" t="s">
        <v>6</v>
      </c>
      <c r="L42" s="35" t="s">
        <v>7</v>
      </c>
      <c r="M42" s="35" t="s">
        <v>8</v>
      </c>
      <c r="N42" s="35" t="s">
        <v>9</v>
      </c>
      <c r="O42" s="35" t="s">
        <v>80</v>
      </c>
      <c r="P42" s="35"/>
      <c r="Q42" s="35"/>
      <c r="R42" s="35"/>
      <c r="S42" s="35"/>
      <c r="T42" s="41">
        <f>S41+R41+Q41+P41+O41+N41+M41+L41+K41+J41+I41+H41+G41+F41+E41+D41</f>
        <v>754730.03</v>
      </c>
      <c r="U42" s="35"/>
      <c r="V42" s="14"/>
    </row>
    <row r="43" spans="1:22" ht="18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5"/>
      <c r="U43" s="6"/>
    </row>
    <row r="44" spans="1:22">
      <c r="U44" s="1"/>
    </row>
    <row r="45" spans="1:22">
      <c r="U45" s="1"/>
    </row>
    <row r="46" spans="1:22">
      <c r="T46" s="16"/>
      <c r="U46" s="1"/>
    </row>
    <row r="47" spans="1:22">
      <c r="U47" s="1"/>
    </row>
    <row r="48" spans="1:22">
      <c r="U48" s="1"/>
    </row>
    <row r="49" spans="21:21">
      <c r="U49" s="1"/>
    </row>
    <row r="50" spans="21:21">
      <c r="U50" s="1"/>
    </row>
    <row r="51" spans="21:21">
      <c r="U51" s="1"/>
    </row>
    <row r="52" spans="21:21">
      <c r="U52" s="1"/>
    </row>
    <row r="53" spans="21:21">
      <c r="U53" s="1"/>
    </row>
    <row r="54" spans="21:21">
      <c r="U54" s="1"/>
    </row>
    <row r="55" spans="21:21">
      <c r="U55" s="1"/>
    </row>
  </sheetData>
  <mergeCells count="22">
    <mergeCell ref="D31:S31"/>
    <mergeCell ref="D40:M40"/>
    <mergeCell ref="A33:U33"/>
    <mergeCell ref="A35:U35"/>
    <mergeCell ref="D37:S37"/>
    <mergeCell ref="A38:U38"/>
    <mergeCell ref="D39:M39"/>
    <mergeCell ref="A23:U23"/>
    <mergeCell ref="A25:U25"/>
    <mergeCell ref="R26:S26"/>
    <mergeCell ref="A27:U27"/>
    <mergeCell ref="R28:S28"/>
    <mergeCell ref="K10:S10"/>
    <mergeCell ref="D12:S12"/>
    <mergeCell ref="D14:S14"/>
    <mergeCell ref="D15:N15"/>
    <mergeCell ref="D16:L16"/>
    <mergeCell ref="A4:U4"/>
    <mergeCell ref="A6:U6"/>
    <mergeCell ref="D7:S7"/>
    <mergeCell ref="D8:F8"/>
    <mergeCell ref="D9:F9"/>
  </mergeCells>
  <pageMargins left="0.78740157480314965" right="0.59055118110236227" top="0.78740157480314965" bottom="0.59055118110236227" header="0.51181102362204722" footer="0.51181102362204722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17" sqref="C17"/>
    </sheetView>
  </sheetViews>
  <sheetFormatPr defaultRowHeight="18.75"/>
  <cols>
    <col min="1" max="1" width="11" style="17" customWidth="1"/>
    <col min="2" max="2" width="18.140625" style="17" bestFit="1" customWidth="1"/>
    <col min="3" max="3" width="61.140625" style="17" customWidth="1"/>
    <col min="4" max="16384" width="9.140625" style="17"/>
  </cols>
  <sheetData>
    <row r="1" spans="1:3" ht="66" customHeight="1">
      <c r="A1" s="55" t="s">
        <v>81</v>
      </c>
      <c r="B1" s="55"/>
      <c r="C1" s="55"/>
    </row>
    <row r="2" spans="1:3" ht="37.5">
      <c r="A2" s="18" t="s">
        <v>82</v>
      </c>
      <c r="B2" s="19">
        <v>355694.92</v>
      </c>
      <c r="C2" s="20" t="s">
        <v>83</v>
      </c>
    </row>
    <row r="3" spans="1:3" ht="37.5">
      <c r="A3" s="18" t="s">
        <v>84</v>
      </c>
      <c r="B3" s="19">
        <v>264805.90999999997</v>
      </c>
      <c r="C3" s="20" t="s">
        <v>85</v>
      </c>
    </row>
    <row r="4" spans="1:3" ht="37.5">
      <c r="A4" s="18" t="s">
        <v>86</v>
      </c>
      <c r="B4" s="19">
        <v>134229.20000000001</v>
      </c>
      <c r="C4" s="20" t="s">
        <v>87</v>
      </c>
    </row>
    <row r="5" spans="1:3">
      <c r="B5" s="21"/>
    </row>
    <row r="6" spans="1:3">
      <c r="A6" s="22" t="s">
        <v>88</v>
      </c>
      <c r="B6" s="23">
        <f>SUM(B2:B5)</f>
        <v>754730.03</v>
      </c>
      <c r="C6" s="22"/>
    </row>
  </sheetData>
  <mergeCells count="1">
    <mergeCell ref="A1:C1"/>
  </mergeCells>
  <printOptions gridLines="1" gridLinesSet="0"/>
  <pageMargins left="0.70866141732283472" right="0" top="0.74803149606299213" bottom="0.74803149606299213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расчет</vt:lpstr>
      <vt:lpstr>'2018'!Область_печати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Исаева Ирина Владимировна</dc:creator>
  <cp:lastModifiedBy>minfin user</cp:lastModifiedBy>
  <cp:lastPrinted>2018-11-23T17:51:06Z</cp:lastPrinted>
  <dcterms:created xsi:type="dcterms:W3CDTF">2018-11-16T06:37:43Z</dcterms:created>
  <dcterms:modified xsi:type="dcterms:W3CDTF">2018-11-23T17:51:08Z</dcterms:modified>
</cp:coreProperties>
</file>