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Print_Titles" localSheetId="0">Лист1!$14:$16</definedName>
    <definedName name="_xlnm.Print_Area" localSheetId="0">Лист1!$A$1:$BF$138</definedName>
  </definedNames>
  <calcPr calcId="125725"/>
</workbook>
</file>

<file path=xl/calcChain.xml><?xml version="1.0" encoding="utf-8"?>
<calcChain xmlns="http://schemas.openxmlformats.org/spreadsheetml/2006/main">
  <c r="BD116" i="2"/>
  <c r="BD64"/>
  <c r="AR67"/>
  <c r="AR64" s="1"/>
  <c r="AR17" s="1"/>
  <c r="AS17" s="1"/>
  <c r="BD121"/>
  <c r="AY121"/>
  <c r="AY64"/>
  <c r="AY67"/>
  <c r="AY57"/>
  <c r="AR20"/>
  <c r="AY33"/>
  <c r="AY20" s="1"/>
  <c r="AY17" s="1"/>
  <c r="AZ17" s="1"/>
  <c r="AR33"/>
  <c r="AY87"/>
  <c r="AY92"/>
  <c r="BD92"/>
  <c r="AY51"/>
  <c r="AY54"/>
  <c r="BE131"/>
  <c r="BE102"/>
  <c r="AZ102"/>
  <c r="AZ101"/>
  <c r="AZ100"/>
  <c r="AZ96"/>
  <c r="AZ53"/>
  <c r="AS102"/>
  <c r="AS101"/>
  <c r="AS96"/>
  <c r="AQ95"/>
  <c r="AQ87"/>
  <c r="BD17" l="1"/>
  <c r="BD87"/>
  <c r="AK131"/>
  <c r="AS131" s="1"/>
  <c r="AT131"/>
  <c r="AZ131" s="1"/>
  <c r="AQ64"/>
  <c r="AQ57"/>
  <c r="AQ48"/>
  <c r="AQ37" s="1"/>
  <c r="AK53"/>
  <c r="AS53" s="1"/>
  <c r="BA53"/>
  <c r="BE53" s="1"/>
  <c r="BF53"/>
  <c r="BC48"/>
  <c r="BC37" s="1"/>
  <c r="AX48"/>
  <c r="AX37" s="1"/>
  <c r="AJ48"/>
  <c r="AJ38"/>
  <c r="AJ33"/>
  <c r="AJ31"/>
  <c r="AQ21"/>
  <c r="AQ20" s="1"/>
  <c r="AJ21"/>
  <c r="BF135"/>
  <c r="BF133"/>
  <c r="BF127"/>
  <c r="BF124"/>
  <c r="BF101"/>
  <c r="BF94"/>
  <c r="BF86"/>
  <c r="BF85"/>
  <c r="BF56"/>
  <c r="BF55"/>
  <c r="BF47"/>
  <c r="BF36"/>
  <c r="BF30"/>
  <c r="BF29"/>
  <c r="BA135"/>
  <c r="BE135" s="1"/>
  <c r="BA133"/>
  <c r="BE133" s="1"/>
  <c r="BA127"/>
  <c r="BE127" s="1"/>
  <c r="BA101"/>
  <c r="BE101" s="1"/>
  <c r="BA94"/>
  <c r="BE94" s="1"/>
  <c r="BA86"/>
  <c r="BE86" s="1"/>
  <c r="BA85"/>
  <c r="BE85" s="1"/>
  <c r="BA56"/>
  <c r="BE56" s="1"/>
  <c r="BA55"/>
  <c r="BE55" s="1"/>
  <c r="BA36"/>
  <c r="BE36" s="1"/>
  <c r="BA30"/>
  <c r="BE30" s="1"/>
  <c r="BA29"/>
  <c r="BE29" s="1"/>
  <c r="AT94"/>
  <c r="AZ94" s="1"/>
  <c r="AT88"/>
  <c r="AZ88" s="1"/>
  <c r="AK94"/>
  <c r="AS94" s="1"/>
  <c r="AK19"/>
  <c r="AK18"/>
  <c r="AC135"/>
  <c r="BB134"/>
  <c r="BF134" s="1"/>
  <c r="AW134"/>
  <c r="AV134"/>
  <c r="AU134"/>
  <c r="BA134" s="1"/>
  <c r="BE134" s="1"/>
  <c r="AP134"/>
  <c r="AO134"/>
  <c r="AN134"/>
  <c r="AM134"/>
  <c r="AH134"/>
  <c r="AG134"/>
  <c r="AF134"/>
  <c r="AE134"/>
  <c r="AD134"/>
  <c r="AB134"/>
  <c r="AC134" s="1"/>
  <c r="AK134" s="1"/>
  <c r="AS134" s="1"/>
  <c r="AL56"/>
  <c r="AT56" s="1"/>
  <c r="AZ56" s="1"/>
  <c r="AL55"/>
  <c r="AT55" s="1"/>
  <c r="AZ55" s="1"/>
  <c r="AC56"/>
  <c r="AK56" s="1"/>
  <c r="AS56" s="1"/>
  <c r="AC55"/>
  <c r="AK55" s="1"/>
  <c r="AS55" s="1"/>
  <c r="AL127"/>
  <c r="AT127" s="1"/>
  <c r="AZ127" s="1"/>
  <c r="AI125"/>
  <c r="AB125"/>
  <c r="AC127"/>
  <c r="AK127" s="1"/>
  <c r="AS127" s="1"/>
  <c r="AJ20" l="1"/>
  <c r="AJ37"/>
  <c r="AI135"/>
  <c r="AI134" s="1"/>
  <c r="AL134" s="1"/>
  <c r="AT134" s="1"/>
  <c r="AZ134" s="1"/>
  <c r="AK135"/>
  <c r="AS135" s="1"/>
  <c r="AQ17"/>
  <c r="AJ17" l="1"/>
  <c r="AL135"/>
  <c r="AT135" s="1"/>
  <c r="AZ135" s="1"/>
  <c r="AP132"/>
  <c r="AI57"/>
  <c r="AB57"/>
  <c r="AL133" l="1"/>
  <c r="AC133"/>
  <c r="BB132"/>
  <c r="BF132" s="1"/>
  <c r="AW132"/>
  <c r="AV132"/>
  <c r="AU132"/>
  <c r="BA132" s="1"/>
  <c r="BE132" s="1"/>
  <c r="AO132"/>
  <c r="AN132"/>
  <c r="AM132"/>
  <c r="AI132"/>
  <c r="AH132"/>
  <c r="AG132"/>
  <c r="AF132"/>
  <c r="AE132"/>
  <c r="AD132"/>
  <c r="AB132"/>
  <c r="W132"/>
  <c r="AP121"/>
  <c r="AI121"/>
  <c r="AB121"/>
  <c r="AU124"/>
  <c r="BA124" s="1"/>
  <c r="BE124" s="1"/>
  <c r="AU123"/>
  <c r="BA123" s="1"/>
  <c r="BE123" s="1"/>
  <c r="AL124"/>
  <c r="AT124" s="1"/>
  <c r="AZ124" s="1"/>
  <c r="AC124"/>
  <c r="AK124" s="1"/>
  <c r="AS124" s="1"/>
  <c r="AP95"/>
  <c r="AW95"/>
  <c r="AM95"/>
  <c r="AB95"/>
  <c r="AI101"/>
  <c r="AI95" s="1"/>
  <c r="AI64"/>
  <c r="AB64"/>
  <c r="AL86"/>
  <c r="AT86" s="1"/>
  <c r="AZ86" s="1"/>
  <c r="AC86"/>
  <c r="AK86" s="1"/>
  <c r="AS86" s="1"/>
  <c r="AI21"/>
  <c r="AI33"/>
  <c r="AB33"/>
  <c r="AL36"/>
  <c r="AT36" s="1"/>
  <c r="AZ36" s="1"/>
  <c r="AC36"/>
  <c r="AK36" s="1"/>
  <c r="AS36" s="1"/>
  <c r="AB21"/>
  <c r="AL30"/>
  <c r="AT30" s="1"/>
  <c r="AZ30" s="1"/>
  <c r="AL29"/>
  <c r="AT29" s="1"/>
  <c r="AZ29" s="1"/>
  <c r="AC30"/>
  <c r="AK30" s="1"/>
  <c r="AS30" s="1"/>
  <c r="AC29"/>
  <c r="AK29" s="1"/>
  <c r="AS29" s="1"/>
  <c r="AB20" l="1"/>
  <c r="AC132"/>
  <c r="AK132" s="1"/>
  <c r="AS132" s="1"/>
  <c r="AK133"/>
  <c r="AS133" s="1"/>
  <c r="AL132"/>
  <c r="AT132" s="1"/>
  <c r="AZ132" s="1"/>
  <c r="AT133"/>
  <c r="AZ133" s="1"/>
  <c r="AI20"/>
  <c r="AP64"/>
  <c r="AL85" l="1"/>
  <c r="AT85" s="1"/>
  <c r="AZ85" s="1"/>
  <c r="AC85"/>
  <c r="AK85" s="1"/>
  <c r="AS85" s="1"/>
  <c r="AD38"/>
  <c r="W38"/>
  <c r="AW38"/>
  <c r="AP38"/>
  <c r="AP37" s="1"/>
  <c r="AI38"/>
  <c r="AI37" s="1"/>
  <c r="AI17" s="1"/>
  <c r="AB38"/>
  <c r="AB37" s="1"/>
  <c r="AB17" s="1"/>
  <c r="AU47"/>
  <c r="BA47" s="1"/>
  <c r="BE47" s="1"/>
  <c r="AL47"/>
  <c r="AT47" s="1"/>
  <c r="AZ47" s="1"/>
  <c r="AC47"/>
  <c r="AP31"/>
  <c r="AP20" s="1"/>
  <c r="AH47"/>
  <c r="Y47"/>
  <c r="AE47" l="1"/>
  <c r="AK47"/>
  <c r="AS47" s="1"/>
  <c r="AP92"/>
  <c r="AP87" s="1"/>
  <c r="AU87" s="1"/>
  <c r="BA87" s="1"/>
  <c r="BE87" s="1"/>
  <c r="AW92"/>
  <c r="AW87" s="1"/>
  <c r="AW17" s="1"/>
  <c r="AC101"/>
  <c r="AL101"/>
  <c r="AU130"/>
  <c r="BA130" s="1"/>
  <c r="BE130" s="1"/>
  <c r="AU129"/>
  <c r="BA129" s="1"/>
  <c r="BE129" s="1"/>
  <c r="AU128"/>
  <c r="BA128" s="1"/>
  <c r="BE128" s="1"/>
  <c r="AU126"/>
  <c r="BA126" s="1"/>
  <c r="BE126" s="1"/>
  <c r="AU125"/>
  <c r="BA125" s="1"/>
  <c r="BE125" s="1"/>
  <c r="AU122"/>
  <c r="BA122" s="1"/>
  <c r="BE122" s="1"/>
  <c r="AU121"/>
  <c r="BA121" s="1"/>
  <c r="BE121" s="1"/>
  <c r="AU120"/>
  <c r="BA120" s="1"/>
  <c r="BE120" s="1"/>
  <c r="AU119"/>
  <c r="BA119" s="1"/>
  <c r="BE119" s="1"/>
  <c r="AU118"/>
  <c r="BA118" s="1"/>
  <c r="BE118" s="1"/>
  <c r="AU117"/>
  <c r="BA117" s="1"/>
  <c r="BE117" s="1"/>
  <c r="AU116"/>
  <c r="BA116" s="1"/>
  <c r="BE116" s="1"/>
  <c r="AU115"/>
  <c r="BA115" s="1"/>
  <c r="BE115" s="1"/>
  <c r="AU114"/>
  <c r="BA114" s="1"/>
  <c r="BE114" s="1"/>
  <c r="AU113"/>
  <c r="BA113" s="1"/>
  <c r="BE113" s="1"/>
  <c r="AU112"/>
  <c r="BA112" s="1"/>
  <c r="BE112" s="1"/>
  <c r="AU111"/>
  <c r="BA111" s="1"/>
  <c r="BE111" s="1"/>
  <c r="AU110"/>
  <c r="BA110" s="1"/>
  <c r="BE110" s="1"/>
  <c r="AU109"/>
  <c r="BA109" s="1"/>
  <c r="BE109" s="1"/>
  <c r="AU108"/>
  <c r="BA108" s="1"/>
  <c r="BE108" s="1"/>
  <c r="AU107"/>
  <c r="BA107" s="1"/>
  <c r="BE107" s="1"/>
  <c r="AU106"/>
  <c r="BA106" s="1"/>
  <c r="BE106" s="1"/>
  <c r="AU105"/>
  <c r="BA105" s="1"/>
  <c r="BE105" s="1"/>
  <c r="AU104"/>
  <c r="BA104" s="1"/>
  <c r="BE104" s="1"/>
  <c r="AU103"/>
  <c r="BA103" s="1"/>
  <c r="BE103" s="1"/>
  <c r="AU100"/>
  <c r="BA100" s="1"/>
  <c r="BE100" s="1"/>
  <c r="AU99"/>
  <c r="BA99" s="1"/>
  <c r="BE99" s="1"/>
  <c r="AU98"/>
  <c r="BA98" s="1"/>
  <c r="BE98" s="1"/>
  <c r="AU97"/>
  <c r="BA97" s="1"/>
  <c r="BE97" s="1"/>
  <c r="AU96"/>
  <c r="BA96" s="1"/>
  <c r="BE96" s="1"/>
  <c r="AU95"/>
  <c r="BA95" s="1"/>
  <c r="BE95" s="1"/>
  <c r="AU93"/>
  <c r="BA93" s="1"/>
  <c r="BE93" s="1"/>
  <c r="AU92"/>
  <c r="BA92" s="1"/>
  <c r="BE92" s="1"/>
  <c r="AU91"/>
  <c r="BA91" s="1"/>
  <c r="BE91" s="1"/>
  <c r="AU90"/>
  <c r="BA90" s="1"/>
  <c r="BE90" s="1"/>
  <c r="AU89"/>
  <c r="BA89" s="1"/>
  <c r="BE89" s="1"/>
  <c r="AU88"/>
  <c r="BA88" s="1"/>
  <c r="BE88" s="1"/>
  <c r="AU76"/>
  <c r="BA76" s="1"/>
  <c r="BE76" s="1"/>
  <c r="AU73"/>
  <c r="BA73" s="1"/>
  <c r="BE73" s="1"/>
  <c r="AU72"/>
  <c r="BA72" s="1"/>
  <c r="BE72" s="1"/>
  <c r="AU71"/>
  <c r="BA71" s="1"/>
  <c r="BE71" s="1"/>
  <c r="AU63"/>
  <c r="BA63" s="1"/>
  <c r="BE63" s="1"/>
  <c r="AU62"/>
  <c r="BA62" s="1"/>
  <c r="BE62" s="1"/>
  <c r="AU61"/>
  <c r="BA61" s="1"/>
  <c r="BE61" s="1"/>
  <c r="AU60"/>
  <c r="BA60" s="1"/>
  <c r="BE60" s="1"/>
  <c r="AU59"/>
  <c r="BA59" s="1"/>
  <c r="BE59" s="1"/>
  <c r="AU58"/>
  <c r="BA58" s="1"/>
  <c r="BE58" s="1"/>
  <c r="AU57"/>
  <c r="BA57" s="1"/>
  <c r="BE57" s="1"/>
  <c r="AU54"/>
  <c r="BA54" s="1"/>
  <c r="BE54" s="1"/>
  <c r="AU52"/>
  <c r="BA52" s="1"/>
  <c r="BE52" s="1"/>
  <c r="AU50"/>
  <c r="BA50" s="1"/>
  <c r="BE50" s="1"/>
  <c r="AU49"/>
  <c r="BA49" s="1"/>
  <c r="BE49" s="1"/>
  <c r="AU46"/>
  <c r="BA46" s="1"/>
  <c r="BE46" s="1"/>
  <c r="AU45"/>
  <c r="BA45" s="1"/>
  <c r="BE45" s="1"/>
  <c r="AU44"/>
  <c r="BA44" s="1"/>
  <c r="BE44" s="1"/>
  <c r="AU43"/>
  <c r="BA43" s="1"/>
  <c r="BE43" s="1"/>
  <c r="AU42"/>
  <c r="BA42" s="1"/>
  <c r="BE42" s="1"/>
  <c r="AU40"/>
  <c r="BA40" s="1"/>
  <c r="BE40" s="1"/>
  <c r="AU37"/>
  <c r="BA37" s="1"/>
  <c r="BE37" s="1"/>
  <c r="AU35"/>
  <c r="BA35" s="1"/>
  <c r="BE35" s="1"/>
  <c r="AU34"/>
  <c r="BA34" s="1"/>
  <c r="BE34" s="1"/>
  <c r="AU33"/>
  <c r="BA33" s="1"/>
  <c r="BE33" s="1"/>
  <c r="AU32"/>
  <c r="BA32" s="1"/>
  <c r="BE32" s="1"/>
  <c r="AU31"/>
  <c r="BA31" s="1"/>
  <c r="BE31" s="1"/>
  <c r="AU28"/>
  <c r="BA28" s="1"/>
  <c r="BE28" s="1"/>
  <c r="AU26"/>
  <c r="BA26" s="1"/>
  <c r="BE26" s="1"/>
  <c r="AU25"/>
  <c r="BA25" s="1"/>
  <c r="BE25" s="1"/>
  <c r="AU24"/>
  <c r="BA24" s="1"/>
  <c r="BE24" s="1"/>
  <c r="AU23"/>
  <c r="BA23" s="1"/>
  <c r="BE23" s="1"/>
  <c r="AU22"/>
  <c r="BA22" s="1"/>
  <c r="BE22" s="1"/>
  <c r="AL100"/>
  <c r="AL83"/>
  <c r="AT83" s="1"/>
  <c r="AZ83" s="1"/>
  <c r="AL82"/>
  <c r="AT82" s="1"/>
  <c r="AZ82" s="1"/>
  <c r="AL81"/>
  <c r="AT81" s="1"/>
  <c r="AZ81" s="1"/>
  <c r="AL80"/>
  <c r="AT80" s="1"/>
  <c r="AZ80" s="1"/>
  <c r="AL79"/>
  <c r="AT79" s="1"/>
  <c r="AZ79" s="1"/>
  <c r="AL78"/>
  <c r="AT78" s="1"/>
  <c r="AZ78" s="1"/>
  <c r="AL77"/>
  <c r="AT77" s="1"/>
  <c r="AZ77" s="1"/>
  <c r="AL76"/>
  <c r="AT76" s="1"/>
  <c r="AZ76" s="1"/>
  <c r="AL75"/>
  <c r="AT75" s="1"/>
  <c r="AZ75" s="1"/>
  <c r="AL74"/>
  <c r="AT74" s="1"/>
  <c r="AZ74" s="1"/>
  <c r="AL73"/>
  <c r="AT73" s="1"/>
  <c r="AZ73" s="1"/>
  <c r="AL72"/>
  <c r="AT72" s="1"/>
  <c r="AZ72" s="1"/>
  <c r="AL71"/>
  <c r="AT71" s="1"/>
  <c r="AZ71" s="1"/>
  <c r="AL70"/>
  <c r="AT70" s="1"/>
  <c r="AZ70" s="1"/>
  <c r="AL46"/>
  <c r="AT46" s="1"/>
  <c r="AZ46" s="1"/>
  <c r="AL45"/>
  <c r="AT45" s="1"/>
  <c r="AZ45" s="1"/>
  <c r="AL44"/>
  <c r="AT44" s="1"/>
  <c r="AZ44" s="1"/>
  <c r="AL43"/>
  <c r="AT43" s="1"/>
  <c r="AZ43" s="1"/>
  <c r="AL42"/>
  <c r="AT42" s="1"/>
  <c r="AZ42" s="1"/>
  <c r="AL41"/>
  <c r="AT41" s="1"/>
  <c r="AZ41" s="1"/>
  <c r="AL40"/>
  <c r="AT40" s="1"/>
  <c r="AZ40" s="1"/>
  <c r="AL39"/>
  <c r="AT39" s="1"/>
  <c r="AZ39" s="1"/>
  <c r="AL38"/>
  <c r="AT38" s="1"/>
  <c r="AZ38" s="1"/>
  <c r="AC130"/>
  <c r="AK130" s="1"/>
  <c r="AS130" s="1"/>
  <c r="AC129"/>
  <c r="AK129" s="1"/>
  <c r="AS129" s="1"/>
  <c r="AC128"/>
  <c r="AK128" s="1"/>
  <c r="AS128" s="1"/>
  <c r="AC126"/>
  <c r="AK126" s="1"/>
  <c r="AS126" s="1"/>
  <c r="AC125"/>
  <c r="AK125" s="1"/>
  <c r="AS125" s="1"/>
  <c r="AC123"/>
  <c r="AK123" s="1"/>
  <c r="AS123" s="1"/>
  <c r="AC122"/>
  <c r="AK122" s="1"/>
  <c r="AS122" s="1"/>
  <c r="AC121"/>
  <c r="AK121" s="1"/>
  <c r="AS121" s="1"/>
  <c r="AC120"/>
  <c r="AK120" s="1"/>
  <c r="AS120" s="1"/>
  <c r="AC119"/>
  <c r="AK119" s="1"/>
  <c r="AS119" s="1"/>
  <c r="AC118"/>
  <c r="AK118" s="1"/>
  <c r="AS118" s="1"/>
  <c r="AC117"/>
  <c r="AK117" s="1"/>
  <c r="AS117" s="1"/>
  <c r="AC116"/>
  <c r="AK116" s="1"/>
  <c r="AS116" s="1"/>
  <c r="AC115"/>
  <c r="AK115" s="1"/>
  <c r="AS115" s="1"/>
  <c r="AC114"/>
  <c r="AK114" s="1"/>
  <c r="AS114" s="1"/>
  <c r="AC113"/>
  <c r="AK113" s="1"/>
  <c r="AS113" s="1"/>
  <c r="AC112"/>
  <c r="AK112" s="1"/>
  <c r="AS112" s="1"/>
  <c r="AC111"/>
  <c r="AK111" s="1"/>
  <c r="AS111" s="1"/>
  <c r="AC110"/>
  <c r="AK110" s="1"/>
  <c r="AS110" s="1"/>
  <c r="AC109"/>
  <c r="AK109" s="1"/>
  <c r="AS109" s="1"/>
  <c r="AC108"/>
  <c r="AK108" s="1"/>
  <c r="AS108" s="1"/>
  <c r="AC107"/>
  <c r="AK107" s="1"/>
  <c r="AS107" s="1"/>
  <c r="AC106"/>
  <c r="AK106" s="1"/>
  <c r="AS106" s="1"/>
  <c r="AC105"/>
  <c r="AK105" s="1"/>
  <c r="AS105" s="1"/>
  <c r="AC104"/>
  <c r="AK104" s="1"/>
  <c r="AS104" s="1"/>
  <c r="AC103"/>
  <c r="AK103" s="1"/>
  <c r="AS103" s="1"/>
  <c r="AC98"/>
  <c r="AK98" s="1"/>
  <c r="AS98" s="1"/>
  <c r="AC97"/>
  <c r="AK97" s="1"/>
  <c r="AS97" s="1"/>
  <c r="AC96"/>
  <c r="AC93"/>
  <c r="AK93" s="1"/>
  <c r="AS93" s="1"/>
  <c r="AC92"/>
  <c r="AK92" s="1"/>
  <c r="AS92" s="1"/>
  <c r="AC91"/>
  <c r="AK91" s="1"/>
  <c r="AS91" s="1"/>
  <c r="AC90"/>
  <c r="AK90" s="1"/>
  <c r="AS90" s="1"/>
  <c r="AC89"/>
  <c r="AK89" s="1"/>
  <c r="AS89" s="1"/>
  <c r="AC88"/>
  <c r="AK88" s="1"/>
  <c r="AS88" s="1"/>
  <c r="AC76"/>
  <c r="AK76" s="1"/>
  <c r="AS76" s="1"/>
  <c r="AC73"/>
  <c r="AK73" s="1"/>
  <c r="AS73" s="1"/>
  <c r="AC72"/>
  <c r="AK72" s="1"/>
  <c r="AS72" s="1"/>
  <c r="AC71"/>
  <c r="AK71" s="1"/>
  <c r="AS71" s="1"/>
  <c r="AC66"/>
  <c r="AK66" s="1"/>
  <c r="AS66" s="1"/>
  <c r="AC65"/>
  <c r="AK65" s="1"/>
  <c r="AS65" s="1"/>
  <c r="AC63"/>
  <c r="AK63" s="1"/>
  <c r="AS63" s="1"/>
  <c r="AC62"/>
  <c r="AK62" s="1"/>
  <c r="AS62" s="1"/>
  <c r="AC61"/>
  <c r="AK61" s="1"/>
  <c r="AS61" s="1"/>
  <c r="AC60"/>
  <c r="AK60" s="1"/>
  <c r="AS60" s="1"/>
  <c r="AC59"/>
  <c r="AK59" s="1"/>
  <c r="AS59" s="1"/>
  <c r="AC57"/>
  <c r="AK57" s="1"/>
  <c r="AS57" s="1"/>
  <c r="AC54"/>
  <c r="AK54" s="1"/>
  <c r="AS54" s="1"/>
  <c r="AC52"/>
  <c r="AK52" s="1"/>
  <c r="AS52" s="1"/>
  <c r="AC51"/>
  <c r="AK51" s="1"/>
  <c r="AS51" s="1"/>
  <c r="AC50"/>
  <c r="AK50" s="1"/>
  <c r="AS50" s="1"/>
  <c r="AC49"/>
  <c r="AK49" s="1"/>
  <c r="AS49" s="1"/>
  <c r="AC48"/>
  <c r="AK48" s="1"/>
  <c r="AS48" s="1"/>
  <c r="AC46"/>
  <c r="AK46" s="1"/>
  <c r="AS46" s="1"/>
  <c r="AC45"/>
  <c r="AK45" s="1"/>
  <c r="AS45" s="1"/>
  <c r="AC44"/>
  <c r="AK44" s="1"/>
  <c r="AS44" s="1"/>
  <c r="AC43"/>
  <c r="AK43" s="1"/>
  <c r="AS43" s="1"/>
  <c r="AC42"/>
  <c r="AK42" s="1"/>
  <c r="AS42" s="1"/>
  <c r="AC41"/>
  <c r="AK41" s="1"/>
  <c r="AS41" s="1"/>
  <c r="AC40"/>
  <c r="AK40" s="1"/>
  <c r="AS40" s="1"/>
  <c r="AC39"/>
  <c r="AK39" s="1"/>
  <c r="AS39" s="1"/>
  <c r="AC38"/>
  <c r="AK38" s="1"/>
  <c r="AS38" s="1"/>
  <c r="AC37"/>
  <c r="AK37" s="1"/>
  <c r="AS37" s="1"/>
  <c r="AC35"/>
  <c r="AK35" s="1"/>
  <c r="AS35" s="1"/>
  <c r="AC34"/>
  <c r="AK34" s="1"/>
  <c r="AS34" s="1"/>
  <c r="AC33"/>
  <c r="AK33" s="1"/>
  <c r="AS33" s="1"/>
  <c r="AC32"/>
  <c r="AK32" s="1"/>
  <c r="AS32" s="1"/>
  <c r="AC31"/>
  <c r="AK31" s="1"/>
  <c r="AS31" s="1"/>
  <c r="AC28"/>
  <c r="AK28" s="1"/>
  <c r="AS28" s="1"/>
  <c r="AC27"/>
  <c r="AK27" s="1"/>
  <c r="AS27" s="1"/>
  <c r="AC26"/>
  <c r="AK26" s="1"/>
  <c r="AS26" s="1"/>
  <c r="AC25"/>
  <c r="AK25" s="1"/>
  <c r="AS25" s="1"/>
  <c r="AC24"/>
  <c r="AK24" s="1"/>
  <c r="AS24" s="1"/>
  <c r="AC23"/>
  <c r="AK23" s="1"/>
  <c r="AS23" s="1"/>
  <c r="AC22"/>
  <c r="AK22" s="1"/>
  <c r="AS22" s="1"/>
  <c r="AH67"/>
  <c r="AH64" s="1"/>
  <c r="AG67"/>
  <c r="AG64" s="1"/>
  <c r="AF67"/>
  <c r="AF64" s="1"/>
  <c r="AE67"/>
  <c r="AE64" s="1"/>
  <c r="AC87" l="1"/>
  <c r="AK87" s="1"/>
  <c r="AS87" s="1"/>
  <c r="AM75"/>
  <c r="AU75" s="1"/>
  <c r="BA75" s="1"/>
  <c r="BE75" s="1"/>
  <c r="AM74"/>
  <c r="AU74" s="1"/>
  <c r="BA74" s="1"/>
  <c r="BE74" s="1"/>
  <c r="AM70"/>
  <c r="AU70" s="1"/>
  <c r="BA70" s="1"/>
  <c r="BE70" s="1"/>
  <c r="AM69"/>
  <c r="AU69" s="1"/>
  <c r="BA69" s="1"/>
  <c r="BE69" s="1"/>
  <c r="AE46" l="1"/>
  <c r="AE45"/>
  <c r="AE44"/>
  <c r="AE41"/>
  <c r="AM41" s="1"/>
  <c r="AU41" s="1"/>
  <c r="BA41" s="1"/>
  <c r="BE41" s="1"/>
  <c r="AE40"/>
  <c r="AM39"/>
  <c r="AM38" l="1"/>
  <c r="AU38" s="1"/>
  <c r="BA38" s="1"/>
  <c r="BE38" s="1"/>
  <c r="AU39"/>
  <c r="BA39" s="1"/>
  <c r="BE39" s="1"/>
  <c r="AV83"/>
  <c r="BB83" s="1"/>
  <c r="BF83" s="1"/>
  <c r="AV82"/>
  <c r="BB82" s="1"/>
  <c r="BF82" s="1"/>
  <c r="AV81"/>
  <c r="BB81" s="1"/>
  <c r="BF81" s="1"/>
  <c r="AV80"/>
  <c r="BB80" s="1"/>
  <c r="BF80" s="1"/>
  <c r="AV79"/>
  <c r="BB79" s="1"/>
  <c r="BF79" s="1"/>
  <c r="AV78"/>
  <c r="BB78" s="1"/>
  <c r="BF78" s="1"/>
  <c r="AV77"/>
  <c r="BB77" s="1"/>
  <c r="BF77" s="1"/>
  <c r="AV76"/>
  <c r="BB76" s="1"/>
  <c r="BF76" s="1"/>
  <c r="AV75"/>
  <c r="BB75" s="1"/>
  <c r="BF75" s="1"/>
  <c r="AV74"/>
  <c r="BB74" s="1"/>
  <c r="BF74" s="1"/>
  <c r="AV73"/>
  <c r="BB73" s="1"/>
  <c r="BF73" s="1"/>
  <c r="AV72"/>
  <c r="BB72" s="1"/>
  <c r="BF72" s="1"/>
  <c r="AV71"/>
  <c r="BB71" s="1"/>
  <c r="BF71" s="1"/>
  <c r="AV70"/>
  <c r="BB70" s="1"/>
  <c r="BF70" s="1"/>
  <c r="AO67"/>
  <c r="AO64" s="1"/>
  <c r="AM83"/>
  <c r="AU83" s="1"/>
  <c r="BA83" s="1"/>
  <c r="BE83" s="1"/>
  <c r="AM82"/>
  <c r="AU82" s="1"/>
  <c r="BA82" s="1"/>
  <c r="BE82" s="1"/>
  <c r="AM81"/>
  <c r="AU81" s="1"/>
  <c r="BA81" s="1"/>
  <c r="BE81" s="1"/>
  <c r="AM80"/>
  <c r="AU80" s="1"/>
  <c r="BA80" s="1"/>
  <c r="BE80" s="1"/>
  <c r="AM79"/>
  <c r="AU79" s="1"/>
  <c r="BA79" s="1"/>
  <c r="BE79" s="1"/>
  <c r="AM78"/>
  <c r="AU78" s="1"/>
  <c r="BA78" s="1"/>
  <c r="BE78" s="1"/>
  <c r="AM77"/>
  <c r="AU77" s="1"/>
  <c r="BA77" s="1"/>
  <c r="BE77" s="1"/>
  <c r="V67"/>
  <c r="V64" s="1"/>
  <c r="W83"/>
  <c r="AC83" s="1"/>
  <c r="AK83" s="1"/>
  <c r="AS83" s="1"/>
  <c r="W82"/>
  <c r="AC82" s="1"/>
  <c r="AK82" s="1"/>
  <c r="AS82" s="1"/>
  <c r="W81"/>
  <c r="AC81" s="1"/>
  <c r="AK81" s="1"/>
  <c r="AS81" s="1"/>
  <c r="W80"/>
  <c r="AC80" s="1"/>
  <c r="AK80" s="1"/>
  <c r="AS80" s="1"/>
  <c r="W79"/>
  <c r="AC79" s="1"/>
  <c r="AK79" s="1"/>
  <c r="AS79" s="1"/>
  <c r="W78"/>
  <c r="AC78" s="1"/>
  <c r="AK78" s="1"/>
  <c r="AS78" s="1"/>
  <c r="W77"/>
  <c r="AC77" s="1"/>
  <c r="AK77" s="1"/>
  <c r="AS77" s="1"/>
  <c r="W75"/>
  <c r="AC75" s="1"/>
  <c r="AK75" s="1"/>
  <c r="AS75" s="1"/>
  <c r="W74"/>
  <c r="AC74" s="1"/>
  <c r="AK74" s="1"/>
  <c r="AS74" s="1"/>
  <c r="W70"/>
  <c r="AC70" s="1"/>
  <c r="AK70" s="1"/>
  <c r="AS70" s="1"/>
  <c r="AM84"/>
  <c r="AU84" s="1"/>
  <c r="BA84" s="1"/>
  <c r="BE84" s="1"/>
  <c r="AM68"/>
  <c r="AU68" s="1"/>
  <c r="BA68" s="1"/>
  <c r="BE68" s="1"/>
  <c r="AM66"/>
  <c r="AU66" s="1"/>
  <c r="BA66" s="1"/>
  <c r="BE66" s="1"/>
  <c r="AM65"/>
  <c r="AU65" s="1"/>
  <c r="BA65" s="1"/>
  <c r="BE65" s="1"/>
  <c r="AM67" l="1"/>
  <c r="AO21"/>
  <c r="AO20" s="1"/>
  <c r="AO38"/>
  <c r="AO37" s="1"/>
  <c r="AV120"/>
  <c r="BB120" s="1"/>
  <c r="BF120" s="1"/>
  <c r="AV100"/>
  <c r="BB100" s="1"/>
  <c r="BF100" s="1"/>
  <c r="AV99"/>
  <c r="BB99" s="1"/>
  <c r="BF99" s="1"/>
  <c r="AV84"/>
  <c r="BB84" s="1"/>
  <c r="BF84" s="1"/>
  <c r="AH21"/>
  <c r="AH20" s="1"/>
  <c r="AA95"/>
  <c r="AA57"/>
  <c r="AA67"/>
  <c r="AA64" s="1"/>
  <c r="W84"/>
  <c r="AC84" s="1"/>
  <c r="AK84" s="1"/>
  <c r="AS84" s="1"/>
  <c r="AD84"/>
  <c r="AL84" s="1"/>
  <c r="AT84" s="1"/>
  <c r="AZ84" s="1"/>
  <c r="AA48"/>
  <c r="AA38"/>
  <c r="AH38"/>
  <c r="AM64" l="1"/>
  <c r="AU64" s="1"/>
  <c r="BA64" s="1"/>
  <c r="BE64" s="1"/>
  <c r="AU67"/>
  <c r="BA67" s="1"/>
  <c r="BE67" s="1"/>
  <c r="AA37"/>
  <c r="AO17"/>
  <c r="AA106"/>
  <c r="AA103" s="1"/>
  <c r="AD99"/>
  <c r="AL99" s="1"/>
  <c r="AT99" s="1"/>
  <c r="AZ99" s="1"/>
  <c r="W100"/>
  <c r="AC100" s="1"/>
  <c r="AK100" s="1"/>
  <c r="AS100" s="1"/>
  <c r="V99" l="1"/>
  <c r="AA87"/>
  <c r="AA17" s="1"/>
  <c r="V95" l="1"/>
  <c r="W99"/>
  <c r="AC99" s="1"/>
  <c r="AK99" s="1"/>
  <c r="V57"/>
  <c r="W58"/>
  <c r="AC58" s="1"/>
  <c r="AK58" s="1"/>
  <c r="AS58" s="1"/>
  <c r="AE38"/>
  <c r="AH48"/>
  <c r="AH37" s="1"/>
  <c r="AH17" s="1"/>
  <c r="AM51"/>
  <c r="AU51" s="1"/>
  <c r="BA51" s="1"/>
  <c r="BE51" s="1"/>
  <c r="AN115"/>
  <c r="AV115" s="1"/>
  <c r="BB115" s="1"/>
  <c r="BF115" s="1"/>
  <c r="AN114"/>
  <c r="AV114" s="1"/>
  <c r="BB114" s="1"/>
  <c r="BF114" s="1"/>
  <c r="AN113"/>
  <c r="AV113" s="1"/>
  <c r="BB113" s="1"/>
  <c r="BF113" s="1"/>
  <c r="AN112"/>
  <c r="AV112" s="1"/>
  <c r="BB112" s="1"/>
  <c r="BF112" s="1"/>
  <c r="AN111"/>
  <c r="AV111" s="1"/>
  <c r="BB111" s="1"/>
  <c r="BF111" s="1"/>
  <c r="AN91"/>
  <c r="AV91" s="1"/>
  <c r="BB91" s="1"/>
  <c r="BF91" s="1"/>
  <c r="AG128"/>
  <c r="AN129"/>
  <c r="AV129" s="1"/>
  <c r="BB129" s="1"/>
  <c r="BF129" s="1"/>
  <c r="AN130"/>
  <c r="AV130" s="1"/>
  <c r="BB130" s="1"/>
  <c r="BF130" s="1"/>
  <c r="AK95" l="1"/>
  <c r="AS95" s="1"/>
  <c r="AS99"/>
  <c r="V17"/>
  <c r="Q98"/>
  <c r="N95"/>
  <c r="O95"/>
  <c r="P95"/>
  <c r="Q60" l="1"/>
  <c r="AG95" l="1"/>
  <c r="AF95"/>
  <c r="AN97"/>
  <c r="AV97" s="1"/>
  <c r="BB97" s="1"/>
  <c r="BF97" s="1"/>
  <c r="AN98"/>
  <c r="AV98" s="1"/>
  <c r="BB98" s="1"/>
  <c r="BF98" s="1"/>
  <c r="Z95"/>
  <c r="S95"/>
  <c r="T95"/>
  <c r="U95"/>
  <c r="X98"/>
  <c r="AD98" s="1"/>
  <c r="AL98" s="1"/>
  <c r="AT98" s="1"/>
  <c r="AZ98" s="1"/>
  <c r="AN43"/>
  <c r="AV43" s="1"/>
  <c r="BB43" s="1"/>
  <c r="BF43" s="1"/>
  <c r="AN44"/>
  <c r="AV44" s="1"/>
  <c r="BB44" s="1"/>
  <c r="BF44" s="1"/>
  <c r="AN45"/>
  <c r="AV45" s="1"/>
  <c r="BB45" s="1"/>
  <c r="BF45" s="1"/>
  <c r="AN46"/>
  <c r="AV46" s="1"/>
  <c r="BB46" s="1"/>
  <c r="BF46" s="1"/>
  <c r="AN42"/>
  <c r="AV42" s="1"/>
  <c r="BB42" s="1"/>
  <c r="BF42" s="1"/>
  <c r="AN32"/>
  <c r="AV32" s="1"/>
  <c r="BB32" s="1"/>
  <c r="BF32" s="1"/>
  <c r="AN62"/>
  <c r="AV62" s="1"/>
  <c r="BB62" s="1"/>
  <c r="BF62" s="1"/>
  <c r="AN63"/>
  <c r="AV63" s="1"/>
  <c r="BB63" s="1"/>
  <c r="BF63" s="1"/>
  <c r="R49"/>
  <c r="X50" l="1"/>
  <c r="AD50" s="1"/>
  <c r="AL50" s="1"/>
  <c r="AT50" s="1"/>
  <c r="AZ50" s="1"/>
  <c r="AG48"/>
  <c r="Z48"/>
  <c r="U48"/>
  <c r="AN54"/>
  <c r="AV54" s="1"/>
  <c r="BB54" s="1"/>
  <c r="BF54" s="1"/>
  <c r="AN52"/>
  <c r="AV52" s="1"/>
  <c r="BB52" s="1"/>
  <c r="BF52" s="1"/>
  <c r="Q65"/>
  <c r="N116"/>
  <c r="O116"/>
  <c r="S116"/>
  <c r="T116"/>
  <c r="U116"/>
  <c r="X120"/>
  <c r="AD120" s="1"/>
  <c r="AL120" s="1"/>
  <c r="AT120" s="1"/>
  <c r="AZ120" s="1"/>
  <c r="Q120"/>
  <c r="AF116"/>
  <c r="S21" l="1"/>
  <c r="T21"/>
  <c r="U21"/>
  <c r="AN28"/>
  <c r="AV28" s="1"/>
  <c r="BB28" s="1"/>
  <c r="BF28" s="1"/>
  <c r="X28"/>
  <c r="AD28" s="1"/>
  <c r="AL28" s="1"/>
  <c r="AT28" s="1"/>
  <c r="AZ28" s="1"/>
  <c r="N21"/>
  <c r="O21"/>
  <c r="P21"/>
  <c r="Q28"/>
  <c r="AF31" l="1"/>
  <c r="AN31" s="1"/>
  <c r="AV31" s="1"/>
  <c r="BB31" s="1"/>
  <c r="BF31" s="1"/>
  <c r="Y31"/>
  <c r="N48"/>
  <c r="O48"/>
  <c r="U38" l="1"/>
  <c r="AE54"/>
  <c r="AE52"/>
  <c r="R54"/>
  <c r="X54" s="1"/>
  <c r="AD54" s="1"/>
  <c r="AL54" s="1"/>
  <c r="AT54" s="1"/>
  <c r="AZ54" s="1"/>
  <c r="Q54"/>
  <c r="AE48" l="1"/>
  <c r="AM48" s="1"/>
  <c r="AU48" s="1"/>
  <c r="BA48" s="1"/>
  <c r="BE48" s="1"/>
  <c r="U37"/>
  <c r="N106"/>
  <c r="O106"/>
  <c r="M67"/>
  <c r="N67"/>
  <c r="O67"/>
  <c r="AE32" l="1"/>
  <c r="Y112"/>
  <c r="Q42"/>
  <c r="Q43"/>
  <c r="Q44"/>
  <c r="Q45"/>
  <c r="Q46"/>
  <c r="X42"/>
  <c r="X43"/>
  <c r="X44"/>
  <c r="X45"/>
  <c r="X46"/>
  <c r="Z38"/>
  <c r="S38"/>
  <c r="T38"/>
  <c r="R38"/>
  <c r="X38" s="1"/>
  <c r="N38"/>
  <c r="O38"/>
  <c r="P38"/>
  <c r="M112"/>
  <c r="N112"/>
  <c r="O112"/>
  <c r="R112"/>
  <c r="S112"/>
  <c r="T112"/>
  <c r="AE115"/>
  <c r="AE114"/>
  <c r="AE113"/>
  <c r="Z128"/>
  <c r="Z125"/>
  <c r="Z121"/>
  <c r="Z116"/>
  <c r="Z112"/>
  <c r="Z110"/>
  <c r="Z106"/>
  <c r="Z104"/>
  <c r="Z92"/>
  <c r="Z87" s="1"/>
  <c r="Z67"/>
  <c r="Z64"/>
  <c r="Z57"/>
  <c r="Z33"/>
  <c r="Z31"/>
  <c r="Z21"/>
  <c r="X115"/>
  <c r="AD115" s="1"/>
  <c r="AL115" s="1"/>
  <c r="AT115" s="1"/>
  <c r="AZ115" s="1"/>
  <c r="X114"/>
  <c r="AD114" s="1"/>
  <c r="AL114" s="1"/>
  <c r="AT114" s="1"/>
  <c r="AZ114" s="1"/>
  <c r="X113"/>
  <c r="AD113" s="1"/>
  <c r="AL113" s="1"/>
  <c r="AT113" s="1"/>
  <c r="AZ113" s="1"/>
  <c r="X112"/>
  <c r="AD112" s="1"/>
  <c r="AL112" s="1"/>
  <c r="AT112" s="1"/>
  <c r="AZ112" s="1"/>
  <c r="Q115"/>
  <c r="Q114"/>
  <c r="Q113"/>
  <c r="P112"/>
  <c r="G116"/>
  <c r="H116"/>
  <c r="I116"/>
  <c r="J116"/>
  <c r="L116"/>
  <c r="AG116"/>
  <c r="Z103" l="1"/>
  <c r="Q112"/>
  <c r="AE112"/>
  <c r="AN116"/>
  <c r="AV116" s="1"/>
  <c r="BB116" s="1"/>
  <c r="BF116" s="1"/>
  <c r="Z20"/>
  <c r="Z37"/>
  <c r="P31"/>
  <c r="P67"/>
  <c r="P64" s="1"/>
  <c r="P92"/>
  <c r="P87" s="1"/>
  <c r="P104"/>
  <c r="P106"/>
  <c r="P121"/>
  <c r="P125"/>
  <c r="P128"/>
  <c r="P118"/>
  <c r="P116" s="1"/>
  <c r="P110"/>
  <c r="P57"/>
  <c r="P33"/>
  <c r="X130"/>
  <c r="AD130" s="1"/>
  <c r="AL130" s="1"/>
  <c r="AT130" s="1"/>
  <c r="AZ130" s="1"/>
  <c r="X129"/>
  <c r="AD129" s="1"/>
  <c r="AL129" s="1"/>
  <c r="AT129" s="1"/>
  <c r="AZ129" s="1"/>
  <c r="X65"/>
  <c r="X63"/>
  <c r="AD63" s="1"/>
  <c r="AL63" s="1"/>
  <c r="AT63" s="1"/>
  <c r="AZ63" s="1"/>
  <c r="X35"/>
  <c r="AD35" s="1"/>
  <c r="AL35" s="1"/>
  <c r="AT35" s="1"/>
  <c r="AZ35" s="1"/>
  <c r="X34"/>
  <c r="AD34" s="1"/>
  <c r="AL34" s="1"/>
  <c r="AT34" s="1"/>
  <c r="AZ34" s="1"/>
  <c r="U31"/>
  <c r="U67"/>
  <c r="U64" s="1"/>
  <c r="U125"/>
  <c r="U121"/>
  <c r="U106"/>
  <c r="U104"/>
  <c r="U92"/>
  <c r="U87" s="1"/>
  <c r="U128"/>
  <c r="U110"/>
  <c r="U57"/>
  <c r="U33"/>
  <c r="N33"/>
  <c r="O33"/>
  <c r="R33"/>
  <c r="S33"/>
  <c r="T33"/>
  <c r="Y33"/>
  <c r="AF33"/>
  <c r="M33"/>
  <c r="AD65" l="1"/>
  <c r="AL65" s="1"/>
  <c r="AT65" s="1"/>
  <c r="AZ65" s="1"/>
  <c r="Z17"/>
  <c r="P48"/>
  <c r="P37" s="1"/>
  <c r="P103"/>
  <c r="U103"/>
  <c r="X33"/>
  <c r="AD33" s="1"/>
  <c r="AL33" s="1"/>
  <c r="AT33" s="1"/>
  <c r="AZ33" s="1"/>
  <c r="P20"/>
  <c r="U20"/>
  <c r="AF21"/>
  <c r="U17" l="1"/>
  <c r="P17"/>
  <c r="S128"/>
  <c r="T128"/>
  <c r="Y128"/>
  <c r="AF128"/>
  <c r="AN128" s="1"/>
  <c r="AV128" s="1"/>
  <c r="BB128" s="1"/>
  <c r="BF128" s="1"/>
  <c r="R128"/>
  <c r="X128" s="1"/>
  <c r="AD128" s="1"/>
  <c r="AL128" s="1"/>
  <c r="AT128" s="1"/>
  <c r="AZ128" s="1"/>
  <c r="AF57" l="1"/>
  <c r="T57"/>
  <c r="S57"/>
  <c r="L129"/>
  <c r="N128" l="1"/>
  <c r="L128"/>
  <c r="K128"/>
  <c r="M129"/>
  <c r="M128" s="1"/>
  <c r="O129"/>
  <c r="O128" s="1"/>
  <c r="M91" l="1"/>
  <c r="Y91"/>
  <c r="R91"/>
  <c r="X91" s="1"/>
  <c r="AD91" s="1"/>
  <c r="AL91" s="1"/>
  <c r="AT91" s="1"/>
  <c r="AZ91" s="1"/>
  <c r="R111" l="1"/>
  <c r="X111" s="1"/>
  <c r="AD111" s="1"/>
  <c r="AL111" s="1"/>
  <c r="AT111" s="1"/>
  <c r="AZ111" s="1"/>
  <c r="M111"/>
  <c r="M110" s="1"/>
  <c r="AN110"/>
  <c r="AV110" s="1"/>
  <c r="BB110" s="1"/>
  <c r="BF110" s="1"/>
  <c r="AG110"/>
  <c r="AF110"/>
  <c r="Y110"/>
  <c r="T110"/>
  <c r="S110"/>
  <c r="R110"/>
  <c r="X110" s="1"/>
  <c r="AD110" s="1"/>
  <c r="AL110" s="1"/>
  <c r="AT110" s="1"/>
  <c r="AZ110" s="1"/>
  <c r="O110"/>
  <c r="N110"/>
  <c r="L110"/>
  <c r="L95"/>
  <c r="M97"/>
  <c r="Q97" s="1"/>
  <c r="R97"/>
  <c r="X97" s="1"/>
  <c r="AD97" s="1"/>
  <c r="AL97" s="1"/>
  <c r="AT97" s="1"/>
  <c r="O57"/>
  <c r="L57"/>
  <c r="M62"/>
  <c r="R62"/>
  <c r="X62" s="1"/>
  <c r="AD62" s="1"/>
  <c r="AL62" s="1"/>
  <c r="AT62" s="1"/>
  <c r="AZ62" s="1"/>
  <c r="I62"/>
  <c r="T31"/>
  <c r="T20" s="1"/>
  <c r="S31"/>
  <c r="O31"/>
  <c r="O20" s="1"/>
  <c r="N31"/>
  <c r="K31"/>
  <c r="L31"/>
  <c r="R32"/>
  <c r="M32"/>
  <c r="M31" s="1"/>
  <c r="Q31" s="1"/>
  <c r="G33"/>
  <c r="H33"/>
  <c r="J33"/>
  <c r="K33"/>
  <c r="AG33"/>
  <c r="L33"/>
  <c r="AT95" l="1"/>
  <c r="AZ95" s="1"/>
  <c r="AZ97"/>
  <c r="X32"/>
  <c r="AD32" s="1"/>
  <c r="AL32" s="1"/>
  <c r="AT32" s="1"/>
  <c r="AZ32" s="1"/>
  <c r="R31"/>
  <c r="N20"/>
  <c r="AN33"/>
  <c r="AV33" s="1"/>
  <c r="BB33" s="1"/>
  <c r="BF33" s="1"/>
  <c r="AF20"/>
  <c r="S20"/>
  <c r="I33"/>
  <c r="M126"/>
  <c r="M122"/>
  <c r="M119"/>
  <c r="Q119" s="1"/>
  <c r="Q109"/>
  <c r="M108"/>
  <c r="M105"/>
  <c r="M96"/>
  <c r="M93"/>
  <c r="M90"/>
  <c r="M89"/>
  <c r="M88"/>
  <c r="Q69"/>
  <c r="W69" s="1"/>
  <c r="AC69" s="1"/>
  <c r="AK69" s="1"/>
  <c r="AS69" s="1"/>
  <c r="Q68"/>
  <c r="W68" s="1"/>
  <c r="AC68" s="1"/>
  <c r="AK68" s="1"/>
  <c r="AS68" s="1"/>
  <c r="M66"/>
  <c r="Q66" s="1"/>
  <c r="M61"/>
  <c r="M59"/>
  <c r="M58"/>
  <c r="M52"/>
  <c r="Q52" s="1"/>
  <c r="M51"/>
  <c r="Q51" s="1"/>
  <c r="M50"/>
  <c r="Q50" s="1"/>
  <c r="M49"/>
  <c r="M41"/>
  <c r="Q41" s="1"/>
  <c r="M40"/>
  <c r="M39"/>
  <c r="M27"/>
  <c r="Q27" s="1"/>
  <c r="M26"/>
  <c r="M25"/>
  <c r="M24"/>
  <c r="M23"/>
  <c r="L125"/>
  <c r="L121"/>
  <c r="L106"/>
  <c r="L104"/>
  <c r="L92"/>
  <c r="L87" s="1"/>
  <c r="L67"/>
  <c r="L64" s="1"/>
  <c r="L48"/>
  <c r="L38"/>
  <c r="L21"/>
  <c r="AN126"/>
  <c r="AV126" s="1"/>
  <c r="BB126" s="1"/>
  <c r="BF126" s="1"/>
  <c r="AN123"/>
  <c r="AV123" s="1"/>
  <c r="BB123" s="1"/>
  <c r="BF123" s="1"/>
  <c r="AN122"/>
  <c r="AV122" s="1"/>
  <c r="BB122" s="1"/>
  <c r="BF122" s="1"/>
  <c r="AN119"/>
  <c r="AV119" s="1"/>
  <c r="BB119" s="1"/>
  <c r="BF119" s="1"/>
  <c r="AN118"/>
  <c r="AV118" s="1"/>
  <c r="BB118" s="1"/>
  <c r="BF118" s="1"/>
  <c r="AN117"/>
  <c r="AV117" s="1"/>
  <c r="BB117" s="1"/>
  <c r="BF117" s="1"/>
  <c r="AN109"/>
  <c r="AV109" s="1"/>
  <c r="BB109" s="1"/>
  <c r="BF109" s="1"/>
  <c r="AN108"/>
  <c r="AV108" s="1"/>
  <c r="BB108" s="1"/>
  <c r="BF108" s="1"/>
  <c r="AN107"/>
  <c r="AV107" s="1"/>
  <c r="BB107" s="1"/>
  <c r="BF107" s="1"/>
  <c r="AN105"/>
  <c r="AV105" s="1"/>
  <c r="BB105" s="1"/>
  <c r="BF105" s="1"/>
  <c r="AN96"/>
  <c r="AV96" s="1"/>
  <c r="AN93"/>
  <c r="AV93" s="1"/>
  <c r="BB93" s="1"/>
  <c r="BF93" s="1"/>
  <c r="AN90"/>
  <c r="AV90" s="1"/>
  <c r="BB90" s="1"/>
  <c r="BF90" s="1"/>
  <c r="AN89"/>
  <c r="AV89" s="1"/>
  <c r="BB89" s="1"/>
  <c r="BF89" s="1"/>
  <c r="AN88"/>
  <c r="AV88" s="1"/>
  <c r="BB88" s="1"/>
  <c r="BF88" s="1"/>
  <c r="AN69"/>
  <c r="AV69" s="1"/>
  <c r="BB69" s="1"/>
  <c r="BF69" s="1"/>
  <c r="AN68"/>
  <c r="AV68" s="1"/>
  <c r="AN66"/>
  <c r="AV66" s="1"/>
  <c r="BB66" s="1"/>
  <c r="BF66" s="1"/>
  <c r="AN65"/>
  <c r="AN61"/>
  <c r="AV61" s="1"/>
  <c r="BB61" s="1"/>
  <c r="BF61" s="1"/>
  <c r="AN60"/>
  <c r="AV60" s="1"/>
  <c r="BB60" s="1"/>
  <c r="BF60" s="1"/>
  <c r="AN59"/>
  <c r="AV59" s="1"/>
  <c r="BB59" s="1"/>
  <c r="BF59" s="1"/>
  <c r="AN58"/>
  <c r="AV58" s="1"/>
  <c r="BB58" s="1"/>
  <c r="BF58" s="1"/>
  <c r="AN51"/>
  <c r="AV51" s="1"/>
  <c r="BB51" s="1"/>
  <c r="BF51" s="1"/>
  <c r="AN50"/>
  <c r="AV50" s="1"/>
  <c r="BB50" s="1"/>
  <c r="BF50" s="1"/>
  <c r="AN49"/>
  <c r="AV49" s="1"/>
  <c r="BB49" s="1"/>
  <c r="BF49" s="1"/>
  <c r="AN41"/>
  <c r="AV41" s="1"/>
  <c r="BB41" s="1"/>
  <c r="BF41" s="1"/>
  <c r="AN40"/>
  <c r="AV40" s="1"/>
  <c r="BB40" s="1"/>
  <c r="BF40" s="1"/>
  <c r="AN39"/>
  <c r="AV39" s="1"/>
  <c r="BB39" s="1"/>
  <c r="BF39" s="1"/>
  <c r="AN35"/>
  <c r="AV35" s="1"/>
  <c r="BB35" s="1"/>
  <c r="BF35" s="1"/>
  <c r="AN34"/>
  <c r="AV34" s="1"/>
  <c r="BB34" s="1"/>
  <c r="BF34" s="1"/>
  <c r="AN27"/>
  <c r="AV27" s="1"/>
  <c r="BB27" s="1"/>
  <c r="BF27" s="1"/>
  <c r="AN26"/>
  <c r="AV26" s="1"/>
  <c r="BB26" s="1"/>
  <c r="BF26" s="1"/>
  <c r="AN25"/>
  <c r="AV25" s="1"/>
  <c r="BB25" s="1"/>
  <c r="BF25" s="1"/>
  <c r="AN24"/>
  <c r="AV24" s="1"/>
  <c r="BB24" s="1"/>
  <c r="BF24" s="1"/>
  <c r="AN23"/>
  <c r="AV23" s="1"/>
  <c r="BB23" s="1"/>
  <c r="BF23" s="1"/>
  <c r="AN22"/>
  <c r="AV22" s="1"/>
  <c r="BB22" s="1"/>
  <c r="BF22" s="1"/>
  <c r="AG125"/>
  <c r="AG121"/>
  <c r="AG106"/>
  <c r="AG104"/>
  <c r="AG92"/>
  <c r="AG87" s="1"/>
  <c r="AG57"/>
  <c r="AG38"/>
  <c r="AG21"/>
  <c r="AG20" s="1"/>
  <c r="Y126"/>
  <c r="Y123"/>
  <c r="Y122"/>
  <c r="Y119"/>
  <c r="Y118"/>
  <c r="Y117"/>
  <c r="Y109"/>
  <c r="Y108"/>
  <c r="Y107"/>
  <c r="Y105"/>
  <c r="Y96"/>
  <c r="Y95" s="1"/>
  <c r="Y93"/>
  <c r="Y90"/>
  <c r="Y89"/>
  <c r="Y88"/>
  <c r="Y69"/>
  <c r="Y68"/>
  <c r="Y66"/>
  <c r="Y65"/>
  <c r="Y61"/>
  <c r="Y60"/>
  <c r="Y59"/>
  <c r="Y58"/>
  <c r="Y51"/>
  <c r="Y50"/>
  <c r="Y49"/>
  <c r="Y39"/>
  <c r="Y38" s="1"/>
  <c r="Y27"/>
  <c r="AE27" s="1"/>
  <c r="AM27" s="1"/>
  <c r="AU27" s="1"/>
  <c r="BA27" s="1"/>
  <c r="BE27" s="1"/>
  <c r="Y26"/>
  <c r="AE26" s="1"/>
  <c r="Y25"/>
  <c r="AE25" s="1"/>
  <c r="Y24"/>
  <c r="AE24" s="1"/>
  <c r="Y23"/>
  <c r="AE23" s="1"/>
  <c r="Y22"/>
  <c r="AE22" s="1"/>
  <c r="T125"/>
  <c r="T121"/>
  <c r="T106"/>
  <c r="T104"/>
  <c r="T92"/>
  <c r="T87" s="1"/>
  <c r="T67"/>
  <c r="T64" s="1"/>
  <c r="T48"/>
  <c r="O125"/>
  <c r="BB96" l="1"/>
  <c r="BF96" s="1"/>
  <c r="AV95"/>
  <c r="AV67"/>
  <c r="BB67" s="1"/>
  <c r="BF67" s="1"/>
  <c r="BB68"/>
  <c r="BF68" s="1"/>
  <c r="AV65"/>
  <c r="W67"/>
  <c r="Q96"/>
  <c r="M95"/>
  <c r="Q95" s="1"/>
  <c r="W95" s="1"/>
  <c r="AC95" s="1"/>
  <c r="T103"/>
  <c r="M38"/>
  <c r="Q38" s="1"/>
  <c r="Y116"/>
  <c r="M21"/>
  <c r="Q21" s="1"/>
  <c r="W21" s="1"/>
  <c r="AC21" s="1"/>
  <c r="AK21" s="1"/>
  <c r="AS21" s="1"/>
  <c r="Q49"/>
  <c r="M48"/>
  <c r="Q48" s="1"/>
  <c r="AE31"/>
  <c r="AG103"/>
  <c r="M57"/>
  <c r="Q57" s="1"/>
  <c r="Y21"/>
  <c r="L37"/>
  <c r="Y57"/>
  <c r="L103"/>
  <c r="L20"/>
  <c r="AG37"/>
  <c r="T37"/>
  <c r="R126"/>
  <c r="X126" s="1"/>
  <c r="AD126" s="1"/>
  <c r="AL126" s="1"/>
  <c r="AT126" s="1"/>
  <c r="AZ126" s="1"/>
  <c r="R123"/>
  <c r="X123" s="1"/>
  <c r="AD123" s="1"/>
  <c r="AL123" s="1"/>
  <c r="AT123" s="1"/>
  <c r="AZ123" s="1"/>
  <c r="R122"/>
  <c r="X122" s="1"/>
  <c r="AD122" s="1"/>
  <c r="AL122" s="1"/>
  <c r="AT122" s="1"/>
  <c r="AZ122" s="1"/>
  <c r="R119"/>
  <c r="X119" s="1"/>
  <c r="AD119" s="1"/>
  <c r="AL119" s="1"/>
  <c r="AT119" s="1"/>
  <c r="AZ119" s="1"/>
  <c r="R118"/>
  <c r="X118" s="1"/>
  <c r="AD118" s="1"/>
  <c r="AL118" s="1"/>
  <c r="AT118" s="1"/>
  <c r="AZ118" s="1"/>
  <c r="R117"/>
  <c r="X109"/>
  <c r="AD109" s="1"/>
  <c r="AL109" s="1"/>
  <c r="AT109" s="1"/>
  <c r="AZ109" s="1"/>
  <c r="X108"/>
  <c r="AD108" s="1"/>
  <c r="AL108" s="1"/>
  <c r="AT108" s="1"/>
  <c r="AZ108" s="1"/>
  <c r="X107"/>
  <c r="AD107" s="1"/>
  <c r="AL107" s="1"/>
  <c r="AT107" s="1"/>
  <c r="AZ107" s="1"/>
  <c r="R105"/>
  <c r="X105" s="1"/>
  <c r="AD105" s="1"/>
  <c r="AL105" s="1"/>
  <c r="AT105" s="1"/>
  <c r="AZ105" s="1"/>
  <c r="R96"/>
  <c r="R93"/>
  <c r="X93" s="1"/>
  <c r="AD93" s="1"/>
  <c r="AL93" s="1"/>
  <c r="AT93" s="1"/>
  <c r="AZ93" s="1"/>
  <c r="R90"/>
  <c r="X90" s="1"/>
  <c r="AD90" s="1"/>
  <c r="AL90" s="1"/>
  <c r="AT90" s="1"/>
  <c r="AZ90" s="1"/>
  <c r="R89"/>
  <c r="X88"/>
  <c r="AD88" s="1"/>
  <c r="R69"/>
  <c r="X69" s="1"/>
  <c r="AD69" s="1"/>
  <c r="AL69" s="1"/>
  <c r="AT69" s="1"/>
  <c r="AZ69" s="1"/>
  <c r="R68"/>
  <c r="X68" s="1"/>
  <c r="AD68" s="1"/>
  <c r="R66"/>
  <c r="X66" s="1"/>
  <c r="R59"/>
  <c r="X59" s="1"/>
  <c r="AD59" s="1"/>
  <c r="AL59" s="1"/>
  <c r="AT59" s="1"/>
  <c r="AZ59" s="1"/>
  <c r="R58"/>
  <c r="X58" s="1"/>
  <c r="AD58" s="1"/>
  <c r="AL58" s="1"/>
  <c r="AT58" s="1"/>
  <c r="AZ58" s="1"/>
  <c r="R52"/>
  <c r="X52" s="1"/>
  <c r="AD52" s="1"/>
  <c r="AL52" s="1"/>
  <c r="AT52" s="1"/>
  <c r="AZ52" s="1"/>
  <c r="X51"/>
  <c r="AD51" s="1"/>
  <c r="AL51" s="1"/>
  <c r="AT51" s="1"/>
  <c r="AZ51" s="1"/>
  <c r="X41"/>
  <c r="X40"/>
  <c r="X39"/>
  <c r="R27"/>
  <c r="X27" s="1"/>
  <c r="AD27" s="1"/>
  <c r="AL27" s="1"/>
  <c r="AT27" s="1"/>
  <c r="AZ27" s="1"/>
  <c r="R26"/>
  <c r="X26" s="1"/>
  <c r="AD26" s="1"/>
  <c r="AL26" s="1"/>
  <c r="AT26" s="1"/>
  <c r="AZ26" s="1"/>
  <c r="R25"/>
  <c r="X25" s="1"/>
  <c r="AD25" s="1"/>
  <c r="AL25" s="1"/>
  <c r="AT25" s="1"/>
  <c r="AZ25" s="1"/>
  <c r="R24"/>
  <c r="X24" s="1"/>
  <c r="AD24" s="1"/>
  <c r="AL24" s="1"/>
  <c r="AT24" s="1"/>
  <c r="AZ24" s="1"/>
  <c r="R23"/>
  <c r="X23" s="1"/>
  <c r="AD23" s="1"/>
  <c r="AL23" s="1"/>
  <c r="AT23" s="1"/>
  <c r="AZ23" s="1"/>
  <c r="R22"/>
  <c r="O121"/>
  <c r="O104"/>
  <c r="O103" s="1"/>
  <c r="O92"/>
  <c r="O87" s="1"/>
  <c r="AN67"/>
  <c r="AN64" s="1"/>
  <c r="S67"/>
  <c r="Y67" s="1"/>
  <c r="N64"/>
  <c r="K67"/>
  <c r="M37" l="1"/>
  <c r="Q37" s="1"/>
  <c r="AV64"/>
  <c r="BB64" s="1"/>
  <c r="BF64" s="1"/>
  <c r="BB65"/>
  <c r="BF65" s="1"/>
  <c r="W64"/>
  <c r="AC64" s="1"/>
  <c r="AK64" s="1"/>
  <c r="AS64" s="1"/>
  <c r="AC67"/>
  <c r="AK67" s="1"/>
  <c r="AS67" s="1"/>
  <c r="AD67"/>
  <c r="AL67" s="1"/>
  <c r="AT67" s="1"/>
  <c r="AZ67" s="1"/>
  <c r="AL68"/>
  <c r="AT68" s="1"/>
  <c r="AZ68" s="1"/>
  <c r="AD66"/>
  <c r="X96"/>
  <c r="AD96" s="1"/>
  <c r="R95"/>
  <c r="X95" s="1"/>
  <c r="X117"/>
  <c r="AD117" s="1"/>
  <c r="AL117" s="1"/>
  <c r="AT117" s="1"/>
  <c r="AZ117" s="1"/>
  <c r="R116"/>
  <c r="X116" s="1"/>
  <c r="AD116" s="1"/>
  <c r="AL116" s="1"/>
  <c r="AT116" s="1"/>
  <c r="AZ116" s="1"/>
  <c r="M20"/>
  <c r="Q20" s="1"/>
  <c r="W20" s="1"/>
  <c r="X22"/>
  <c r="AD22" s="1"/>
  <c r="AL22" s="1"/>
  <c r="AT22" s="1"/>
  <c r="AZ22" s="1"/>
  <c r="R21"/>
  <c r="R20" s="1"/>
  <c r="X89"/>
  <c r="AD89" s="1"/>
  <c r="AL89" s="1"/>
  <c r="AT89" s="1"/>
  <c r="AZ89" s="1"/>
  <c r="X49"/>
  <c r="AD49" s="1"/>
  <c r="AL49" s="1"/>
  <c r="AT49" s="1"/>
  <c r="AZ49" s="1"/>
  <c r="R48"/>
  <c r="Y20"/>
  <c r="AE20" s="1"/>
  <c r="AM20" s="1"/>
  <c r="AM17" s="1"/>
  <c r="AE21"/>
  <c r="AM21" s="1"/>
  <c r="AU21" s="1"/>
  <c r="BA21" s="1"/>
  <c r="BE21" s="1"/>
  <c r="X31"/>
  <c r="AD31" s="1"/>
  <c r="AL31" s="1"/>
  <c r="AT31" s="1"/>
  <c r="AZ31" s="1"/>
  <c r="K64"/>
  <c r="L17"/>
  <c r="T17"/>
  <c r="T18" s="1"/>
  <c r="T19" s="1"/>
  <c r="AG17"/>
  <c r="S64"/>
  <c r="Y64" s="1"/>
  <c r="R67"/>
  <c r="O64"/>
  <c r="O37"/>
  <c r="W17" l="1"/>
  <c r="AC20"/>
  <c r="AU20"/>
  <c r="BA20" s="1"/>
  <c r="BE20" s="1"/>
  <c r="AU17"/>
  <c r="BA17" s="1"/>
  <c r="BE17" s="1"/>
  <c r="AD64"/>
  <c r="AL64" s="1"/>
  <c r="AT64" s="1"/>
  <c r="AZ64" s="1"/>
  <c r="AL66"/>
  <c r="AT66" s="1"/>
  <c r="AZ66" s="1"/>
  <c r="AD95"/>
  <c r="AL95" s="1"/>
  <c r="AL96"/>
  <c r="R64"/>
  <c r="X67"/>
  <c r="X64" s="1"/>
  <c r="X20"/>
  <c r="AD20" s="1"/>
  <c r="X21"/>
  <c r="AD21" s="1"/>
  <c r="AL21" s="1"/>
  <c r="AT21" s="1"/>
  <c r="AZ21" s="1"/>
  <c r="M64"/>
  <c r="Q67"/>
  <c r="Q64" s="1"/>
  <c r="O17"/>
  <c r="O18" s="1"/>
  <c r="O19" s="1"/>
  <c r="AG18"/>
  <c r="AG19" s="1"/>
  <c r="AF38"/>
  <c r="AN38" s="1"/>
  <c r="AV38" s="1"/>
  <c r="BB38" s="1"/>
  <c r="BF38" s="1"/>
  <c r="K38"/>
  <c r="X48"/>
  <c r="AD48" s="1"/>
  <c r="AL48" s="1"/>
  <c r="AT48" s="1"/>
  <c r="AZ48" s="1"/>
  <c r="S48"/>
  <c r="Y48" s="1"/>
  <c r="AF48"/>
  <c r="AN48" s="1"/>
  <c r="AV48" s="1"/>
  <c r="BB48" s="1"/>
  <c r="BF48" s="1"/>
  <c r="K48"/>
  <c r="AC17" l="1"/>
  <c r="AK20"/>
  <c r="AS20" s="1"/>
  <c r="AL20"/>
  <c r="AT20" s="1"/>
  <c r="AZ20" s="1"/>
  <c r="Y37"/>
  <c r="R37"/>
  <c r="N60"/>
  <c r="R60" s="1"/>
  <c r="N61"/>
  <c r="R61" s="1"/>
  <c r="X61" s="1"/>
  <c r="AD61" s="1"/>
  <c r="AL61" s="1"/>
  <c r="AT61" s="1"/>
  <c r="AZ61" s="1"/>
  <c r="R57" l="1"/>
  <c r="X57" s="1"/>
  <c r="AD57" s="1"/>
  <c r="AL57" s="1"/>
  <c r="AT57" s="1"/>
  <c r="AZ57" s="1"/>
  <c r="X60"/>
  <c r="AD60" s="1"/>
  <c r="AL60" s="1"/>
  <c r="AT60" s="1"/>
  <c r="AZ60" s="1"/>
  <c r="K57"/>
  <c r="K37"/>
  <c r="K21"/>
  <c r="K20" s="1"/>
  <c r="AN57" l="1"/>
  <c r="AV57" s="1"/>
  <c r="BB57" s="1"/>
  <c r="BF57" s="1"/>
  <c r="N57"/>
  <c r="AN21" l="1"/>
  <c r="AV21" s="1"/>
  <c r="BB21" s="1"/>
  <c r="BF21" s="1"/>
  <c r="H27"/>
  <c r="I27" s="1"/>
  <c r="AN20" l="1"/>
  <c r="AV20" s="1"/>
  <c r="AN95"/>
  <c r="BB95" s="1"/>
  <c r="BF95" s="1"/>
  <c r="K95"/>
  <c r="BB20" l="1"/>
  <c r="BF20" s="1"/>
  <c r="N92"/>
  <c r="S92"/>
  <c r="AF92"/>
  <c r="K92"/>
  <c r="K87" l="1"/>
  <c r="M92"/>
  <c r="AF87"/>
  <c r="AN92"/>
  <c r="AV92" s="1"/>
  <c r="BB92" s="1"/>
  <c r="BF92" s="1"/>
  <c r="S87"/>
  <c r="Y87" s="1"/>
  <c r="Y92"/>
  <c r="N87"/>
  <c r="R92"/>
  <c r="K123"/>
  <c r="X92" l="1"/>
  <c r="AD92" s="1"/>
  <c r="AL92" s="1"/>
  <c r="AT92" s="1"/>
  <c r="AZ92" s="1"/>
  <c r="R87"/>
  <c r="X87" s="1"/>
  <c r="AD87" s="1"/>
  <c r="AL87" s="1"/>
  <c r="AT87" s="1"/>
  <c r="AZ87" s="1"/>
  <c r="M87"/>
  <c r="K121"/>
  <c r="M121" s="1"/>
  <c r="M123"/>
  <c r="AN87"/>
  <c r="AV87" s="1"/>
  <c r="BB87" s="1"/>
  <c r="BF87" s="1"/>
  <c r="R106"/>
  <c r="X106" s="1"/>
  <c r="AD106" s="1"/>
  <c r="AL106" s="1"/>
  <c r="AT106" s="1"/>
  <c r="AZ106" s="1"/>
  <c r="S106"/>
  <c r="Y106" s="1"/>
  <c r="AF106"/>
  <c r="AN106" s="1"/>
  <c r="AV106" s="1"/>
  <c r="BB106" s="1"/>
  <c r="BF106" s="1"/>
  <c r="N104"/>
  <c r="S104"/>
  <c r="AF104"/>
  <c r="AN104" s="1"/>
  <c r="AV104" s="1"/>
  <c r="BB104" s="1"/>
  <c r="BF104" s="1"/>
  <c r="K104"/>
  <c r="M104" s="1"/>
  <c r="N125"/>
  <c r="R125" s="1"/>
  <c r="X125" s="1"/>
  <c r="AD125" s="1"/>
  <c r="AL125" s="1"/>
  <c r="AT125" s="1"/>
  <c r="AZ125" s="1"/>
  <c r="S125"/>
  <c r="Y125" s="1"/>
  <c r="AF125"/>
  <c r="AN125" s="1"/>
  <c r="AV125" s="1"/>
  <c r="BB125" s="1"/>
  <c r="BF125" s="1"/>
  <c r="K125"/>
  <c r="M125" s="1"/>
  <c r="N121"/>
  <c r="R121" s="1"/>
  <c r="X121" s="1"/>
  <c r="AD121" s="1"/>
  <c r="AL121" s="1"/>
  <c r="AT121" s="1"/>
  <c r="AZ121" s="1"/>
  <c r="S121"/>
  <c r="Y121" s="1"/>
  <c r="AF121"/>
  <c r="AN121" s="1"/>
  <c r="AV121" s="1"/>
  <c r="BB121" s="1"/>
  <c r="BF121" s="1"/>
  <c r="K117"/>
  <c r="K118"/>
  <c r="M118" s="1"/>
  <c r="Q118" s="1"/>
  <c r="H23"/>
  <c r="H21" s="1"/>
  <c r="H38"/>
  <c r="H48"/>
  <c r="H57"/>
  <c r="H64"/>
  <c r="H87"/>
  <c r="H106"/>
  <c r="H103" s="1"/>
  <c r="H121"/>
  <c r="H125"/>
  <c r="G21"/>
  <c r="G38"/>
  <c r="G48"/>
  <c r="G57"/>
  <c r="G64"/>
  <c r="G87"/>
  <c r="G106"/>
  <c r="G103" s="1"/>
  <c r="G121"/>
  <c r="G125"/>
  <c r="I38"/>
  <c r="I50"/>
  <c r="I48" s="1"/>
  <c r="I57"/>
  <c r="I64"/>
  <c r="I88"/>
  <c r="I87" s="1"/>
  <c r="I104"/>
  <c r="I107"/>
  <c r="K107" s="1"/>
  <c r="I109"/>
  <c r="I121"/>
  <c r="J21"/>
  <c r="J38"/>
  <c r="J48"/>
  <c r="J57"/>
  <c r="J64"/>
  <c r="J87"/>
  <c r="J106"/>
  <c r="J103" s="1"/>
  <c r="J121"/>
  <c r="J125"/>
  <c r="G104"/>
  <c r="R104" l="1"/>
  <c r="R103" s="1"/>
  <c r="X103" s="1"/>
  <c r="AD103" s="1"/>
  <c r="AL103" s="1"/>
  <c r="AT103" s="1"/>
  <c r="AZ103" s="1"/>
  <c r="N103"/>
  <c r="Y104"/>
  <c r="Y103" s="1"/>
  <c r="Y17" s="1"/>
  <c r="S103"/>
  <c r="X104"/>
  <c r="AD104" s="1"/>
  <c r="AL104" s="1"/>
  <c r="AT104" s="1"/>
  <c r="AZ104" s="1"/>
  <c r="M117"/>
  <c r="K116"/>
  <c r="K106"/>
  <c r="M107"/>
  <c r="M106" s="1"/>
  <c r="M103" s="1"/>
  <c r="Q103" s="1"/>
  <c r="I125"/>
  <c r="AF103"/>
  <c r="AN103" s="1"/>
  <c r="AV103" s="1"/>
  <c r="BB103" s="1"/>
  <c r="BF103" s="1"/>
  <c r="I23"/>
  <c r="I21" s="1"/>
  <c r="I106"/>
  <c r="I103" s="1"/>
  <c r="G37"/>
  <c r="G20"/>
  <c r="H20"/>
  <c r="AE103"/>
  <c r="H37"/>
  <c r="S37"/>
  <c r="N37"/>
  <c r="J20"/>
  <c r="AF37"/>
  <c r="J37"/>
  <c r="I37"/>
  <c r="Q117" l="1"/>
  <c r="M116"/>
  <c r="Q116" s="1"/>
  <c r="Q106"/>
  <c r="K103"/>
  <c r="N17"/>
  <c r="AN37"/>
  <c r="AV37" s="1"/>
  <c r="AV17" s="1"/>
  <c r="AF17"/>
  <c r="S17"/>
  <c r="H17"/>
  <c r="I20"/>
  <c r="I17" s="1"/>
  <c r="G17"/>
  <c r="J17"/>
  <c r="BB37" l="1"/>
  <c r="BF37" s="1"/>
  <c r="BB17"/>
  <c r="BF17" s="1"/>
  <c r="M17"/>
  <c r="R17"/>
  <c r="X17" s="1"/>
  <c r="X37"/>
  <c r="AD37" s="1"/>
  <c r="AD17" s="1"/>
  <c r="K17"/>
  <c r="AF18"/>
  <c r="AF19" s="1"/>
  <c r="AN17"/>
  <c r="S18"/>
  <c r="S19" s="1"/>
  <c r="AE17"/>
  <c r="N18"/>
  <c r="N19" s="1"/>
  <c r="AL17" l="1"/>
  <c r="AL37"/>
  <c r="AT37" s="1"/>
  <c r="AZ37" s="1"/>
  <c r="Q17"/>
</calcChain>
</file>

<file path=xl/sharedStrings.xml><?xml version="1.0" encoding="utf-8"?>
<sst xmlns="http://schemas.openxmlformats.org/spreadsheetml/2006/main" count="637" uniqueCount="293">
  <si>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</si>
  <si>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</si>
  <si>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</si>
  <si>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</si>
  <si>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</si>
  <si>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</si>
  <si>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</si>
  <si>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</si>
  <si>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</si>
  <si>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330 мест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</si>
  <si>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</si>
  <si>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</si>
  <si>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</si>
  <si>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</si>
  <si>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</si>
  <si>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</si>
  <si>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</si>
  <si>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</si>
  <si>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</si>
  <si>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</si>
  <si>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</si>
  <si>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</si>
  <si>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</si>
  <si>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</si>
  <si>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60 мест</t>
  </si>
  <si>
    <t>-</t>
  </si>
  <si>
    <t>2018 / 2019</t>
  </si>
  <si>
    <t>853,63 м</t>
  </si>
  <si>
    <t>2016 / 2018</t>
  </si>
  <si>
    <t>1. Развитие сети учреждений культурно-досугового типа в сельской местности</t>
  </si>
  <si>
    <t>Общий объем капитальных вложений за счет всех источников, тыс. рублей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</si>
  <si>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</si>
  <si>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</si>
  <si>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</si>
  <si>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</si>
  <si>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</si>
  <si>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</si>
  <si>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</si>
  <si>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</si>
  <si>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2018 / -</t>
  </si>
  <si>
    <t>2017 / -</t>
  </si>
  <si>
    <t>администрация муниципального образования "Котласский муниципальный район"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</si>
  <si>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</si>
  <si>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</si>
  <si>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Предлагаемые  изменения</t>
  </si>
  <si>
    <t>2) средняя общеобразовательная школа с эстетическим уклоном на 240 мест в пос. Ерцево Коношского района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</si>
  <si>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</si>
  <si>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</si>
  <si>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2009 / 2018</t>
  </si>
  <si>
    <t>62 жилых дома                                                                                                                      (166 663,6 кв. м)</t>
  </si>
  <si>
    <t>2018 / 2018</t>
  </si>
  <si>
    <t>2018 / 2021</t>
  </si>
  <si>
    <t>2016 / 2019</t>
  </si>
  <si>
    <t>Общий (предельный) объем бюджетных ассигнований областного бюджета на 2019 год,                тыс. рублей</t>
  </si>
  <si>
    <t>2015 / 2018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</si>
  <si>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</si>
  <si>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</si>
  <si>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</si>
  <si>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2013 / 2018</t>
  </si>
  <si>
    <t>1863 квартиры</t>
  </si>
  <si>
    <t>протяженность сетей газоснабжения –                                                                   11 км</t>
  </si>
  <si>
    <t>протяженность сетей газоснабжения –                                                                   3,6 км</t>
  </si>
  <si>
    <t>протяженность сетей газоснабжения –                                                                   5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</si>
  <si>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</si>
  <si>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</si>
  <si>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3) реконструкция водопроводных очистных сооружений в пос. Сия Пинежского района*</t>
  </si>
  <si>
    <t>субсидии на софинансирование капитальных вложений в объекты муниципальной собственности, приобретение</t>
  </si>
  <si>
    <t>2 судна</t>
  </si>
  <si>
    <t>2017 / 2020</t>
  </si>
  <si>
    <t>14,4 км</t>
  </si>
  <si>
    <t>агентство по развитию Соловецкого архипелага Архангельской области</t>
  </si>
  <si>
    <t xml:space="preserve">министерство культуры Архангельской области </t>
  </si>
  <si>
    <t>государственное бюджетное учреждение культуры Архангельской области "Государственное музейное объединение "Художественная культура Русского Севера"</t>
  </si>
  <si>
    <r>
      <t>сети: водоснабжения – 113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>/час; теплоснабжения – 7,1 Гкал/час; электроснабжения – 3562 кВт</t>
    </r>
  </si>
  <si>
    <t>1. Пристройка сценическо-зрительного комплекса к основному зданию и реконструкция существующего здания Архангельского областного  театра кукол по адресу: г. Архангельск, просп. Троицкий, д. 5</t>
  </si>
  <si>
    <t>3) газопровод высокого, среднего и низкого давления в МО "Аргуновское" Вельского района Архангельской области                                                               (2 очередь)*</t>
  </si>
  <si>
    <t>280 мест</t>
  </si>
  <si>
    <t>администрация муниципального образования                                                       "Город Архангельск"</t>
  </si>
  <si>
    <t>без ДФ</t>
  </si>
  <si>
    <t>мы</t>
  </si>
  <si>
    <t>администрация муниципального образования "Приморский муниципальный район"</t>
  </si>
  <si>
    <t>2015 / -</t>
  </si>
  <si>
    <t>протяженность сетей: ливневой канализации –                                                         494 м;
водоснабжения –                                                                                4 км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</si>
  <si>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</si>
  <si>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</si>
  <si>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 xml:space="preserve">субсидии на осуществление капитальных вложений в объекты капитального строительства государственной собственности Архангельской области, проектирование и строительство 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</si>
  <si>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</si>
  <si>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2016 / -</t>
  </si>
  <si>
    <t>1) приобретение речных судов по договорам лизинга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</si>
  <si>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</si>
  <si>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</si>
  <si>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</si>
  <si>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</si>
  <si>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Общий (предельный) объем бюджетных ассигнований областного бюджета на 2018 год,                                                 тыс. рублей</t>
  </si>
  <si>
    <t>Общий (предельный) объем бюджетных ассигнований областного бюджета на 2020 год,                                                         тыс. рублей</t>
  </si>
  <si>
    <t>4. Проектно-изыскательские работы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</si>
  <si>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 xml:space="preserve">1. Реконструкция автомобильной дороги Усть-Ваеньга – Осиново – Фалюки (до дер. Задориха) на участке км 43+500 – км 63+000 </t>
  </si>
  <si>
    <t>протяженность дороги – 21,725 км (2019 год – 6,3 км, 2021 год – 15,425 км)</t>
  </si>
  <si>
    <t>2.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Обводного канала в муниципальном образовании "Город Архангельск")</t>
  </si>
  <si>
    <t>3.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Обводного канала в муниципальном образовании "Город Архангельск")</t>
  </si>
  <si>
    <t>1. Футбольное поле и беговые дорожки на стадионе "Салют", расположенном по адресу: г. Котлас, пр. Мира, 45*</t>
  </si>
  <si>
    <t>6) обеспечение земельных участков инженерной инфраструктурой для строительства многоквартирных домов в VI – VII жилых районах г. Архангельска (магистральные сети) (проектирование, строительство, выполнение кадастровых работ)</t>
  </si>
  <si>
    <t>1) начальная общеобразовательная школа на 320 учащихся в с. Красноборск Архангельской области</t>
  </si>
  <si>
    <t>3) строительство средней общеобразовательной школы на 250 мест с блоком временного проживания на 50 человек в с. Ровдино Шенкурского района</t>
  </si>
  <si>
    <t>250 мест</t>
  </si>
  <si>
    <t>860 мест</t>
  </si>
  <si>
    <t>администрация муниципального образования "Шенкурский муниципальный район"</t>
  </si>
  <si>
    <t>3.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</si>
  <si>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</si>
  <si>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</si>
  <si>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</si>
  <si>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</si>
  <si>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Предлагаемые изменения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</si>
  <si>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</si>
  <si>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</si>
  <si>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2018/2018</t>
  </si>
  <si>
    <t>0,72 км</t>
  </si>
  <si>
    <t>2015 / 2017</t>
  </si>
  <si>
    <t>5. Строительство автомобильной дороги по проезду Сибиряковцев в обход областной больницы г. Архангельска</t>
  </si>
  <si>
    <t>68 675,0 кв. м</t>
  </si>
  <si>
    <t>3. Развитие сети образовательных организаций в сельской местности</t>
  </si>
  <si>
    <t>1) строительство школы на 90 мест в дер. Погост Вельского района</t>
  </si>
  <si>
    <t>90 мест</t>
  </si>
  <si>
    <t>2013 / 2016</t>
  </si>
  <si>
    <t>1,622 км</t>
  </si>
  <si>
    <t>субсидии на софинансирование капитальных вложений в объекты муниципальной собственности</t>
  </si>
  <si>
    <t>администрации муниципальных образований Архангельской области</t>
  </si>
  <si>
    <t>1. Строительство 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</si>
  <si>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5 240 кв. м жилых площадей
</t>
  </si>
  <si>
    <t>администрация муниципального образования "Лешуконский муниципальный район"</t>
  </si>
  <si>
    <t>15,7 тыс. экземпляров библиотечного фонда</t>
  </si>
  <si>
    <t>администрация муниципального образования "Пинежский муниципальный район"</t>
  </si>
  <si>
    <r>
      <t>535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 / сутки</t>
    </r>
  </si>
  <si>
    <t>администрация муниципального образования "Мирный"</t>
  </si>
  <si>
    <t xml:space="preserve">бюджетные инвестиции в объекты государственной собственности Архангельской области,  проектирование и строительство </t>
  </si>
  <si>
    <t>3.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</si>
  <si>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5. Строительство (приобретение) речных судов для осуществления грузопассажирских перевозок                                                                                                                                 на территории Архангельской области, в том числе:</t>
  </si>
  <si>
    <t>2. Реконструкция аэропортового комплекса "Соловки", о. Соловецкий, Архангельская область</t>
  </si>
  <si>
    <t xml:space="preserve">2) газопровод высокого, среднего и низкого давления в МО "Аргуновское" Вельского района Архангельской области
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</si>
  <si>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ул. Чайковского, 2, 4, 5, 6, 8, 10, 12, 14; ул. Ломоносова, 9, 9а, 11, 13)*</t>
  </si>
  <si>
    <t>2. Комплексное освоение территории 6 – 7 микрорайонов с целью развития жилищного строительства в г. Архангельске</t>
  </si>
  <si>
    <t>2.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</si>
  <si>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4 724,2 кв. м жилых площадей
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</si>
  <si>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</si>
  <si>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 xml:space="preserve">300 квартир                                                     </t>
  </si>
  <si>
    <t>2016 / 2021</t>
  </si>
  <si>
    <t>1) обеспечение земельных участков, предоставляемых многодетным семьям для индивидуального жилищного строительства, объектами инженерной инфраструктуры (подъездные дороги в дер. Боброво, с. Емецке и с. Матигоры)</t>
  </si>
  <si>
    <t>196 земельных участков</t>
  </si>
  <si>
    <t>1) детский сад на 280 мест в 7 микрорайоне территориального округа Майская горка города Архангельска*</t>
  </si>
  <si>
    <t>4) строительство средней общеобразовательной школы на 860 учащихся по ул. Дзержинского г. Вельска Архангельской области*</t>
  </si>
  <si>
    <t xml:space="preserve">1) фельдшерско-акушерский пункт
в дер. Окулово Приморского района Архангельской области
</t>
  </si>
  <si>
    <t>4.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</si>
  <si>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2) строительство автомобильной дороги Подъезд к дер. Петариха от автомобильной дороги "Подъезд к дер. Макаровская" в Няндомском районе Архангельской области</t>
  </si>
  <si>
    <t>3)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</t>
  </si>
  <si>
    <t>220 мест</t>
  </si>
  <si>
    <t>1) детский сад на 60 мест в пос. Турдеевск г. Архангельска*</t>
  </si>
  <si>
    <t>2013 / 2019</t>
  </si>
  <si>
    <t>5) строительство школы на 90 учащихся в с. Долгощелье Мезенского района Архангельской области*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</si>
  <si>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</si>
  <si>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XI. Адресная программа Архангельской области "Переселение граждан из аварийного жилищного фонда" на 2013 – 2018 годы</t>
  </si>
  <si>
    <t>5)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</si>
  <si>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4) реконструкция зданий жилищного фонда (устройство вентилируемых фасадов многоквартирных домов) в г. Мирный Архангельской области</t>
  </si>
  <si>
    <t>1650 м</t>
  </si>
  <si>
    <t>2. Строительство центра культурного развития в г. Каргополе по адресу: Архангельская область, г. Каргополь, ул. Гагарина</t>
  </si>
  <si>
    <t>4. Укрепление правого берега реки Северная Двина в Соломбальском территориальном округе г. Архангельска на участке от ул. Маяковского 
до ул. Кедрова» (строительно – монтажные работы, вызванные корректировкой проектной документации по результатам инженерных изысканий)</t>
  </si>
  <si>
    <t>2019 / 2020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</si>
  <si>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</si>
  <si>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140,69 м</t>
  </si>
  <si>
    <t>2) строительство инженерной инфраструктуры (водоснабжение)                                                              к земельным участкам для строительства индивидуальных жилых домов многодетным семьям в районе ул. Южная, д. 19, г. Новодвинск. Строительство водопровода*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</si>
  <si>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</si>
  <si>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8) детский сад на 220 мест в с. Карпогоры Пинежского района*</t>
  </si>
  <si>
    <t xml:space="preserve">7) обеспечение земельных участков дорожной инфраструктурой для строительства многоквартирных домов в VII жилом районе                                                                                                                 (ул. Стрелковая – ул. Карпогорская, длиной 1650 м)                                                                                                                                               </t>
  </si>
  <si>
    <t>3) детский сад на 120 мест в п. Каменка МО "Мезенский муниципальный район"</t>
  </si>
  <si>
    <t>1) разработка проектной документации на строительство автомобильной дороги Подъезд к дер. Шипицыно от автомобильной дороги М-8 "Холмогоры" в Шенкурском районе Архангельской области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</si>
  <si>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</si>
  <si>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администрация муниципального образования                                                                                                                                   "Мезенский муниципальный район"</t>
  </si>
  <si>
    <t>4) детский сад на 125 мест в Соломбальском территориальном округе                                                                    города Архангельска*</t>
  </si>
  <si>
    <t>125 мест</t>
  </si>
  <si>
    <t>5) детский сад на 280 мест в 6 микрорайоне территориального округа Майская горка города Архангельска*</t>
  </si>
  <si>
    <t>3. Разработка (приобретение) проектной документации по объекту «Реконструкция аэропортового комплекса «Соловки», о. Соловецкий, Архангельская область»</t>
  </si>
  <si>
    <t>1 проект</t>
  </si>
  <si>
    <t>3. Приобретение фельдшерско-акушерских пунктов в отдаленных населенных пунктах Архангельской области, в том числе:</t>
  </si>
  <si>
    <t>общая площадь 987,08 кв. м</t>
  </si>
  <si>
    <t>бюджетные инвестиции в объекты государственной собственности Архангельской области,                          строительство</t>
  </si>
  <si>
    <t>4. Участковая больница на 40 посещений и 10 коек в п. Соловецкий МО "Соловецкое"</t>
  </si>
  <si>
    <t>10 коек</t>
  </si>
  <si>
    <t>бюджетные инвестиции в объекты государственной собственности Архангельской области,         строительство</t>
  </si>
  <si>
    <t xml:space="preserve">ГКУ АО "Дирекция по развитию Соловецкого архипелага" </t>
  </si>
  <si>
    <t>2019 / 2019</t>
  </si>
  <si>
    <t>2020 / 2020</t>
  </si>
  <si>
    <t>4 306,5 кв. м</t>
  </si>
  <si>
    <t>2013 / -</t>
  </si>
  <si>
    <t>5. Строительство объекта незавершенного строительства – здания представительства администрации Архангельской области в поселке Соловецкий, проведение оценки воздействия на объект всемирного наследия ЮНЕСКО, технологическое присоединение к сетям электроснабжения</t>
  </si>
  <si>
    <t>2009 / -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</si>
  <si>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подэтап, и II этап)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</si>
  <si>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подэтап, и II этап)</t>
  </si>
  <si>
    <t>2) детский сад на 120 мест в пос. Катунино Приморского района Архангельской области*</t>
  </si>
  <si>
    <t>2)  фельдшерско-акушерский пункт в дер. Шиловская Вельского района Архангельской области</t>
  </si>
  <si>
    <t>3) фельдшерско-акушерский пункт в пос. Квазеньга Устьянского района Архангельской области</t>
  </si>
  <si>
    <t>4) фельдшерско-акушерский пункт в пос. Лайский Док Приморского района Архангельской области</t>
  </si>
  <si>
    <t>5) фельдшерско-акушерский пункт в дер. Никифоровская Шенкурского района Архангельской области</t>
  </si>
  <si>
    <t>6) фельдшерско-акушерский пункт в пос. Гринево Коношского района Архангельской области</t>
  </si>
  <si>
    <t>7) фельдшерско-акушерский пункт в дер. Нагорская Устьянского района Архангельской области</t>
  </si>
  <si>
    <t>8) фельдшерско-акушерский пункт в пос. Советский Устьянского района Архангельской области</t>
  </si>
  <si>
    <t>9) фельдшерско-акушерский пункт в дер. Гридино Няндомского района Архангельской области</t>
  </si>
  <si>
    <t>10) фельдшерско-акушерский пункт на ж/д ст. Бурачиха Няндомского района Архангельской области</t>
  </si>
  <si>
    <t>11) фельдшерско-акушерский пункт в дер. Уна Приморского района Архангельской области</t>
  </si>
  <si>
    <t>12) фельдшерско-акушерский пункт в дер. Верхняя Золотица Приморского района Архангельской области</t>
  </si>
  <si>
    <t>13) фельдшерско-акушерский пункт в дер. Усачевская Каргопольского района Архангельской области</t>
  </si>
  <si>
    <t>14) фельдшерско-акушерский пункт в с. Павловск Вилегодского района Архангельской области</t>
  </si>
  <si>
    <t>15) фельдшерско-акушерский пункт в дер. Летняя Золотица Приморского района Архангельской области</t>
  </si>
  <si>
    <t>16) фельдшерско-акушерский пункт в пос. Летнеозерский Плесецкого района Архангельской области</t>
  </si>
  <si>
    <t>4. Проектирование и строительство здания офиса врача общей практики на территории 29-го лесозавода города Архангельска</t>
  </si>
  <si>
    <t>2015 / 2019</t>
  </si>
  <si>
    <t>6) детский сад на 280 мест в г. Котласе Архангельской области по пр. Мира, д. 24а*</t>
  </si>
  <si>
    <t>2) обеспечение объектами инженерной инфраструктуры 300-квартирного дома по пр. Московскому в г. Архангельске</t>
  </si>
  <si>
    <t>Предлагаемые изменений</t>
  </si>
  <si>
    <t>10,97 км</t>
  </si>
  <si>
    <t>2015/2020</t>
  </si>
  <si>
    <t xml:space="preserve">                    </t>
  </si>
  <si>
    <t>9) детский сад на 220 мест в округе Варавино-Фактория города Архангельска*</t>
  </si>
  <si>
    <t>2018/2019</t>
  </si>
  <si>
    <t>5. Проектирование, корректировка проектной документации, проведение государственной экспертизы и завершение строительства объекта «Поликлиника на 375 посещений в смену в п. Плесецк Архангельской области»</t>
  </si>
  <si>
    <t>375 посещений в смену</t>
  </si>
  <si>
    <t>бюджетные инвестиции в объекты государственной собственности Архангельской области,  приобретение</t>
  </si>
  <si>
    <t>10 жилых помещений</t>
  </si>
  <si>
    <t>администрация муниципального образования "Холмогорский муниципальный район"</t>
  </si>
  <si>
    <t>4.  Выплата выкупной цены собственникам жилых помещений для расселения многоквартирного дома № 5 по ул. Северодвинской в г. Архангельске, признанного аварийным и подлежащим сносу</t>
  </si>
  <si>
    <t>6. Лечебно-диагностический корпус ГБУЗ «Архангельская областная детская клиническая больница им. П.Г. Выжлецова»</t>
  </si>
  <si>
    <t>180 коек</t>
  </si>
  <si>
    <t>3. Строительство тренажера для спортивного скалолазания (скалодрома) в г. Северодвинске</t>
  </si>
  <si>
    <t>40 мест</t>
  </si>
  <si>
    <t>2016/2020</t>
  </si>
  <si>
    <t>2. Строительство блочно-модульной котельной для муниципального бюджетного общеобразовательного учреждения "Емцовская средняя школа" Плесецкого района</t>
  </si>
  <si>
    <t>0,6 МВт</t>
  </si>
  <si>
    <t>министерство образования и науки Архангельской области</t>
  </si>
  <si>
    <t>администрация муниципального образования "Плесецкий муниципальный район"</t>
  </si>
  <si>
    <t xml:space="preserve">Субсидии на софинансирование капитальных вложений
в объекты муниципальной собственности
</t>
  </si>
  <si>
    <t>1 412,8 кв. м</t>
  </si>
  <si>
    <t>субсидии на осуществление капитальных вложений в приобретение объектов недвижимого имущества в государственную собственность</t>
  </si>
  <si>
    <t>ГАПОУ Архангельской области "Устьянский индустриальный техникум"</t>
  </si>
  <si>
    <t>ГБОУ Архангельской области "Киземская специальная (коррекционная) общеобразовательная школа-интернат"</t>
  </si>
  <si>
    <t>3. Приобретение учебной базы в пос. Октябрьский Устьянского района для нужд государственного автономного профессионального образовательного учреждения Архангельской области "Устьянский индустриальный техникум"</t>
  </si>
  <si>
    <t xml:space="preserve">4. Приобретение учебных мастерских в пос. Кизема Устьянского района для нужд государственного бюджетного общеобразовательного учреждения Архангельской области "Киземская специальная (коррекционная) общеобразовательная школа-интернат" </t>
  </si>
  <si>
    <t>571,4 кв. м</t>
  </si>
  <si>
    <t xml:space="preserve">8)  приобретение 4 жилых помещений 
в муниципальном образовании «Город Архангельск» </t>
  </si>
  <si>
    <t>251,8 кв. м</t>
  </si>
  <si>
    <t>292,4 кв. м</t>
  </si>
  <si>
    <t>258,6 кв. м</t>
  </si>
  <si>
    <t>2012 / 2015</t>
  </si>
  <si>
    <t>2011 / 2021</t>
  </si>
  <si>
    <t>государственное казенное учреждение Архангельской области "Дирекция по развитию Соловецкого архипелага"  (далее – ГКУ АО "Дирекция по развитию Соловецкого архипелага")</t>
  </si>
  <si>
    <t>45 чел. / смену</t>
  </si>
  <si>
    <t>64 чел. / смену</t>
  </si>
  <si>
    <t>6 чел. / час</t>
  </si>
  <si>
    <t>1. Здание специального учреждения УФМС в г. Архангельске</t>
  </si>
  <si>
    <r>
      <t xml:space="preserve"> </t>
    </r>
    <r>
      <rPr>
        <sz val="11"/>
        <rFont val="Times New Roman"/>
        <family val="1"/>
        <charset val="204"/>
      </rPr>
      <t>ГБУ АО "Центр социальной адаптации для лиц без определенного места жительства и занятий"</t>
    </r>
  </si>
  <si>
    <t>1. Приобретение здания для ГБУ АО "Центр социальной адаптации для лиц без определенного места жительства и занятий"</t>
  </si>
  <si>
    <t>XIII. Государственная программа Архангельской области "Социальная поддержка граждан в Архангельской области (2013 – 2024 годы)"</t>
  </si>
  <si>
    <t>министерство труда, занятости и социального развития Архангельской области</t>
  </si>
  <si>
    <t>4. Реконструкция пр. Ленинградского от ул. Первомайской до ул. Смольный Буян в городе Архангельске</t>
  </si>
  <si>
    <t>6. Реконструкция мостового перехода через реку Вага на км 2+067 автомобильной дороги Вельск – Шангалы (повторная проверка достоверности сметной стоимости)</t>
  </si>
  <si>
    <t>6. Приобретение здания библиотеки,  расположенного по адресу: Архангельская область, Лешуконский район, с. Лешуконское,                                             ул. Октябрьская, д. 26</t>
  </si>
  <si>
    <t>3.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</si>
  <si>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2. Физкультурно-оздоровительный комплекс с универсальным игровым залом  42 х 24 м по адресу: Архангельская обл., г. Северодвинск, о. Ягры, пр. Машиностроителей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</si>
  <si>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2024 годы)"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</si>
  <si>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2024 годы)"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</si>
  <si>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2024 годы)"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</si>
  <si>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2024 годы)"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</si>
  <si>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2021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</si>
  <si>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2021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</si>
  <si>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2024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</si>
  <si>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2024 годы)"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</si>
  <si>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2024 годы)"</t>
  </si>
  <si>
    <t>46,66 тыс. м3</t>
  </si>
  <si>
    <t>2015/2021</t>
  </si>
  <si>
    <t>XII. 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– 2021 годы)"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</si>
  <si>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проекта*</t>
  </si>
  <si>
    <t>6.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проекта*</t>
  </si>
  <si>
    <t>7. Строительство комплекса по переработке и размещению отходов производства и потребления в поселке Соловецкий, корректировка проектно-сметной документации, экспертиза проекта*</t>
  </si>
  <si>
    <t xml:space="preserve">              к областному закону</t>
  </si>
  <si>
    <t xml:space="preserve">              Приложение № </t>
  </si>
  <si>
    <t>9) приобретение жилых помещений 
в МО "Емецкое", МО «Холмогорское"</t>
  </si>
  <si>
    <t>7) детский сад на 280 мест в квартале 162 г. Северодвинска*</t>
  </si>
  <si>
    <t>4) строительство школы на 860 мест в территориальном округе Варавино-Фактория г. Архангельска*</t>
  </si>
  <si>
    <t>Областная адресная инвестиционная программа на 2018 год и на плановый период 2019 и 2020 годов</t>
  </si>
  <si>
    <t xml:space="preserve">                  к областному закону</t>
  </si>
  <si>
    <t xml:space="preserve">                  "Приложение № 16</t>
  </si>
  <si>
    <t xml:space="preserve">                  от 15 декабря 2017 г.</t>
  </si>
  <si>
    <t xml:space="preserve">                  № 581-40-ОЗ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</si>
  <si>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нужд"."</t>
  </si>
  <si>
    <t xml:space="preserve">             ___________________________</t>
  </si>
  <si>
    <t xml:space="preserve">                  Приложение № 13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</si>
</sst>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  <numFmt numFmtId="169" formatCode="_-* #,##0.0000000000000_р_._-;\-* #,##0.0000000000000_р_._-;_-* &quot;-&quot;??_р_._-;_-@_-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/>
    <xf numFmtId="165" fontId="2" fillId="0" borderId="1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/>
    <xf numFmtId="168" fontId="2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9" fontId="2" fillId="0" borderId="1" xfId="0" applyNumberFormat="1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3" fillId="0" borderId="0" xfId="0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165" fontId="2" fillId="0" borderId="4" xfId="2" applyNumberFormat="1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165" fontId="2" fillId="0" borderId="0" xfId="2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1" xfId="0" applyFill="1" applyBorder="1" applyAlignment="1">
      <alignment horizontal="center" vertical="center" wrapText="1"/>
    </xf>
    <xf numFmtId="164" fontId="6" fillId="0" borderId="0" xfId="1" applyFont="1" applyFill="1" applyBorder="1" applyAlignment="1">
      <alignment horizontal="center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BP152"/>
  <sheetViews>
    <sheetView showGridLines="0" tabSelected="1" view="pageBreakPreview" zoomScaleNormal="100" zoomScaleSheetLayoutView="100" workbookViewId="0">
      <selection activeCell="B6" sqref="B6"/>
    </sheetView>
  </sheetViews>
  <sheetFormatPr defaultRowHeight="15" outlineLevelRow="1"/>
  <cols>
    <col min="1" max="1" width="67.42578125" style="2" customWidth="1"/>
    <col min="2" max="2" width="19.85546875" style="2" customWidth="1"/>
    <col min="3" max="3" width="21.28515625" style="2" customWidth="1"/>
    <col min="4" max="4" width="16.5703125" style="2" customWidth="1"/>
    <col min="5" max="5" width="23.85546875" style="2" customWidth="1"/>
    <col min="6" max="6" width="12.28515625" style="2" customWidth="1"/>
    <col min="7" max="7" width="17.85546875" style="2" hidden="1" customWidth="1"/>
    <col min="8" max="8" width="18.42578125" style="2" hidden="1" customWidth="1"/>
    <col min="9" max="9" width="17.140625" style="2" hidden="1" customWidth="1"/>
    <col min="10" max="10" width="15.42578125" style="2" hidden="1" customWidth="1"/>
    <col min="11" max="18" width="15.85546875" style="2" hidden="1" customWidth="1"/>
    <col min="19" max="22" width="15" style="2" hidden="1" customWidth="1"/>
    <col min="23" max="23" width="15.85546875" style="2" hidden="1" customWidth="1"/>
    <col min="24" max="27" width="15" style="2" hidden="1" customWidth="1"/>
    <col min="28" max="28" width="15.28515625" style="2" hidden="1" customWidth="1"/>
    <col min="29" max="29" width="15.7109375" style="2" hidden="1" customWidth="1"/>
    <col min="30" max="35" width="15" style="2" hidden="1" customWidth="1"/>
    <col min="36" max="36" width="14.28515625" style="2" hidden="1" customWidth="1"/>
    <col min="37" max="37" width="16.42578125" style="2" hidden="1" customWidth="1"/>
    <col min="38" max="41" width="15" style="2" hidden="1" customWidth="1"/>
    <col min="42" max="44" width="16.28515625" style="2" hidden="1" customWidth="1"/>
    <col min="45" max="45" width="16.28515625" style="2" customWidth="1"/>
    <col min="46" max="46" width="16.28515625" style="2" hidden="1" customWidth="1"/>
    <col min="47" max="51" width="15" style="2" hidden="1" customWidth="1"/>
    <col min="52" max="52" width="15" style="2" customWidth="1"/>
    <col min="53" max="56" width="15" style="2" hidden="1" customWidth="1"/>
    <col min="57" max="58" width="15" style="2" customWidth="1"/>
    <col min="59" max="59" width="3" style="1" customWidth="1"/>
    <col min="60" max="63" width="9.140625" style="1"/>
    <col min="64" max="16384" width="9.140625" style="2"/>
  </cols>
  <sheetData>
    <row r="1" spans="1:62">
      <c r="BE1" s="13" t="s">
        <v>292</v>
      </c>
    </row>
    <row r="2" spans="1:62">
      <c r="BE2" s="13" t="s">
        <v>286</v>
      </c>
    </row>
    <row r="3" spans="1:62">
      <c r="BE3" s="13"/>
    </row>
    <row r="4" spans="1:62" ht="14.25" customHeight="1">
      <c r="N4" s="10"/>
      <c r="O4" s="10"/>
      <c r="P4" s="10"/>
      <c r="Q4" s="10"/>
      <c r="R4" s="10"/>
      <c r="T4" s="10"/>
      <c r="U4" s="10"/>
      <c r="V4" s="10"/>
      <c r="W4" s="10"/>
      <c r="X4" s="10"/>
      <c r="Y4" s="13"/>
      <c r="Z4" s="13"/>
      <c r="AA4" s="13"/>
      <c r="AB4" s="13"/>
      <c r="AC4" s="13"/>
      <c r="AD4" s="13"/>
      <c r="AM4" s="13"/>
      <c r="AT4" s="13"/>
      <c r="BA4" s="13" t="s">
        <v>281</v>
      </c>
      <c r="BE4" s="13"/>
    </row>
    <row r="5" spans="1:62" ht="14.25" customHeight="1">
      <c r="N5" s="10"/>
      <c r="O5" s="10"/>
      <c r="P5" s="10"/>
      <c r="Q5" s="10"/>
      <c r="R5" s="10"/>
      <c r="T5" s="10"/>
      <c r="U5" s="10"/>
      <c r="V5" s="10"/>
      <c r="W5" s="10"/>
      <c r="X5" s="10"/>
      <c r="Y5" s="13"/>
      <c r="Z5" s="13"/>
      <c r="AA5" s="13"/>
      <c r="AB5" s="13"/>
      <c r="AC5" s="13"/>
      <c r="AD5" s="13"/>
      <c r="AE5" s="13"/>
      <c r="AM5" s="12"/>
      <c r="AT5" s="13"/>
      <c r="BA5" s="13" t="s">
        <v>280</v>
      </c>
      <c r="BE5" s="13"/>
    </row>
    <row r="6" spans="1:62" ht="14.25" customHeight="1">
      <c r="N6" s="10"/>
      <c r="O6" s="10"/>
      <c r="P6" s="10"/>
      <c r="Q6" s="10"/>
      <c r="R6" s="10"/>
      <c r="T6" s="10"/>
      <c r="U6" s="10"/>
      <c r="V6" s="10"/>
      <c r="W6" s="10"/>
      <c r="X6" s="10"/>
      <c r="Y6" s="13"/>
      <c r="Z6" s="13"/>
      <c r="AA6" s="13"/>
      <c r="AB6" s="13"/>
      <c r="AC6" s="13"/>
      <c r="AD6" s="13"/>
      <c r="AE6" s="13"/>
      <c r="AM6" s="12"/>
      <c r="AT6" s="13"/>
      <c r="BA6" s="13"/>
      <c r="BE6" s="13"/>
    </row>
    <row r="7" spans="1:62" ht="14.25" customHeight="1">
      <c r="N7" s="10"/>
      <c r="O7" s="10"/>
      <c r="P7" s="10"/>
      <c r="Q7" s="10"/>
      <c r="R7" s="10"/>
      <c r="T7" s="10"/>
      <c r="U7" s="10"/>
      <c r="V7" s="10"/>
      <c r="W7" s="10"/>
      <c r="X7" s="10"/>
      <c r="Y7" s="13"/>
      <c r="Z7" s="13"/>
      <c r="AA7" s="13"/>
      <c r="AB7" s="13"/>
      <c r="AC7" s="13"/>
      <c r="AD7" s="13"/>
      <c r="AE7" s="13"/>
      <c r="AM7" s="12"/>
      <c r="AT7" s="13"/>
      <c r="BA7" s="13"/>
      <c r="BE7" s="13" t="s">
        <v>287</v>
      </c>
    </row>
    <row r="8" spans="1:62" ht="14.25" customHeight="1">
      <c r="N8" s="10"/>
      <c r="O8" s="10"/>
      <c r="P8" s="10"/>
      <c r="Q8" s="10"/>
      <c r="R8" s="10"/>
      <c r="T8" s="10"/>
      <c r="U8" s="10"/>
      <c r="V8" s="10"/>
      <c r="W8" s="10"/>
      <c r="X8" s="10"/>
      <c r="Y8" s="13"/>
      <c r="Z8" s="13"/>
      <c r="AA8" s="13"/>
      <c r="AB8" s="13"/>
      <c r="AC8" s="13"/>
      <c r="AD8" s="13"/>
      <c r="AE8" s="13"/>
      <c r="AM8" s="12"/>
      <c r="AT8" s="13"/>
      <c r="BA8" s="13"/>
      <c r="BE8" s="13" t="s">
        <v>286</v>
      </c>
    </row>
    <row r="9" spans="1:62" ht="14.25" customHeight="1">
      <c r="N9" s="10"/>
      <c r="O9" s="10"/>
      <c r="P9" s="10"/>
      <c r="Q9" s="10"/>
      <c r="R9" s="10"/>
      <c r="T9" s="10"/>
      <c r="U9" s="10"/>
      <c r="V9" s="10"/>
      <c r="W9" s="10"/>
      <c r="X9" s="10"/>
      <c r="Y9" s="13"/>
      <c r="Z9" s="13"/>
      <c r="AA9" s="13"/>
      <c r="AB9" s="13"/>
      <c r="AC9" s="13"/>
      <c r="AD9" s="13"/>
      <c r="AE9" s="13"/>
      <c r="AM9" s="12"/>
      <c r="AT9" s="13"/>
      <c r="BA9" s="13"/>
      <c r="BE9" s="13" t="s">
        <v>288</v>
      </c>
    </row>
    <row r="10" spans="1:62" ht="14.25" customHeight="1">
      <c r="N10" s="10"/>
      <c r="O10" s="10"/>
      <c r="P10" s="10"/>
      <c r="Q10" s="10"/>
      <c r="R10" s="10"/>
      <c r="T10" s="10"/>
      <c r="U10" s="10"/>
      <c r="V10" s="10"/>
      <c r="W10" s="10"/>
      <c r="X10" s="10"/>
      <c r="Y10" s="13"/>
      <c r="Z10" s="13"/>
      <c r="AA10" s="13"/>
      <c r="AB10" s="13"/>
      <c r="AC10" s="13"/>
      <c r="AD10" s="13"/>
      <c r="AE10" s="13"/>
      <c r="AM10" s="12"/>
      <c r="AT10" s="13"/>
      <c r="BA10" s="13"/>
      <c r="BE10" s="13" t="s">
        <v>289</v>
      </c>
    </row>
    <row r="11" spans="1:62" ht="17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0"/>
      <c r="T11" s="10"/>
      <c r="U11" s="10"/>
      <c r="V11" s="10"/>
      <c r="W11" s="10"/>
      <c r="X11" s="10"/>
      <c r="Y11" s="12"/>
      <c r="Z11" s="12"/>
      <c r="AA11" s="12"/>
      <c r="AB11" s="12"/>
      <c r="AC11" s="12"/>
      <c r="AD11" s="12"/>
      <c r="AE11" s="12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46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J11" s="2"/>
    </row>
    <row r="12" spans="1:62" ht="19.5" customHeight="1">
      <c r="A12" s="98" t="s">
        <v>285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J12" s="2"/>
    </row>
    <row r="13" spans="1:62" ht="17.25" customHeight="1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62"/>
      <c r="AS13" s="62"/>
      <c r="AT13" s="59"/>
      <c r="AU13" s="59"/>
      <c r="AV13" s="59"/>
      <c r="AW13" s="59"/>
      <c r="AX13" s="59"/>
      <c r="AY13" s="62"/>
      <c r="AZ13" s="62"/>
      <c r="BA13" s="59"/>
      <c r="BB13" s="59"/>
      <c r="BC13" s="59"/>
      <c r="BD13" s="62"/>
      <c r="BE13" s="62"/>
      <c r="BF13" s="59"/>
      <c r="BJ13" s="2"/>
    </row>
    <row r="14" spans="1:62" ht="49.5" customHeight="1">
      <c r="A14" s="77" t="s">
        <v>3</v>
      </c>
      <c r="B14" s="77" t="s">
        <v>0</v>
      </c>
      <c r="C14" s="77" t="s">
        <v>4</v>
      </c>
      <c r="D14" s="77" t="s">
        <v>2</v>
      </c>
      <c r="E14" s="77" t="s">
        <v>1</v>
      </c>
      <c r="F14" s="77" t="s">
        <v>12</v>
      </c>
      <c r="G14" s="77" t="s">
        <v>30</v>
      </c>
      <c r="H14" s="77" t="s">
        <v>44</v>
      </c>
      <c r="I14" s="77" t="s">
        <v>30</v>
      </c>
      <c r="J14" s="77" t="s">
        <v>44</v>
      </c>
      <c r="K14" s="77" t="s">
        <v>47</v>
      </c>
      <c r="L14" s="95" t="s">
        <v>112</v>
      </c>
      <c r="M14" s="77" t="s">
        <v>47</v>
      </c>
      <c r="N14" s="77" t="s">
        <v>93</v>
      </c>
      <c r="O14" s="95" t="s">
        <v>112</v>
      </c>
      <c r="P14" s="95" t="s">
        <v>112</v>
      </c>
      <c r="Q14" s="77" t="s">
        <v>47</v>
      </c>
      <c r="R14" s="77" t="s">
        <v>93</v>
      </c>
      <c r="S14" s="77" t="s">
        <v>53</v>
      </c>
      <c r="T14" s="95" t="s">
        <v>112</v>
      </c>
      <c r="U14" s="95" t="s">
        <v>112</v>
      </c>
      <c r="V14" s="95" t="s">
        <v>112</v>
      </c>
      <c r="W14" s="77" t="s">
        <v>47</v>
      </c>
      <c r="X14" s="77" t="s">
        <v>93</v>
      </c>
      <c r="Y14" s="77" t="s">
        <v>53</v>
      </c>
      <c r="Z14" s="95" t="s">
        <v>112</v>
      </c>
      <c r="AA14" s="95" t="s">
        <v>112</v>
      </c>
      <c r="AB14" s="95" t="s">
        <v>216</v>
      </c>
      <c r="AC14" s="77" t="s">
        <v>47</v>
      </c>
      <c r="AD14" s="77" t="s">
        <v>93</v>
      </c>
      <c r="AE14" s="77" t="s">
        <v>53</v>
      </c>
      <c r="AF14" s="77" t="s">
        <v>94</v>
      </c>
      <c r="AG14" s="97" t="s">
        <v>112</v>
      </c>
      <c r="AH14" s="95" t="s">
        <v>112</v>
      </c>
      <c r="AI14" s="95" t="s">
        <v>216</v>
      </c>
      <c r="AJ14" s="79" t="s">
        <v>112</v>
      </c>
      <c r="AK14" s="77" t="s">
        <v>47</v>
      </c>
      <c r="AL14" s="77" t="s">
        <v>93</v>
      </c>
      <c r="AM14" s="77" t="s">
        <v>53</v>
      </c>
      <c r="AN14" s="77" t="s">
        <v>94</v>
      </c>
      <c r="AO14" s="95" t="s">
        <v>112</v>
      </c>
      <c r="AP14" s="95" t="s">
        <v>216</v>
      </c>
      <c r="AQ14" s="79" t="s">
        <v>112</v>
      </c>
      <c r="AR14" s="79" t="s">
        <v>112</v>
      </c>
      <c r="AS14" s="77" t="s">
        <v>47</v>
      </c>
      <c r="AT14" s="77" t="s">
        <v>93</v>
      </c>
      <c r="AU14" s="77" t="s">
        <v>53</v>
      </c>
      <c r="AV14" s="77" t="s">
        <v>94</v>
      </c>
      <c r="AW14" s="95" t="s">
        <v>216</v>
      </c>
      <c r="AX14" s="79" t="s">
        <v>112</v>
      </c>
      <c r="AY14" s="79" t="s">
        <v>112</v>
      </c>
      <c r="AZ14" s="77" t="s">
        <v>93</v>
      </c>
      <c r="BA14" s="77" t="s">
        <v>53</v>
      </c>
      <c r="BB14" s="77" t="s">
        <v>94</v>
      </c>
      <c r="BC14" s="79" t="s">
        <v>112</v>
      </c>
      <c r="BD14" s="79" t="s">
        <v>112</v>
      </c>
      <c r="BE14" s="77" t="s">
        <v>53</v>
      </c>
      <c r="BF14" s="77" t="s">
        <v>94</v>
      </c>
      <c r="BJ14" s="2"/>
    </row>
    <row r="15" spans="1:62" ht="135.75" customHeight="1">
      <c r="A15" s="77"/>
      <c r="B15" s="77"/>
      <c r="C15" s="78"/>
      <c r="D15" s="78"/>
      <c r="E15" s="78"/>
      <c r="F15" s="78"/>
      <c r="G15" s="77"/>
      <c r="H15" s="77"/>
      <c r="I15" s="77"/>
      <c r="J15" s="77"/>
      <c r="K15" s="78"/>
      <c r="L15" s="95"/>
      <c r="M15" s="78"/>
      <c r="N15" s="78"/>
      <c r="O15" s="95"/>
      <c r="P15" s="95"/>
      <c r="Q15" s="78"/>
      <c r="R15" s="78"/>
      <c r="S15" s="78"/>
      <c r="T15" s="95"/>
      <c r="U15" s="95"/>
      <c r="V15" s="95"/>
      <c r="W15" s="78"/>
      <c r="X15" s="78"/>
      <c r="Y15" s="78"/>
      <c r="Z15" s="95"/>
      <c r="AA15" s="95"/>
      <c r="AB15" s="95"/>
      <c r="AC15" s="78"/>
      <c r="AD15" s="78"/>
      <c r="AE15" s="78"/>
      <c r="AF15" s="78"/>
      <c r="AG15" s="97"/>
      <c r="AH15" s="95"/>
      <c r="AI15" s="95"/>
      <c r="AJ15" s="80"/>
      <c r="AK15" s="78"/>
      <c r="AL15" s="78"/>
      <c r="AM15" s="78"/>
      <c r="AN15" s="78"/>
      <c r="AO15" s="95"/>
      <c r="AP15" s="95"/>
      <c r="AQ15" s="80"/>
      <c r="AR15" s="80"/>
      <c r="AS15" s="78"/>
      <c r="AT15" s="78"/>
      <c r="AU15" s="78"/>
      <c r="AV15" s="78"/>
      <c r="AW15" s="95"/>
      <c r="AX15" s="80"/>
      <c r="AY15" s="80"/>
      <c r="AZ15" s="78"/>
      <c r="BA15" s="78"/>
      <c r="BB15" s="78"/>
      <c r="BC15" s="80"/>
      <c r="BD15" s="80"/>
      <c r="BE15" s="78"/>
      <c r="BF15" s="78"/>
      <c r="BJ15" s="13"/>
    </row>
    <row r="16" spans="1:62" ht="15" customHeight="1">
      <c r="A16" s="50">
        <v>1</v>
      </c>
      <c r="B16" s="50">
        <v>2</v>
      </c>
      <c r="C16" s="51">
        <v>3</v>
      </c>
      <c r="D16" s="51">
        <v>4</v>
      </c>
      <c r="E16" s="51">
        <v>5</v>
      </c>
      <c r="F16" s="51">
        <v>6</v>
      </c>
      <c r="G16" s="50"/>
      <c r="H16" s="50"/>
      <c r="I16" s="50"/>
      <c r="J16" s="50"/>
      <c r="K16" s="51">
        <v>7</v>
      </c>
      <c r="L16" s="51">
        <v>7</v>
      </c>
      <c r="M16" s="51">
        <v>7</v>
      </c>
      <c r="N16" s="51">
        <v>8</v>
      </c>
      <c r="O16" s="51">
        <v>8</v>
      </c>
      <c r="P16" s="51">
        <v>7</v>
      </c>
      <c r="Q16" s="51">
        <v>7</v>
      </c>
      <c r="R16" s="51">
        <v>8</v>
      </c>
      <c r="S16" s="51">
        <v>9</v>
      </c>
      <c r="T16" s="51">
        <v>9</v>
      </c>
      <c r="U16" s="51">
        <v>8</v>
      </c>
      <c r="V16" s="51">
        <v>7</v>
      </c>
      <c r="W16" s="51">
        <v>7</v>
      </c>
      <c r="X16" s="51">
        <v>8</v>
      </c>
      <c r="Y16" s="51">
        <v>9</v>
      </c>
      <c r="Z16" s="51">
        <v>9</v>
      </c>
      <c r="AA16" s="51">
        <v>8</v>
      </c>
      <c r="AB16" s="51">
        <v>7</v>
      </c>
      <c r="AC16" s="51">
        <v>7</v>
      </c>
      <c r="AD16" s="51">
        <v>8</v>
      </c>
      <c r="AE16" s="51">
        <v>9</v>
      </c>
      <c r="AF16" s="51">
        <v>10</v>
      </c>
      <c r="AG16" s="51">
        <v>10</v>
      </c>
      <c r="AH16" s="51">
        <v>9</v>
      </c>
      <c r="AI16" s="51">
        <v>8</v>
      </c>
      <c r="AJ16" s="51">
        <v>7</v>
      </c>
      <c r="AK16" s="51">
        <v>7</v>
      </c>
      <c r="AL16" s="51">
        <v>8</v>
      </c>
      <c r="AM16" s="51">
        <v>9</v>
      </c>
      <c r="AN16" s="51">
        <v>10</v>
      </c>
      <c r="AO16" s="51">
        <v>10</v>
      </c>
      <c r="AP16" s="51">
        <v>9</v>
      </c>
      <c r="AQ16" s="51">
        <v>8</v>
      </c>
      <c r="AR16" s="61">
        <v>7</v>
      </c>
      <c r="AS16" s="61">
        <v>7</v>
      </c>
      <c r="AT16" s="51">
        <v>8</v>
      </c>
      <c r="AU16" s="51">
        <v>9</v>
      </c>
      <c r="AV16" s="51">
        <v>10</v>
      </c>
      <c r="AW16" s="51">
        <v>10</v>
      </c>
      <c r="AX16" s="51">
        <v>9</v>
      </c>
      <c r="AY16" s="61">
        <v>8</v>
      </c>
      <c r="AZ16" s="61">
        <v>8</v>
      </c>
      <c r="BA16" s="51">
        <v>9</v>
      </c>
      <c r="BB16" s="51">
        <v>10</v>
      </c>
      <c r="BC16" s="51">
        <v>10</v>
      </c>
      <c r="BD16" s="61">
        <v>9</v>
      </c>
      <c r="BE16" s="61">
        <v>9</v>
      </c>
      <c r="BF16" s="51">
        <v>10</v>
      </c>
      <c r="BJ16" s="13"/>
    </row>
    <row r="17" spans="1:63" ht="21.75" customHeight="1">
      <c r="A17" s="81" t="s">
        <v>8</v>
      </c>
      <c r="B17" s="82"/>
      <c r="C17" s="82"/>
      <c r="D17" s="82"/>
      <c r="E17" s="50"/>
      <c r="F17" s="50"/>
      <c r="G17" s="9" t="e">
        <f>G20+G37+G57+G64+#REF!+#REF!+G87+G103+G116+G121+G125+#REF!</f>
        <v>#REF!</v>
      </c>
      <c r="H17" s="9" t="e">
        <f>H20+H37+H57+H64+#REF!+#REF!+H87+H103+H116+H121+H125+#REF!</f>
        <v>#REF!</v>
      </c>
      <c r="I17" s="9" t="e">
        <f>I20+I37+I57+I64+#REF!+#REF!+I87+I103+I116+I121+I125+#REF!</f>
        <v>#REF!</v>
      </c>
      <c r="J17" s="9" t="e">
        <f>J20+J37+J57+J64+#REF!+#REF!+J87+J103+J116+J121+J125+#REF!</f>
        <v>#REF!</v>
      </c>
      <c r="K17" s="9" t="e">
        <f t="shared" ref="K17:P17" si="0">K20+K37+K57+K64+K87+K103+K116+K121+K125+K95+K128</f>
        <v>#REF!</v>
      </c>
      <c r="L17" s="9" t="e">
        <f t="shared" si="0"/>
        <v>#REF!</v>
      </c>
      <c r="M17" s="9">
        <f t="shared" si="0"/>
        <v>17502907.289999999</v>
      </c>
      <c r="N17" s="9" t="e">
        <f t="shared" si="0"/>
        <v>#REF!</v>
      </c>
      <c r="O17" s="9" t="e">
        <f t="shared" si="0"/>
        <v>#REF!</v>
      </c>
      <c r="P17" s="9">
        <f t="shared" si="0"/>
        <v>353708.1</v>
      </c>
      <c r="Q17" s="9">
        <f>M17+P17</f>
        <v>17856615.390000001</v>
      </c>
      <c r="R17" s="9">
        <f>R20+R37+R57+R64+R87+R103+R116+R121+R125+R95+R128</f>
        <v>1415738.2999999998</v>
      </c>
      <c r="S17" s="9" t="e">
        <f>S20+S37+S57+S64+S87+S103+S116+S121+S125+S95+S128</f>
        <v>#REF!</v>
      </c>
      <c r="T17" s="9" t="e">
        <f>T20+T37+T57+T64+T87+T103+T116+T121+T125+T95+T128</f>
        <v>#REF!</v>
      </c>
      <c r="U17" s="9">
        <f>U20+U37+U57+U64+U87+U103+U116+U121+U125+U95+U128</f>
        <v>86074.455999999991</v>
      </c>
      <c r="V17" s="9">
        <f>V57+V95+V64</f>
        <v>291949.15700000001</v>
      </c>
      <c r="W17" s="9">
        <f>W20+W37+W57+W64+W87+W95+W103+W116+W121+W125+W128+W132</f>
        <v>18149248.446999997</v>
      </c>
      <c r="X17" s="9">
        <f>R17+U17</f>
        <v>1501812.7559999998</v>
      </c>
      <c r="Y17" s="14">
        <f>Y20+Y37+Y57+Y64+Y87+Y103+Y116+Y121+Y125+Y95+Y128</f>
        <v>811827.55</v>
      </c>
      <c r="Z17" s="9">
        <f>Z20+Z37+Z57+Z64+Z87+Z103+Z116+Z121+Z125+Z95</f>
        <v>0</v>
      </c>
      <c r="AA17" s="9">
        <f>AA87+AA95+AA103+AA37+AA64+AA57</f>
        <v>198136.90000000002</v>
      </c>
      <c r="AB17" s="9">
        <f>AB20+AB37+AB57+AB64+AB87+AB95+AB103+AB116+AB121+AB125+AB128+AB132+AB134</f>
        <v>6753446.7999999998</v>
      </c>
      <c r="AC17" s="9">
        <f>AC20+AC37+AC57+AC64+AC87+AC95+AC103+AC116+AC121+AC125+AC128+AC132+AC134</f>
        <v>24902705.246999994</v>
      </c>
      <c r="AD17" s="9">
        <f>AD20+AD37+AD57+AD64+AD87+AD95+AD103+AD116+AD121+AD125+AD128+AD132</f>
        <v>1699808.6559999997</v>
      </c>
      <c r="AE17" s="9">
        <f>Y17+Z17</f>
        <v>811827.55</v>
      </c>
      <c r="AF17" s="9">
        <f>AF20+AF37+AF57+AF64+AF87+AF103+AF116+AF121+AF125+AF95+AF128</f>
        <v>743073.40000000014</v>
      </c>
      <c r="AG17" s="9">
        <f>AG20+AG37+AG57+AG64+AG87+AG103+AG116+AG121+AG125+AG95</f>
        <v>0</v>
      </c>
      <c r="AH17" s="9">
        <f>AH20+AH37+AH64</f>
        <v>136475.79999999999</v>
      </c>
      <c r="AI17" s="9">
        <f>AI20+AI37+AI57+AI64+AI87+AI95+AI103+AI116+AI121+AI125+AI128+AI132+AI134</f>
        <v>203224.9</v>
      </c>
      <c r="AJ17" s="9">
        <f>AJ20+AJ37</f>
        <v>-60286.10000000002</v>
      </c>
      <c r="AK17" s="9">
        <v>24910419.100000001</v>
      </c>
      <c r="AL17" s="9">
        <f>AD17+AI17</f>
        <v>1903033.5559999996</v>
      </c>
      <c r="AM17" s="9">
        <f>AM20+AM37+AM57+AM64+AM87+AM95+AM103+AM116+AM121+AM125+AM128+AM132</f>
        <v>948303.4</v>
      </c>
      <c r="AN17" s="9">
        <f>AF17+AG17</f>
        <v>743073.40000000014</v>
      </c>
      <c r="AO17" s="9">
        <f>AO20+AO37+AO64</f>
        <v>0</v>
      </c>
      <c r="AP17" s="9">
        <v>0</v>
      </c>
      <c r="AQ17" s="9">
        <f>AQ20+AQ57+AQ64+AQ87+AQ95</f>
        <v>2598.1999999999998</v>
      </c>
      <c r="AR17" s="9">
        <f>AR20+AR57+AR64+AR121</f>
        <v>-451.9</v>
      </c>
      <c r="AS17" s="9">
        <f>AK17+AR17</f>
        <v>24909967.200000003</v>
      </c>
      <c r="AT17" s="9">
        <v>1973481.8</v>
      </c>
      <c r="AU17" s="9">
        <f>AM17+AP17</f>
        <v>948303.4</v>
      </c>
      <c r="AV17" s="9">
        <f>AV20+AV37+AV57+AV64+AV87+AV95+AV103+AV116+AV121+AV125+AV128+AV132</f>
        <v>743073.40000000014</v>
      </c>
      <c r="AW17" s="9">
        <f>AW20+AW37+AW57+AW64+AW87+AW95+AW103+AW116+AW121+AW125+AW128+AW132</f>
        <v>0</v>
      </c>
      <c r="AX17" s="9"/>
      <c r="AY17" s="9">
        <f>AY20+AY57+AY64+AY121+AY87</f>
        <v>-217678</v>
      </c>
      <c r="AZ17" s="9">
        <f>AT17+AY17</f>
        <v>1755803.8</v>
      </c>
      <c r="BA17" s="9">
        <f>AU17+AX17</f>
        <v>948303.4</v>
      </c>
      <c r="BB17" s="9">
        <f>AV17+AW17</f>
        <v>743073.40000000014</v>
      </c>
      <c r="BC17" s="9"/>
      <c r="BD17" s="9">
        <f>BD20+BD57+BD64+BD121+BD116+BD87</f>
        <v>-6555.5999999999931</v>
      </c>
      <c r="BE17" s="9">
        <f>BA17+BD17</f>
        <v>941747.8</v>
      </c>
      <c r="BF17" s="9">
        <f>BB17+BC17</f>
        <v>743073.40000000014</v>
      </c>
      <c r="BG17" s="2"/>
      <c r="BH17" s="2"/>
      <c r="BI17" s="2"/>
      <c r="BJ17" s="12"/>
      <c r="BK17" s="2"/>
    </row>
    <row r="18" spans="1:63" ht="21.75" hidden="1" customHeight="1">
      <c r="A18" s="52"/>
      <c r="B18" s="53"/>
      <c r="C18" s="53"/>
      <c r="D18" s="53"/>
      <c r="E18" s="50"/>
      <c r="F18" s="50" t="s">
        <v>78</v>
      </c>
      <c r="G18" s="9"/>
      <c r="H18" s="9"/>
      <c r="I18" s="9"/>
      <c r="J18" s="9"/>
      <c r="K18" s="9"/>
      <c r="L18" s="9"/>
      <c r="M18" s="9"/>
      <c r="N18" s="9" t="e">
        <f>N17-N88-N89-N90</f>
        <v>#REF!</v>
      </c>
      <c r="O18" s="9" t="e">
        <f>O17-O88-O89-O90</f>
        <v>#REF!</v>
      </c>
      <c r="P18" s="9"/>
      <c r="Q18" s="9"/>
      <c r="R18" s="9"/>
      <c r="S18" s="9" t="e">
        <f>S17-S60-S88-S89-S90</f>
        <v>#REF!</v>
      </c>
      <c r="T18" s="9" t="e">
        <f>T17-T60-T88-T89-T90</f>
        <v>#REF!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>
        <f>AF17-AF60-AF88-AF89-AF90</f>
        <v>543343.20000000019</v>
      </c>
      <c r="AG18" s="9">
        <f>AG17-AG60-AG88-AG89-AG90</f>
        <v>0</v>
      </c>
      <c r="AH18" s="9"/>
      <c r="AI18" s="9"/>
      <c r="AJ18" s="9"/>
      <c r="AK18" s="9">
        <f t="shared" ref="AK18:AK19" si="1">AC18+AJ18</f>
        <v>0</v>
      </c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2"/>
      <c r="BH18" s="2"/>
      <c r="BI18" s="2"/>
      <c r="BJ18" s="12"/>
      <c r="BK18" s="2"/>
    </row>
    <row r="19" spans="1:63" ht="21.75" hidden="1" customHeight="1">
      <c r="A19" s="52"/>
      <c r="B19" s="53"/>
      <c r="C19" s="53"/>
      <c r="D19" s="53"/>
      <c r="E19" s="50"/>
      <c r="F19" s="50" t="s">
        <v>79</v>
      </c>
      <c r="G19" s="9"/>
      <c r="H19" s="9"/>
      <c r="I19" s="9"/>
      <c r="J19" s="9"/>
      <c r="K19" s="9"/>
      <c r="L19" s="9"/>
      <c r="M19" s="9"/>
      <c r="N19" s="9" t="e">
        <f>N18-N61-N93-N106-N126-N95</f>
        <v>#REF!</v>
      </c>
      <c r="O19" s="9" t="e">
        <f>O18-O61-O93-O106-O126-O95</f>
        <v>#REF!</v>
      </c>
      <c r="P19" s="9"/>
      <c r="Q19" s="9"/>
      <c r="R19" s="9"/>
      <c r="S19" s="9" t="e">
        <f>S18-S61-S93-S106-S126-S95</f>
        <v>#REF!</v>
      </c>
      <c r="T19" s="9" t="e">
        <f>T18-T61-T93-T106-T126-T95</f>
        <v>#REF!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>
        <f>AF18-AF61-AF93-AF106-AF126-AF95</f>
        <v>448343.20000000019</v>
      </c>
      <c r="AG19" s="9">
        <f>AG18-AG61-AG93-AG106-AG126-AG95</f>
        <v>0</v>
      </c>
      <c r="AH19" s="9"/>
      <c r="AI19" s="9"/>
      <c r="AJ19" s="9"/>
      <c r="AK19" s="9">
        <f t="shared" si="1"/>
        <v>0</v>
      </c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2"/>
      <c r="BH19" s="2"/>
      <c r="BI19" s="2"/>
      <c r="BJ19" s="2"/>
      <c r="BK19" s="2"/>
    </row>
    <row r="20" spans="1:63" ht="50.25" customHeight="1">
      <c r="A20" s="81" t="s">
        <v>265</v>
      </c>
      <c r="B20" s="84"/>
      <c r="C20" s="84"/>
      <c r="D20" s="84"/>
      <c r="E20" s="58"/>
      <c r="F20" s="9"/>
      <c r="G20" s="9">
        <f>G21+G33</f>
        <v>238051.1</v>
      </c>
      <c r="H20" s="9" t="e">
        <f>H21+H33</f>
        <v>#REF!</v>
      </c>
      <c r="I20" s="9" t="e">
        <f>I21+I33</f>
        <v>#REF!</v>
      </c>
      <c r="J20" s="9" t="e">
        <f>J21+J33</f>
        <v>#REF!</v>
      </c>
      <c r="K20" s="9" t="e">
        <f t="shared" ref="K20:P20" si="2">K21+K31+K33</f>
        <v>#REF!</v>
      </c>
      <c r="L20" s="9" t="e">
        <f t="shared" si="2"/>
        <v>#REF!</v>
      </c>
      <c r="M20" s="9">
        <f t="shared" si="2"/>
        <v>6140089.0499999998</v>
      </c>
      <c r="N20" s="9" t="e">
        <f t="shared" si="2"/>
        <v>#REF!</v>
      </c>
      <c r="O20" s="9" t="e">
        <f t="shared" si="2"/>
        <v>#REF!</v>
      </c>
      <c r="P20" s="9">
        <f t="shared" si="2"/>
        <v>2702.3</v>
      </c>
      <c r="Q20" s="9">
        <f>M20+P20</f>
        <v>6142791.3499999996</v>
      </c>
      <c r="R20" s="9">
        <f>R21+R31+R33</f>
        <v>145841.19999999998</v>
      </c>
      <c r="S20" s="9" t="e">
        <f>S21+S31+S33</f>
        <v>#REF!</v>
      </c>
      <c r="T20" s="9" t="e">
        <f>T21+T31+T33</f>
        <v>#REF!</v>
      </c>
      <c r="U20" s="9">
        <f>U21+U31+U33</f>
        <v>5505.2</v>
      </c>
      <c r="V20" s="9"/>
      <c r="W20" s="9">
        <f t="shared" ref="W20:W21" si="3">Q20+V20</f>
        <v>6142791.3499999996</v>
      </c>
      <c r="X20" s="9">
        <f t="shared" ref="X20:X125" si="4">R20+U20</f>
        <v>151346.4</v>
      </c>
      <c r="Y20" s="9">
        <f>Y21+Y31+Y33</f>
        <v>174059.5</v>
      </c>
      <c r="Z20" s="9">
        <f>Z21+Z31+Z33</f>
        <v>0</v>
      </c>
      <c r="AA20" s="9"/>
      <c r="AB20" s="9">
        <f>AB21+AB31+AB33+AB36</f>
        <v>46236.2</v>
      </c>
      <c r="AC20" s="9">
        <f t="shared" ref="AC20:AC92" si="5">W20+AB20</f>
        <v>6189027.5499999998</v>
      </c>
      <c r="AD20" s="9">
        <f t="shared" ref="AD20:AD112" si="6">X20+AA20</f>
        <v>151346.4</v>
      </c>
      <c r="AE20" s="9">
        <f t="shared" ref="AE20:AE31" si="7">Y20+Z20</f>
        <v>174059.5</v>
      </c>
      <c r="AF20" s="9">
        <f>AF21+AF31+AF33</f>
        <v>82795.399999999994</v>
      </c>
      <c r="AG20" s="9">
        <f>AG21+AG31+AG33</f>
        <v>0</v>
      </c>
      <c r="AH20" s="9">
        <f>AH21</f>
        <v>-6000</v>
      </c>
      <c r="AI20" s="9">
        <f>AI21+AI31+AI33+AI36</f>
        <v>40801.800000000003</v>
      </c>
      <c r="AJ20" s="9">
        <f>AJ21+AJ31+AJ33</f>
        <v>-44882.3</v>
      </c>
      <c r="AK20" s="9">
        <f>AC20+AJ20</f>
        <v>6144145.25</v>
      </c>
      <c r="AL20" s="9">
        <f t="shared" ref="AL20:AL92" si="8">AD20+AI20</f>
        <v>192148.2</v>
      </c>
      <c r="AM20" s="9">
        <f>AE20+AH20</f>
        <v>168059.5</v>
      </c>
      <c r="AN20" s="9">
        <f t="shared" ref="AN20:AN128" si="9">AF20+AG20</f>
        <v>82795.399999999994</v>
      </c>
      <c r="AO20" s="9">
        <f>AO21</f>
        <v>-22385.4</v>
      </c>
      <c r="AP20" s="9">
        <f>AP21+AP31+AP33+AP36</f>
        <v>-34407.300000000003</v>
      </c>
      <c r="AQ20" s="9">
        <f>AQ21</f>
        <v>1277.2</v>
      </c>
      <c r="AR20" s="9">
        <f>AR33</f>
        <v>-141.5</v>
      </c>
      <c r="AS20" s="9">
        <f t="shared" ref="AS20:AS83" si="10">AK20+AR20</f>
        <v>6144003.75</v>
      </c>
      <c r="AT20" s="9">
        <f t="shared" ref="AT20:AT84" si="11">AL20+AQ20</f>
        <v>193425.40000000002</v>
      </c>
      <c r="AU20" s="9">
        <f t="shared" ref="AU20:AU92" si="12">AM20+AP20</f>
        <v>133652.20000000001</v>
      </c>
      <c r="AV20" s="9">
        <f t="shared" ref="AV20:AV109" si="13">AN20+AO20</f>
        <v>60409.999999999993</v>
      </c>
      <c r="AW20" s="9"/>
      <c r="AX20" s="9"/>
      <c r="AY20" s="9">
        <f>AY33</f>
        <v>-141.5</v>
      </c>
      <c r="AZ20" s="9">
        <f t="shared" ref="AZ20:AZ83" si="14">AT20+AY20</f>
        <v>193283.90000000002</v>
      </c>
      <c r="BA20" s="9">
        <f t="shared" ref="BA20:BA84" si="15">AU20+AX20</f>
        <v>133652.20000000001</v>
      </c>
      <c r="BB20" s="9">
        <f t="shared" ref="BB20:BB92" si="16">AV20+AW20</f>
        <v>60409.999999999993</v>
      </c>
      <c r="BC20" s="9"/>
      <c r="BD20" s="9"/>
      <c r="BE20" s="9">
        <f t="shared" ref="BE20:BE83" si="17">BA20+BD20</f>
        <v>133652.20000000001</v>
      </c>
      <c r="BF20" s="9">
        <f t="shared" ref="BF20:BF84" si="18">BB20+BC20</f>
        <v>60409.999999999993</v>
      </c>
      <c r="BG20" s="2"/>
      <c r="BH20" s="2"/>
      <c r="BI20" s="2"/>
      <c r="BJ20" s="2"/>
      <c r="BK20" s="2"/>
    </row>
    <row r="21" spans="1:63" ht="80.25" customHeight="1">
      <c r="A21" s="81" t="s">
        <v>31</v>
      </c>
      <c r="B21" s="81"/>
      <c r="C21" s="81"/>
      <c r="D21" s="81"/>
      <c r="E21" s="20"/>
      <c r="F21" s="21"/>
      <c r="G21" s="9">
        <f>SUM(G23:G23)</f>
        <v>238051.1</v>
      </c>
      <c r="H21" s="9" t="e">
        <f>H23+#REF!</f>
        <v>#REF!</v>
      </c>
      <c r="I21" s="9" t="e">
        <f>I23+#REF!+#REF!</f>
        <v>#REF!</v>
      </c>
      <c r="J21" s="9" t="e">
        <f>J23+#REF!+#REF!</f>
        <v>#REF!</v>
      </c>
      <c r="K21" s="9">
        <f>SUM(K22:K27)</f>
        <v>5782567.5500000007</v>
      </c>
      <c r="L21" s="9">
        <f>SUM(L22:L27)</f>
        <v>0</v>
      </c>
      <c r="M21" s="9">
        <f>SUM(M22:M28)</f>
        <v>5836877.9500000002</v>
      </c>
      <c r="N21" s="9">
        <f t="shared" ref="N21:P21" si="19">SUM(N22:N28)</f>
        <v>179953.3</v>
      </c>
      <c r="O21" s="9">
        <f t="shared" si="19"/>
        <v>-64616.5</v>
      </c>
      <c r="P21" s="9">
        <f t="shared" si="19"/>
        <v>2702.3</v>
      </c>
      <c r="Q21" s="9">
        <f>M21+P21</f>
        <v>5839580.25</v>
      </c>
      <c r="R21" s="9">
        <f>SUM(R22:R28)</f>
        <v>115336.8</v>
      </c>
      <c r="S21" s="9">
        <f t="shared" ref="S21:U21" si="20">SUM(S22:S28)</f>
        <v>63329.7</v>
      </c>
      <c r="T21" s="9">
        <f t="shared" si="20"/>
        <v>0</v>
      </c>
      <c r="U21" s="9">
        <f t="shared" si="20"/>
        <v>2.2999999999999998</v>
      </c>
      <c r="V21" s="9"/>
      <c r="W21" s="9">
        <f t="shared" si="3"/>
        <v>5839580.25</v>
      </c>
      <c r="X21" s="9">
        <f t="shared" si="4"/>
        <v>115339.1</v>
      </c>
      <c r="Y21" s="9">
        <f t="shared" ref="Y21:AF21" si="21">Y22+Y23+Y24+Y25+Y26+Y27</f>
        <v>63329.7</v>
      </c>
      <c r="Z21" s="9">
        <f t="shared" si="21"/>
        <v>0</v>
      </c>
      <c r="AA21" s="9"/>
      <c r="AB21" s="9">
        <f>AB29+AB30</f>
        <v>35008.199999999997</v>
      </c>
      <c r="AC21" s="9">
        <f t="shared" si="5"/>
        <v>5874588.4500000002</v>
      </c>
      <c r="AD21" s="9">
        <f t="shared" si="6"/>
        <v>115339.1</v>
      </c>
      <c r="AE21" s="9">
        <f t="shared" si="7"/>
        <v>63329.7</v>
      </c>
      <c r="AF21" s="9">
        <f t="shared" si="21"/>
        <v>82795.399999999994</v>
      </c>
      <c r="AG21" s="9">
        <f>SUM(AG22:AG27)</f>
        <v>0</v>
      </c>
      <c r="AH21" s="9">
        <f>AH27</f>
        <v>-6000</v>
      </c>
      <c r="AI21" s="9">
        <f>AI23+AI29+AI30</f>
        <v>30237</v>
      </c>
      <c r="AJ21" s="9">
        <f>AJ22+AJ23</f>
        <v>26053.200000000001</v>
      </c>
      <c r="AK21" s="9">
        <f t="shared" ref="AK21:AK85" si="22">AC21+AJ21</f>
        <v>5900641.6500000004</v>
      </c>
      <c r="AL21" s="9">
        <f t="shared" si="8"/>
        <v>145576.1</v>
      </c>
      <c r="AM21" s="9">
        <f>AE21+AH21</f>
        <v>57329.7</v>
      </c>
      <c r="AN21" s="9">
        <f t="shared" si="9"/>
        <v>82795.399999999994</v>
      </c>
      <c r="AO21" s="9">
        <f>AO27</f>
        <v>-22385.4</v>
      </c>
      <c r="AP21" s="9"/>
      <c r="AQ21" s="9">
        <f>AQ22+AQ24</f>
        <v>1277.2</v>
      </c>
      <c r="AR21" s="9"/>
      <c r="AS21" s="9">
        <f t="shared" si="10"/>
        <v>5900641.6500000004</v>
      </c>
      <c r="AT21" s="9">
        <f t="shared" si="11"/>
        <v>146853.30000000002</v>
      </c>
      <c r="AU21" s="9">
        <f t="shared" si="12"/>
        <v>57329.7</v>
      </c>
      <c r="AV21" s="9">
        <f t="shared" si="13"/>
        <v>60409.999999999993</v>
      </c>
      <c r="AW21" s="9"/>
      <c r="AX21" s="9"/>
      <c r="AY21" s="9"/>
      <c r="AZ21" s="9">
        <f t="shared" si="14"/>
        <v>146853.30000000002</v>
      </c>
      <c r="BA21" s="9">
        <f t="shared" si="15"/>
        <v>57329.7</v>
      </c>
      <c r="BB21" s="9">
        <f t="shared" si="16"/>
        <v>60409.999999999993</v>
      </c>
      <c r="BC21" s="9"/>
      <c r="BD21" s="9"/>
      <c r="BE21" s="9">
        <f t="shared" si="17"/>
        <v>57329.7</v>
      </c>
      <c r="BF21" s="9">
        <f t="shared" si="18"/>
        <v>60409.999999999993</v>
      </c>
    </row>
    <row r="22" spans="1:63" ht="146.25" customHeight="1">
      <c r="A22" s="22" t="s">
        <v>169</v>
      </c>
      <c r="B22" s="23" t="s">
        <v>144</v>
      </c>
      <c r="C22" s="17" t="s">
        <v>5</v>
      </c>
      <c r="D22" s="17" t="s">
        <v>7</v>
      </c>
      <c r="E22" s="17" t="s">
        <v>32</v>
      </c>
      <c r="F22" s="17" t="s">
        <v>145</v>
      </c>
      <c r="G22" s="9"/>
      <c r="H22" s="9"/>
      <c r="I22" s="9"/>
      <c r="J22" s="9"/>
      <c r="K22" s="9">
        <v>419054.45</v>
      </c>
      <c r="L22" s="9"/>
      <c r="M22" s="9">
        <v>473364.85000000003</v>
      </c>
      <c r="N22" s="24">
        <v>68906.2</v>
      </c>
      <c r="O22" s="24">
        <v>-64616.5</v>
      </c>
      <c r="P22" s="9"/>
      <c r="Q22" s="24">
        <v>473364.85000000003</v>
      </c>
      <c r="R22" s="9">
        <f t="shared" ref="R22:R126" si="23">N22+O22</f>
        <v>4289.6999999999971</v>
      </c>
      <c r="S22" s="9">
        <v>0</v>
      </c>
      <c r="T22" s="9">
        <v>0</v>
      </c>
      <c r="U22" s="9"/>
      <c r="V22" s="9"/>
      <c r="W22" s="9">
        <v>473364.85000000003</v>
      </c>
      <c r="X22" s="9">
        <f t="shared" si="4"/>
        <v>4289.6999999999971</v>
      </c>
      <c r="Y22" s="9">
        <f t="shared" ref="Y22:Y126" si="24">S22+T22</f>
        <v>0</v>
      </c>
      <c r="Z22" s="9"/>
      <c r="AA22" s="9"/>
      <c r="AB22" s="9"/>
      <c r="AC22" s="9">
        <f t="shared" si="5"/>
        <v>473364.85000000003</v>
      </c>
      <c r="AD22" s="9">
        <f t="shared" si="6"/>
        <v>4289.6999999999971</v>
      </c>
      <c r="AE22" s="9">
        <f t="shared" si="7"/>
        <v>0</v>
      </c>
      <c r="AF22" s="9">
        <v>0</v>
      </c>
      <c r="AG22" s="9"/>
      <c r="AH22" s="9"/>
      <c r="AI22" s="9"/>
      <c r="AJ22" s="9">
        <v>25998.5</v>
      </c>
      <c r="AK22" s="9">
        <f t="shared" si="22"/>
        <v>499363.35000000003</v>
      </c>
      <c r="AL22" s="9">
        <f t="shared" si="8"/>
        <v>4289.6999999999971</v>
      </c>
      <c r="AM22" s="9">
        <v>0</v>
      </c>
      <c r="AN22" s="9">
        <f t="shared" si="9"/>
        <v>0</v>
      </c>
      <c r="AO22" s="9"/>
      <c r="AP22" s="9"/>
      <c r="AQ22" s="9">
        <v>3210.9</v>
      </c>
      <c r="AR22" s="9"/>
      <c r="AS22" s="9">
        <f t="shared" si="10"/>
        <v>499363.35000000003</v>
      </c>
      <c r="AT22" s="9">
        <f t="shared" si="11"/>
        <v>7500.5999999999967</v>
      </c>
      <c r="AU22" s="9">
        <f t="shared" si="12"/>
        <v>0</v>
      </c>
      <c r="AV22" s="9">
        <f t="shared" si="13"/>
        <v>0</v>
      </c>
      <c r="AW22" s="9"/>
      <c r="AX22" s="9"/>
      <c r="AY22" s="9"/>
      <c r="AZ22" s="9">
        <f t="shared" si="14"/>
        <v>7500.5999999999967</v>
      </c>
      <c r="BA22" s="9">
        <f t="shared" si="15"/>
        <v>0</v>
      </c>
      <c r="BB22" s="9">
        <f t="shared" si="16"/>
        <v>0</v>
      </c>
      <c r="BC22" s="9"/>
      <c r="BD22" s="9"/>
      <c r="BE22" s="9">
        <f t="shared" si="17"/>
        <v>0</v>
      </c>
      <c r="BF22" s="9">
        <f t="shared" si="18"/>
        <v>0</v>
      </c>
    </row>
    <row r="23" spans="1:63" ht="135" customHeight="1">
      <c r="A23" s="52" t="s">
        <v>215</v>
      </c>
      <c r="B23" s="25" t="s">
        <v>73</v>
      </c>
      <c r="C23" s="50" t="s">
        <v>5</v>
      </c>
      <c r="D23" s="50" t="s">
        <v>7</v>
      </c>
      <c r="E23" s="50" t="s">
        <v>14</v>
      </c>
      <c r="F23" s="50" t="s">
        <v>16</v>
      </c>
      <c r="G23" s="9">
        <v>238051.1</v>
      </c>
      <c r="H23" s="9">
        <f>15000+17938.4+9719.5</f>
        <v>42657.9</v>
      </c>
      <c r="I23" s="9">
        <f>G23+H23</f>
        <v>280709</v>
      </c>
      <c r="J23" s="9">
        <v>8409.5</v>
      </c>
      <c r="K23" s="9">
        <v>22219</v>
      </c>
      <c r="L23" s="9"/>
      <c r="M23" s="9">
        <f t="shared" ref="M23:M129" si="25">K23+L23</f>
        <v>22219</v>
      </c>
      <c r="N23" s="9">
        <v>13933.2</v>
      </c>
      <c r="O23" s="9"/>
      <c r="P23" s="9"/>
      <c r="Q23" s="9">
        <v>22219</v>
      </c>
      <c r="R23" s="9">
        <f t="shared" si="23"/>
        <v>13933.2</v>
      </c>
      <c r="S23" s="9">
        <v>0</v>
      </c>
      <c r="T23" s="9">
        <v>0</v>
      </c>
      <c r="U23" s="9"/>
      <c r="V23" s="9"/>
      <c r="W23" s="9">
        <v>22219</v>
      </c>
      <c r="X23" s="9">
        <f t="shared" si="4"/>
        <v>13933.2</v>
      </c>
      <c r="Y23" s="9">
        <f t="shared" si="24"/>
        <v>0</v>
      </c>
      <c r="Z23" s="9"/>
      <c r="AA23" s="9"/>
      <c r="AB23" s="9"/>
      <c r="AC23" s="9">
        <f t="shared" si="5"/>
        <v>22219</v>
      </c>
      <c r="AD23" s="9">
        <f t="shared" si="6"/>
        <v>13933.2</v>
      </c>
      <c r="AE23" s="9">
        <f t="shared" si="7"/>
        <v>0</v>
      </c>
      <c r="AF23" s="9">
        <v>0</v>
      </c>
      <c r="AG23" s="9"/>
      <c r="AH23" s="9"/>
      <c r="AI23" s="9">
        <v>-3864.7</v>
      </c>
      <c r="AJ23" s="9">
        <v>54.7</v>
      </c>
      <c r="AK23" s="9">
        <f t="shared" si="22"/>
        <v>22273.7</v>
      </c>
      <c r="AL23" s="9">
        <f t="shared" si="8"/>
        <v>10068.5</v>
      </c>
      <c r="AM23" s="9">
        <v>0</v>
      </c>
      <c r="AN23" s="9">
        <f t="shared" si="9"/>
        <v>0</v>
      </c>
      <c r="AO23" s="9"/>
      <c r="AP23" s="9"/>
      <c r="AQ23" s="9"/>
      <c r="AR23" s="9"/>
      <c r="AS23" s="9">
        <f t="shared" si="10"/>
        <v>22273.7</v>
      </c>
      <c r="AT23" s="9">
        <f t="shared" si="11"/>
        <v>10068.5</v>
      </c>
      <c r="AU23" s="9">
        <f t="shared" si="12"/>
        <v>0</v>
      </c>
      <c r="AV23" s="9">
        <f t="shared" si="13"/>
        <v>0</v>
      </c>
      <c r="AW23" s="9"/>
      <c r="AX23" s="9"/>
      <c r="AY23" s="9"/>
      <c r="AZ23" s="9">
        <f t="shared" si="14"/>
        <v>10068.5</v>
      </c>
      <c r="BA23" s="9">
        <f t="shared" si="15"/>
        <v>0</v>
      </c>
      <c r="BB23" s="9">
        <f t="shared" si="16"/>
        <v>0</v>
      </c>
      <c r="BC23" s="9"/>
      <c r="BD23" s="9"/>
      <c r="BE23" s="9">
        <f t="shared" si="17"/>
        <v>0</v>
      </c>
      <c r="BF23" s="9">
        <f t="shared" si="18"/>
        <v>0</v>
      </c>
    </row>
    <row r="24" spans="1:63" ht="121.5" customHeight="1">
      <c r="A24" s="52" t="s">
        <v>65</v>
      </c>
      <c r="B24" s="50" t="s">
        <v>132</v>
      </c>
      <c r="C24" s="50" t="s">
        <v>219</v>
      </c>
      <c r="D24" s="50" t="s">
        <v>7</v>
      </c>
      <c r="E24" s="50" t="s">
        <v>131</v>
      </c>
      <c r="F24" s="50" t="s">
        <v>48</v>
      </c>
      <c r="G24" s="9"/>
      <c r="H24" s="9"/>
      <c r="I24" s="9"/>
      <c r="J24" s="9"/>
      <c r="K24" s="9">
        <v>59108.5</v>
      </c>
      <c r="L24" s="9"/>
      <c r="M24" s="9">
        <f t="shared" si="25"/>
        <v>59108.5</v>
      </c>
      <c r="N24" s="9">
        <v>33753.9</v>
      </c>
      <c r="O24" s="9"/>
      <c r="P24" s="9"/>
      <c r="Q24" s="9">
        <v>59108.5</v>
      </c>
      <c r="R24" s="9">
        <f t="shared" si="23"/>
        <v>33753.9</v>
      </c>
      <c r="S24" s="9">
        <v>0</v>
      </c>
      <c r="T24" s="9">
        <v>0</v>
      </c>
      <c r="U24" s="9"/>
      <c r="V24" s="9"/>
      <c r="W24" s="9">
        <v>59108.5</v>
      </c>
      <c r="X24" s="9">
        <f t="shared" si="4"/>
        <v>33753.9</v>
      </c>
      <c r="Y24" s="9">
        <f t="shared" si="24"/>
        <v>0</v>
      </c>
      <c r="Z24" s="9"/>
      <c r="AA24" s="9"/>
      <c r="AB24" s="9"/>
      <c r="AC24" s="9">
        <f t="shared" si="5"/>
        <v>59108.5</v>
      </c>
      <c r="AD24" s="9">
        <f t="shared" si="6"/>
        <v>33753.9</v>
      </c>
      <c r="AE24" s="9">
        <f t="shared" si="7"/>
        <v>0</v>
      </c>
      <c r="AF24" s="9">
        <v>0</v>
      </c>
      <c r="AG24" s="9"/>
      <c r="AH24" s="9"/>
      <c r="AI24" s="9"/>
      <c r="AJ24" s="9"/>
      <c r="AK24" s="9">
        <f t="shared" si="22"/>
        <v>59108.5</v>
      </c>
      <c r="AL24" s="9">
        <f t="shared" si="8"/>
        <v>33753.9</v>
      </c>
      <c r="AM24" s="9">
        <v>0</v>
      </c>
      <c r="AN24" s="9">
        <f t="shared" si="9"/>
        <v>0</v>
      </c>
      <c r="AO24" s="9"/>
      <c r="AP24" s="9"/>
      <c r="AQ24" s="9">
        <v>-1933.7</v>
      </c>
      <c r="AR24" s="9"/>
      <c r="AS24" s="9">
        <f t="shared" si="10"/>
        <v>59108.5</v>
      </c>
      <c r="AT24" s="9">
        <f t="shared" si="11"/>
        <v>31820.2</v>
      </c>
      <c r="AU24" s="9">
        <f t="shared" si="12"/>
        <v>0</v>
      </c>
      <c r="AV24" s="9">
        <f t="shared" si="13"/>
        <v>0</v>
      </c>
      <c r="AW24" s="9"/>
      <c r="AX24" s="9"/>
      <c r="AY24" s="9"/>
      <c r="AZ24" s="9">
        <f t="shared" si="14"/>
        <v>31820.2</v>
      </c>
      <c r="BA24" s="9">
        <f t="shared" si="15"/>
        <v>0</v>
      </c>
      <c r="BB24" s="9">
        <f t="shared" si="16"/>
        <v>0</v>
      </c>
      <c r="BC24" s="9"/>
      <c r="BD24" s="9"/>
      <c r="BE24" s="9">
        <f t="shared" si="17"/>
        <v>0</v>
      </c>
      <c r="BF24" s="9">
        <f t="shared" si="18"/>
        <v>0</v>
      </c>
    </row>
    <row r="25" spans="1:63" ht="121.5" customHeight="1">
      <c r="A25" s="52" t="s">
        <v>161</v>
      </c>
      <c r="B25" s="50" t="s">
        <v>49</v>
      </c>
      <c r="C25" s="50" t="s">
        <v>20</v>
      </c>
      <c r="D25" s="50" t="s">
        <v>7</v>
      </c>
      <c r="E25" s="50" t="s">
        <v>133</v>
      </c>
      <c r="F25" s="50" t="s">
        <v>90</v>
      </c>
      <c r="G25" s="9"/>
      <c r="H25" s="9"/>
      <c r="I25" s="9"/>
      <c r="J25" s="9"/>
      <c r="K25" s="9">
        <v>4237022.4000000004</v>
      </c>
      <c r="L25" s="9"/>
      <c r="M25" s="9">
        <f t="shared" si="25"/>
        <v>4237022.4000000004</v>
      </c>
      <c r="N25" s="24">
        <v>42250</v>
      </c>
      <c r="O25" s="24"/>
      <c r="P25" s="9"/>
      <c r="Q25" s="24">
        <v>4237022.4000000004</v>
      </c>
      <c r="R25" s="9">
        <f t="shared" si="23"/>
        <v>42250</v>
      </c>
      <c r="S25" s="11">
        <v>52050</v>
      </c>
      <c r="T25" s="11"/>
      <c r="U25" s="9"/>
      <c r="V25" s="9"/>
      <c r="W25" s="9">
        <v>4237022.4000000004</v>
      </c>
      <c r="X25" s="9">
        <f t="shared" si="4"/>
        <v>42250</v>
      </c>
      <c r="Y25" s="9">
        <f t="shared" si="24"/>
        <v>52050</v>
      </c>
      <c r="Z25" s="9"/>
      <c r="AA25" s="9"/>
      <c r="AB25" s="9"/>
      <c r="AC25" s="9">
        <f t="shared" si="5"/>
        <v>4237022.4000000004</v>
      </c>
      <c r="AD25" s="9">
        <f t="shared" si="6"/>
        <v>42250</v>
      </c>
      <c r="AE25" s="9">
        <f t="shared" si="7"/>
        <v>52050</v>
      </c>
      <c r="AF25" s="11">
        <v>60410</v>
      </c>
      <c r="AG25" s="11"/>
      <c r="AH25" s="11"/>
      <c r="AI25" s="11"/>
      <c r="AJ25" s="11"/>
      <c r="AK25" s="9">
        <f t="shared" si="22"/>
        <v>4237022.4000000004</v>
      </c>
      <c r="AL25" s="9">
        <f t="shared" si="8"/>
        <v>42250</v>
      </c>
      <c r="AM25" s="9">
        <v>52050</v>
      </c>
      <c r="AN25" s="9">
        <f t="shared" si="9"/>
        <v>60410</v>
      </c>
      <c r="AO25" s="9"/>
      <c r="AP25" s="9"/>
      <c r="AQ25" s="9"/>
      <c r="AR25" s="9"/>
      <c r="AS25" s="9">
        <f t="shared" si="10"/>
        <v>4237022.4000000004</v>
      </c>
      <c r="AT25" s="9">
        <f t="shared" si="11"/>
        <v>42250</v>
      </c>
      <c r="AU25" s="9">
        <f t="shared" si="12"/>
        <v>52050</v>
      </c>
      <c r="AV25" s="9">
        <f t="shared" si="13"/>
        <v>60410</v>
      </c>
      <c r="AW25" s="9"/>
      <c r="AX25" s="9"/>
      <c r="AY25" s="9"/>
      <c r="AZ25" s="9">
        <f t="shared" si="14"/>
        <v>42250</v>
      </c>
      <c r="BA25" s="9">
        <f t="shared" si="15"/>
        <v>52050</v>
      </c>
      <c r="BB25" s="9">
        <f t="shared" si="16"/>
        <v>60410</v>
      </c>
      <c r="BC25" s="9"/>
      <c r="BD25" s="9"/>
      <c r="BE25" s="9">
        <f t="shared" si="17"/>
        <v>52050</v>
      </c>
      <c r="BF25" s="9">
        <f t="shared" si="18"/>
        <v>60410</v>
      </c>
    </row>
    <row r="26" spans="1:63" ht="123.75" customHeight="1">
      <c r="A26" s="52" t="s">
        <v>160</v>
      </c>
      <c r="B26" s="50" t="s">
        <v>63</v>
      </c>
      <c r="C26" s="50" t="s">
        <v>20</v>
      </c>
      <c r="D26" s="50" t="s">
        <v>7</v>
      </c>
      <c r="E26" s="50" t="s">
        <v>133</v>
      </c>
      <c r="F26" s="50" t="s">
        <v>91</v>
      </c>
      <c r="G26" s="9"/>
      <c r="H26" s="9"/>
      <c r="I26" s="9"/>
      <c r="J26" s="9"/>
      <c r="K26" s="26">
        <v>807409.2</v>
      </c>
      <c r="L26" s="26"/>
      <c r="M26" s="9">
        <f t="shared" si="25"/>
        <v>807409.2</v>
      </c>
      <c r="N26" s="24">
        <v>21110</v>
      </c>
      <c r="O26" s="24"/>
      <c r="P26" s="9"/>
      <c r="Q26" s="24">
        <v>807409.2</v>
      </c>
      <c r="R26" s="9">
        <f t="shared" si="23"/>
        <v>21110</v>
      </c>
      <c r="S26" s="11">
        <v>3820</v>
      </c>
      <c r="T26" s="11"/>
      <c r="U26" s="9"/>
      <c r="V26" s="9"/>
      <c r="W26" s="9">
        <v>807409.2</v>
      </c>
      <c r="X26" s="9">
        <f t="shared" si="4"/>
        <v>21110</v>
      </c>
      <c r="Y26" s="9">
        <f t="shared" si="24"/>
        <v>3820</v>
      </c>
      <c r="Z26" s="9"/>
      <c r="AA26" s="9"/>
      <c r="AB26" s="9"/>
      <c r="AC26" s="9">
        <f t="shared" si="5"/>
        <v>807409.2</v>
      </c>
      <c r="AD26" s="9">
        <f t="shared" si="6"/>
        <v>21110</v>
      </c>
      <c r="AE26" s="9">
        <f t="shared" si="7"/>
        <v>3820</v>
      </c>
      <c r="AF26" s="11">
        <v>0</v>
      </c>
      <c r="AG26" s="11"/>
      <c r="AH26" s="11"/>
      <c r="AI26" s="11"/>
      <c r="AJ26" s="11"/>
      <c r="AK26" s="9">
        <f t="shared" si="22"/>
        <v>807409.2</v>
      </c>
      <c r="AL26" s="9">
        <f t="shared" si="8"/>
        <v>21110</v>
      </c>
      <c r="AM26" s="9">
        <v>3820</v>
      </c>
      <c r="AN26" s="9">
        <f t="shared" si="9"/>
        <v>0</v>
      </c>
      <c r="AO26" s="9"/>
      <c r="AP26" s="9"/>
      <c r="AQ26" s="9"/>
      <c r="AR26" s="9"/>
      <c r="AS26" s="9">
        <f t="shared" si="10"/>
        <v>807409.2</v>
      </c>
      <c r="AT26" s="9">
        <f t="shared" si="11"/>
        <v>21110</v>
      </c>
      <c r="AU26" s="9">
        <f t="shared" si="12"/>
        <v>3820</v>
      </c>
      <c r="AV26" s="9">
        <f t="shared" si="13"/>
        <v>0</v>
      </c>
      <c r="AW26" s="9"/>
      <c r="AX26" s="9"/>
      <c r="AY26" s="9"/>
      <c r="AZ26" s="9">
        <f t="shared" si="14"/>
        <v>21110</v>
      </c>
      <c r="BA26" s="9">
        <f t="shared" si="15"/>
        <v>3820</v>
      </c>
      <c r="BB26" s="9">
        <f t="shared" si="16"/>
        <v>0</v>
      </c>
      <c r="BC26" s="9"/>
      <c r="BD26" s="9"/>
      <c r="BE26" s="9">
        <f t="shared" si="17"/>
        <v>3820</v>
      </c>
      <c r="BF26" s="9">
        <f t="shared" si="18"/>
        <v>0</v>
      </c>
    </row>
    <row r="27" spans="1:63" ht="137.25" customHeight="1">
      <c r="A27" s="52" t="s">
        <v>101</v>
      </c>
      <c r="B27" s="25" t="s">
        <v>82</v>
      </c>
      <c r="C27" s="50" t="s">
        <v>13</v>
      </c>
      <c r="D27" s="50" t="s">
        <v>7</v>
      </c>
      <c r="E27" s="50" t="s">
        <v>14</v>
      </c>
      <c r="F27" s="50" t="s">
        <v>81</v>
      </c>
      <c r="G27" s="9">
        <v>205680.1</v>
      </c>
      <c r="H27" s="9">
        <f>-17922.3-11000-1875.3-9719.5-755</f>
        <v>-41272.1</v>
      </c>
      <c r="I27" s="9">
        <f>G27+H27</f>
        <v>164408</v>
      </c>
      <c r="J27" s="9">
        <v>73166</v>
      </c>
      <c r="K27" s="26">
        <v>237754</v>
      </c>
      <c r="L27" s="26"/>
      <c r="M27" s="9">
        <f t="shared" si="25"/>
        <v>237754</v>
      </c>
      <c r="N27" s="9">
        <v>0</v>
      </c>
      <c r="O27" s="9"/>
      <c r="P27" s="9"/>
      <c r="Q27" s="9">
        <f>M27+P27</f>
        <v>237754</v>
      </c>
      <c r="R27" s="9">
        <f t="shared" si="23"/>
        <v>0</v>
      </c>
      <c r="S27" s="9">
        <v>7459.7</v>
      </c>
      <c r="T27" s="9"/>
      <c r="U27" s="9"/>
      <c r="V27" s="9"/>
      <c r="W27" s="9">
        <v>237754</v>
      </c>
      <c r="X27" s="9">
        <f t="shared" si="4"/>
        <v>0</v>
      </c>
      <c r="Y27" s="9">
        <f t="shared" si="24"/>
        <v>7459.7</v>
      </c>
      <c r="Z27" s="9"/>
      <c r="AA27" s="9"/>
      <c r="AB27" s="9"/>
      <c r="AC27" s="9">
        <f t="shared" si="5"/>
        <v>237754</v>
      </c>
      <c r="AD27" s="9">
        <f t="shared" si="6"/>
        <v>0</v>
      </c>
      <c r="AE27" s="9">
        <f t="shared" si="7"/>
        <v>7459.7</v>
      </c>
      <c r="AF27" s="9">
        <v>22385.4</v>
      </c>
      <c r="AG27" s="9"/>
      <c r="AH27" s="9">
        <v>-6000</v>
      </c>
      <c r="AI27" s="9"/>
      <c r="AJ27" s="9"/>
      <c r="AK27" s="9">
        <f t="shared" si="22"/>
        <v>237754</v>
      </c>
      <c r="AL27" s="9">
        <f t="shared" si="8"/>
        <v>0</v>
      </c>
      <c r="AM27" s="9">
        <f>AE27+AH27</f>
        <v>1459.6999999999998</v>
      </c>
      <c r="AN27" s="9">
        <f t="shared" si="9"/>
        <v>22385.4</v>
      </c>
      <c r="AO27" s="9">
        <v>-22385.4</v>
      </c>
      <c r="AP27" s="9"/>
      <c r="AQ27" s="9"/>
      <c r="AR27" s="9"/>
      <c r="AS27" s="9">
        <f t="shared" si="10"/>
        <v>237754</v>
      </c>
      <c r="AT27" s="9">
        <f t="shared" si="11"/>
        <v>0</v>
      </c>
      <c r="AU27" s="9">
        <f t="shared" si="12"/>
        <v>1459.6999999999998</v>
      </c>
      <c r="AV27" s="9">
        <f t="shared" si="13"/>
        <v>0</v>
      </c>
      <c r="AW27" s="9"/>
      <c r="AX27" s="9"/>
      <c r="AY27" s="9"/>
      <c r="AZ27" s="9">
        <f t="shared" si="14"/>
        <v>0</v>
      </c>
      <c r="BA27" s="9">
        <f t="shared" si="15"/>
        <v>1459.6999999999998</v>
      </c>
      <c r="BB27" s="9">
        <f t="shared" si="16"/>
        <v>0</v>
      </c>
      <c r="BC27" s="9"/>
      <c r="BD27" s="9"/>
      <c r="BE27" s="9">
        <f t="shared" si="17"/>
        <v>1459.6999999999998</v>
      </c>
      <c r="BF27" s="9">
        <f t="shared" si="18"/>
        <v>0</v>
      </c>
    </row>
    <row r="28" spans="1:63" ht="148.5" customHeight="1">
      <c r="A28" s="52" t="s">
        <v>171</v>
      </c>
      <c r="B28" s="25" t="s">
        <v>162</v>
      </c>
      <c r="C28" s="50" t="s">
        <v>13</v>
      </c>
      <c r="D28" s="50" t="s">
        <v>7</v>
      </c>
      <c r="E28" s="50" t="s">
        <v>14</v>
      </c>
      <c r="F28" s="50" t="s">
        <v>81</v>
      </c>
      <c r="G28" s="9"/>
      <c r="H28" s="9"/>
      <c r="I28" s="9"/>
      <c r="J28" s="9"/>
      <c r="K28" s="26"/>
      <c r="L28" s="26"/>
      <c r="M28" s="9"/>
      <c r="N28" s="9"/>
      <c r="O28" s="9"/>
      <c r="P28" s="9">
        <v>2702.3</v>
      </c>
      <c r="Q28" s="9">
        <f>M28+P28</f>
        <v>2702.3</v>
      </c>
      <c r="R28" s="9"/>
      <c r="S28" s="9"/>
      <c r="T28" s="9"/>
      <c r="U28" s="9">
        <v>2.2999999999999998</v>
      </c>
      <c r="V28" s="9"/>
      <c r="W28" s="9">
        <v>2702.3</v>
      </c>
      <c r="X28" s="9">
        <f t="shared" si="4"/>
        <v>2.2999999999999998</v>
      </c>
      <c r="Y28" s="9">
        <v>0</v>
      </c>
      <c r="Z28" s="9"/>
      <c r="AA28" s="9"/>
      <c r="AB28" s="9"/>
      <c r="AC28" s="9">
        <f t="shared" si="5"/>
        <v>2702.3</v>
      </c>
      <c r="AD28" s="9">
        <f t="shared" si="6"/>
        <v>2.2999999999999998</v>
      </c>
      <c r="AE28" s="9">
        <v>0</v>
      </c>
      <c r="AF28" s="9">
        <v>0</v>
      </c>
      <c r="AG28" s="9"/>
      <c r="AH28" s="9"/>
      <c r="AI28" s="9"/>
      <c r="AJ28" s="9"/>
      <c r="AK28" s="9">
        <f t="shared" si="22"/>
        <v>2702.3</v>
      </c>
      <c r="AL28" s="9">
        <f t="shared" si="8"/>
        <v>2.2999999999999998</v>
      </c>
      <c r="AM28" s="9">
        <v>0</v>
      </c>
      <c r="AN28" s="9">
        <f t="shared" si="9"/>
        <v>0</v>
      </c>
      <c r="AO28" s="9"/>
      <c r="AP28" s="9"/>
      <c r="AQ28" s="9"/>
      <c r="AR28" s="9"/>
      <c r="AS28" s="9">
        <f t="shared" si="10"/>
        <v>2702.3</v>
      </c>
      <c r="AT28" s="9">
        <f t="shared" si="11"/>
        <v>2.2999999999999998</v>
      </c>
      <c r="AU28" s="9">
        <f t="shared" si="12"/>
        <v>0</v>
      </c>
      <c r="AV28" s="9">
        <f t="shared" si="13"/>
        <v>0</v>
      </c>
      <c r="AW28" s="9"/>
      <c r="AX28" s="9"/>
      <c r="AY28" s="9"/>
      <c r="AZ28" s="9">
        <f t="shared" si="14"/>
        <v>2.2999999999999998</v>
      </c>
      <c r="BA28" s="9">
        <f t="shared" si="15"/>
        <v>0</v>
      </c>
      <c r="BB28" s="9">
        <f t="shared" si="16"/>
        <v>0</v>
      </c>
      <c r="BC28" s="9"/>
      <c r="BD28" s="9"/>
      <c r="BE28" s="9">
        <f t="shared" si="17"/>
        <v>0</v>
      </c>
      <c r="BF28" s="9">
        <f t="shared" si="18"/>
        <v>0</v>
      </c>
    </row>
    <row r="29" spans="1:63" ht="135" customHeight="1">
      <c r="A29" s="22" t="s">
        <v>245</v>
      </c>
      <c r="B29" s="23" t="s">
        <v>246</v>
      </c>
      <c r="C29" s="17" t="s">
        <v>224</v>
      </c>
      <c r="D29" s="17" t="s">
        <v>7</v>
      </c>
      <c r="E29" s="50" t="s">
        <v>14</v>
      </c>
      <c r="F29" s="17">
        <v>2018</v>
      </c>
      <c r="G29" s="9"/>
      <c r="H29" s="9"/>
      <c r="I29" s="9"/>
      <c r="J29" s="9"/>
      <c r="K29" s="26"/>
      <c r="L29" s="26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>
        <v>16877</v>
      </c>
      <c r="AC29" s="9">
        <f t="shared" si="5"/>
        <v>16877</v>
      </c>
      <c r="AD29" s="9"/>
      <c r="AE29" s="9"/>
      <c r="AF29" s="9"/>
      <c r="AG29" s="9"/>
      <c r="AH29" s="9"/>
      <c r="AI29" s="9">
        <v>16877</v>
      </c>
      <c r="AJ29" s="9"/>
      <c r="AK29" s="9">
        <f t="shared" si="22"/>
        <v>16877</v>
      </c>
      <c r="AL29" s="9">
        <f t="shared" si="8"/>
        <v>16877</v>
      </c>
      <c r="AM29" s="9"/>
      <c r="AN29" s="9"/>
      <c r="AO29" s="9"/>
      <c r="AP29" s="9"/>
      <c r="AQ29" s="9"/>
      <c r="AR29" s="9"/>
      <c r="AS29" s="9">
        <f t="shared" si="10"/>
        <v>16877</v>
      </c>
      <c r="AT29" s="9">
        <f t="shared" si="11"/>
        <v>16877</v>
      </c>
      <c r="AU29" s="9">
        <v>0</v>
      </c>
      <c r="AV29" s="9"/>
      <c r="AW29" s="9"/>
      <c r="AX29" s="9"/>
      <c r="AY29" s="9"/>
      <c r="AZ29" s="9">
        <f t="shared" si="14"/>
        <v>16877</v>
      </c>
      <c r="BA29" s="9">
        <f t="shared" si="15"/>
        <v>0</v>
      </c>
      <c r="BB29" s="9">
        <v>0</v>
      </c>
      <c r="BC29" s="9"/>
      <c r="BD29" s="9"/>
      <c r="BE29" s="9">
        <f t="shared" si="17"/>
        <v>0</v>
      </c>
      <c r="BF29" s="9">
        <f t="shared" si="18"/>
        <v>0</v>
      </c>
    </row>
    <row r="30" spans="1:63" ht="135" customHeight="1">
      <c r="A30" s="22" t="s">
        <v>282</v>
      </c>
      <c r="B30" s="23" t="s">
        <v>225</v>
      </c>
      <c r="C30" s="17" t="s">
        <v>66</v>
      </c>
      <c r="D30" s="17" t="s">
        <v>7</v>
      </c>
      <c r="E30" s="50" t="s">
        <v>226</v>
      </c>
      <c r="F30" s="17">
        <v>2018</v>
      </c>
      <c r="G30" s="9"/>
      <c r="H30" s="9"/>
      <c r="I30" s="9"/>
      <c r="J30" s="9"/>
      <c r="K30" s="26"/>
      <c r="L30" s="26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>
        <v>18131.2</v>
      </c>
      <c r="AC30" s="9">
        <f t="shared" si="5"/>
        <v>18131.2</v>
      </c>
      <c r="AD30" s="9"/>
      <c r="AE30" s="9"/>
      <c r="AF30" s="9"/>
      <c r="AG30" s="9"/>
      <c r="AH30" s="9"/>
      <c r="AI30" s="9">
        <v>17224.7</v>
      </c>
      <c r="AJ30" s="9"/>
      <c r="AK30" s="9">
        <f t="shared" si="22"/>
        <v>18131.2</v>
      </c>
      <c r="AL30" s="9">
        <f t="shared" si="8"/>
        <v>17224.7</v>
      </c>
      <c r="AM30" s="9"/>
      <c r="AN30" s="9"/>
      <c r="AO30" s="9"/>
      <c r="AP30" s="9"/>
      <c r="AQ30" s="9"/>
      <c r="AR30" s="9"/>
      <c r="AS30" s="9">
        <f t="shared" si="10"/>
        <v>18131.2</v>
      </c>
      <c r="AT30" s="9">
        <f t="shared" si="11"/>
        <v>17224.7</v>
      </c>
      <c r="AU30" s="9">
        <v>0</v>
      </c>
      <c r="AV30" s="9"/>
      <c r="AW30" s="9"/>
      <c r="AX30" s="9"/>
      <c r="AY30" s="9"/>
      <c r="AZ30" s="9">
        <f t="shared" si="14"/>
        <v>17224.7</v>
      </c>
      <c r="BA30" s="9">
        <f t="shared" si="15"/>
        <v>0</v>
      </c>
      <c r="BB30" s="9">
        <v>0</v>
      </c>
      <c r="BC30" s="9"/>
      <c r="BD30" s="9"/>
      <c r="BE30" s="9">
        <f t="shared" si="17"/>
        <v>0</v>
      </c>
      <c r="BF30" s="9">
        <f t="shared" si="18"/>
        <v>0</v>
      </c>
    </row>
    <row r="31" spans="1:63" ht="27.75" customHeight="1">
      <c r="A31" s="81" t="s">
        <v>140</v>
      </c>
      <c r="B31" s="83"/>
      <c r="C31" s="83"/>
      <c r="D31" s="83"/>
      <c r="E31" s="50"/>
      <c r="F31" s="50"/>
      <c r="G31" s="9"/>
      <c r="H31" s="9"/>
      <c r="I31" s="9"/>
      <c r="J31" s="9"/>
      <c r="K31" s="9" t="e">
        <f>#REF!+K32</f>
        <v>#REF!</v>
      </c>
      <c r="L31" s="9" t="e">
        <f>#REF!+L32</f>
        <v>#REF!</v>
      </c>
      <c r="M31" s="9">
        <f>M32</f>
        <v>287582.3</v>
      </c>
      <c r="N31" s="9" t="e">
        <f>#REF!+N32</f>
        <v>#REF!</v>
      </c>
      <c r="O31" s="9" t="e">
        <f>#REF!+O32</f>
        <v>#REF!</v>
      </c>
      <c r="P31" s="9">
        <f>P32</f>
        <v>0</v>
      </c>
      <c r="Q31" s="9">
        <f>M31+P31</f>
        <v>287582.3</v>
      </c>
      <c r="R31" s="9">
        <f>R32</f>
        <v>21042.6</v>
      </c>
      <c r="S31" s="9" t="e">
        <f>#REF!+S32</f>
        <v>#REF!</v>
      </c>
      <c r="T31" s="9" t="e">
        <f>#REF!+T32</f>
        <v>#REF!</v>
      </c>
      <c r="U31" s="9">
        <f>U32</f>
        <v>-80.099999999999994</v>
      </c>
      <c r="V31" s="9"/>
      <c r="W31" s="9">
        <v>287582.3</v>
      </c>
      <c r="X31" s="9">
        <f t="shared" si="4"/>
        <v>20962.5</v>
      </c>
      <c r="Y31" s="9">
        <f>Y32</f>
        <v>110729.8</v>
      </c>
      <c r="Z31" s="9">
        <f>Z32</f>
        <v>0</v>
      </c>
      <c r="AA31" s="9"/>
      <c r="AB31" s="9"/>
      <c r="AC31" s="9">
        <f t="shared" si="5"/>
        <v>287582.3</v>
      </c>
      <c r="AD31" s="9">
        <f t="shared" si="6"/>
        <v>20962.5</v>
      </c>
      <c r="AE31" s="9">
        <f t="shared" si="7"/>
        <v>110729.8</v>
      </c>
      <c r="AF31" s="9">
        <f>AF32</f>
        <v>0</v>
      </c>
      <c r="AG31" s="9"/>
      <c r="AH31" s="9"/>
      <c r="AI31" s="9"/>
      <c r="AJ31" s="9">
        <f>AJ32</f>
        <v>-70833.7</v>
      </c>
      <c r="AK31" s="9">
        <f t="shared" si="22"/>
        <v>216748.59999999998</v>
      </c>
      <c r="AL31" s="9">
        <f t="shared" si="8"/>
        <v>20962.5</v>
      </c>
      <c r="AM31" s="9">
        <v>110729.8</v>
      </c>
      <c r="AN31" s="9">
        <f>AG31+AF31</f>
        <v>0</v>
      </c>
      <c r="AO31" s="9"/>
      <c r="AP31" s="9">
        <f>AP32</f>
        <v>-34407.300000000003</v>
      </c>
      <c r="AQ31" s="9"/>
      <c r="AR31" s="9"/>
      <c r="AS31" s="9">
        <f t="shared" si="10"/>
        <v>216748.59999999998</v>
      </c>
      <c r="AT31" s="9">
        <f t="shared" si="11"/>
        <v>20962.5</v>
      </c>
      <c r="AU31" s="9">
        <f t="shared" si="12"/>
        <v>76322.5</v>
      </c>
      <c r="AV31" s="9">
        <f t="shared" si="13"/>
        <v>0</v>
      </c>
      <c r="AW31" s="9"/>
      <c r="AX31" s="9"/>
      <c r="AY31" s="9"/>
      <c r="AZ31" s="9">
        <f t="shared" si="14"/>
        <v>20962.5</v>
      </c>
      <c r="BA31" s="9">
        <f t="shared" si="15"/>
        <v>76322.5</v>
      </c>
      <c r="BB31" s="9">
        <f t="shared" si="16"/>
        <v>0</v>
      </c>
      <c r="BC31" s="9"/>
      <c r="BD31" s="9"/>
      <c r="BE31" s="9">
        <f t="shared" si="17"/>
        <v>76322.5</v>
      </c>
      <c r="BF31" s="9">
        <f t="shared" si="18"/>
        <v>0</v>
      </c>
    </row>
    <row r="32" spans="1:63" ht="109.5" customHeight="1">
      <c r="A32" s="52" t="s">
        <v>148</v>
      </c>
      <c r="B32" s="25" t="s">
        <v>76</v>
      </c>
      <c r="C32" s="50" t="s">
        <v>20</v>
      </c>
      <c r="D32" s="50" t="s">
        <v>18</v>
      </c>
      <c r="E32" s="50" t="s">
        <v>34</v>
      </c>
      <c r="F32" s="50" t="s">
        <v>26</v>
      </c>
      <c r="G32" s="9"/>
      <c r="H32" s="9"/>
      <c r="I32" s="9"/>
      <c r="J32" s="9"/>
      <c r="K32" s="9"/>
      <c r="L32" s="9">
        <v>287582.3</v>
      </c>
      <c r="M32" s="9">
        <f t="shared" si="25"/>
        <v>287582.3</v>
      </c>
      <c r="N32" s="9"/>
      <c r="O32" s="9">
        <v>21042.6</v>
      </c>
      <c r="P32" s="9"/>
      <c r="Q32" s="9">
        <v>287582.3</v>
      </c>
      <c r="R32" s="9">
        <f t="shared" si="23"/>
        <v>21042.6</v>
      </c>
      <c r="S32" s="9"/>
      <c r="T32" s="9">
        <v>147298.20000000001</v>
      </c>
      <c r="U32" s="9">
        <v>-80.099999999999994</v>
      </c>
      <c r="V32" s="9"/>
      <c r="W32" s="9">
        <v>287582.3</v>
      </c>
      <c r="X32" s="9">
        <f t="shared" si="4"/>
        <v>20962.5</v>
      </c>
      <c r="Y32" s="9">
        <v>110729.8</v>
      </c>
      <c r="Z32" s="9"/>
      <c r="AA32" s="9"/>
      <c r="AB32" s="9"/>
      <c r="AC32" s="9">
        <f t="shared" si="5"/>
        <v>287582.3</v>
      </c>
      <c r="AD32" s="9">
        <f t="shared" si="6"/>
        <v>20962.5</v>
      </c>
      <c r="AE32" s="9">
        <f>Y32+Z32</f>
        <v>110729.8</v>
      </c>
      <c r="AF32" s="9">
        <v>0</v>
      </c>
      <c r="AG32" s="9"/>
      <c r="AH32" s="9"/>
      <c r="AI32" s="9"/>
      <c r="AJ32" s="9">
        <v>-70833.7</v>
      </c>
      <c r="AK32" s="9">
        <f t="shared" si="22"/>
        <v>216748.59999999998</v>
      </c>
      <c r="AL32" s="9">
        <f t="shared" si="8"/>
        <v>20962.5</v>
      </c>
      <c r="AM32" s="9">
        <v>110729.8</v>
      </c>
      <c r="AN32" s="9">
        <f>AG32+AF32</f>
        <v>0</v>
      </c>
      <c r="AO32" s="9"/>
      <c r="AP32" s="9">
        <v>-34407.300000000003</v>
      </c>
      <c r="AQ32" s="9"/>
      <c r="AR32" s="9"/>
      <c r="AS32" s="9">
        <f t="shared" si="10"/>
        <v>216748.59999999998</v>
      </c>
      <c r="AT32" s="9">
        <f t="shared" si="11"/>
        <v>20962.5</v>
      </c>
      <c r="AU32" s="9">
        <f t="shared" si="12"/>
        <v>76322.5</v>
      </c>
      <c r="AV32" s="9">
        <f t="shared" si="13"/>
        <v>0</v>
      </c>
      <c r="AW32" s="9"/>
      <c r="AX32" s="9"/>
      <c r="AY32" s="9"/>
      <c r="AZ32" s="9">
        <f t="shared" si="14"/>
        <v>20962.5</v>
      </c>
      <c r="BA32" s="9">
        <f t="shared" si="15"/>
        <v>76322.5</v>
      </c>
      <c r="BB32" s="9">
        <f t="shared" si="16"/>
        <v>0</v>
      </c>
      <c r="BC32" s="9"/>
      <c r="BD32" s="9"/>
      <c r="BE32" s="9">
        <f t="shared" si="17"/>
        <v>76322.5</v>
      </c>
      <c r="BF32" s="9">
        <f t="shared" si="18"/>
        <v>0</v>
      </c>
    </row>
    <row r="33" spans="1:58" ht="50.25" customHeight="1">
      <c r="A33" s="81" t="s">
        <v>107</v>
      </c>
      <c r="B33" s="81"/>
      <c r="C33" s="81"/>
      <c r="D33" s="81"/>
      <c r="E33" s="50"/>
      <c r="F33" s="50"/>
      <c r="G33" s="9">
        <f>G34</f>
        <v>0</v>
      </c>
      <c r="H33" s="9">
        <f>H34</f>
        <v>0</v>
      </c>
      <c r="I33" s="9">
        <f>G33+H33</f>
        <v>0</v>
      </c>
      <c r="J33" s="9">
        <f>J34</f>
        <v>0</v>
      </c>
      <c r="K33" s="9">
        <f>SUM(K34:K35)</f>
        <v>0</v>
      </c>
      <c r="L33" s="9">
        <f>SUM(L34:L35)</f>
        <v>0</v>
      </c>
      <c r="M33" s="9">
        <f>M34+M35</f>
        <v>15628.8</v>
      </c>
      <c r="N33" s="9">
        <f t="shared" ref="N33:AF33" si="26">N34+N35</f>
        <v>0</v>
      </c>
      <c r="O33" s="9">
        <f t="shared" si="26"/>
        <v>0</v>
      </c>
      <c r="P33" s="9">
        <f>P34+P35</f>
        <v>0</v>
      </c>
      <c r="Q33" s="9">
        <v>15628.8</v>
      </c>
      <c r="R33" s="9">
        <f t="shared" si="26"/>
        <v>9461.7999999999993</v>
      </c>
      <c r="S33" s="9">
        <f t="shared" si="26"/>
        <v>0</v>
      </c>
      <c r="T33" s="9">
        <f t="shared" si="26"/>
        <v>0</v>
      </c>
      <c r="U33" s="9">
        <f t="shared" ref="U33" si="27">U34+U35</f>
        <v>5583</v>
      </c>
      <c r="V33" s="9"/>
      <c r="W33" s="9">
        <v>15628.8</v>
      </c>
      <c r="X33" s="9">
        <f t="shared" si="4"/>
        <v>15044.8</v>
      </c>
      <c r="Y33" s="9">
        <f t="shared" si="26"/>
        <v>0</v>
      </c>
      <c r="Z33" s="9">
        <f t="shared" si="26"/>
        <v>0</v>
      </c>
      <c r="AA33" s="9"/>
      <c r="AB33" s="9">
        <f>AB34</f>
        <v>0</v>
      </c>
      <c r="AC33" s="9">
        <f t="shared" si="5"/>
        <v>15628.8</v>
      </c>
      <c r="AD33" s="9">
        <f t="shared" si="6"/>
        <v>15044.8</v>
      </c>
      <c r="AE33" s="9">
        <v>0</v>
      </c>
      <c r="AF33" s="9">
        <f t="shared" si="26"/>
        <v>0</v>
      </c>
      <c r="AG33" s="9">
        <f>SUM(AG34:AG35)</f>
        <v>0</v>
      </c>
      <c r="AH33" s="9"/>
      <c r="AI33" s="9">
        <f>AI34</f>
        <v>-101.8</v>
      </c>
      <c r="AJ33" s="9">
        <f>AJ34</f>
        <v>-101.8</v>
      </c>
      <c r="AK33" s="9">
        <f t="shared" si="22"/>
        <v>15527</v>
      </c>
      <c r="AL33" s="9">
        <f t="shared" si="8"/>
        <v>14943</v>
      </c>
      <c r="AM33" s="9">
        <v>0</v>
      </c>
      <c r="AN33" s="9">
        <f t="shared" si="9"/>
        <v>0</v>
      </c>
      <c r="AO33" s="9"/>
      <c r="AP33" s="9"/>
      <c r="AQ33" s="9"/>
      <c r="AR33" s="9">
        <f>AR35</f>
        <v>-141.5</v>
      </c>
      <c r="AS33" s="9">
        <f t="shared" si="10"/>
        <v>15385.5</v>
      </c>
      <c r="AT33" s="9">
        <f t="shared" si="11"/>
        <v>14943</v>
      </c>
      <c r="AU33" s="9">
        <f t="shared" si="12"/>
        <v>0</v>
      </c>
      <c r="AV33" s="9">
        <f t="shared" si="13"/>
        <v>0</v>
      </c>
      <c r="AW33" s="9"/>
      <c r="AX33" s="9"/>
      <c r="AY33" s="9">
        <f>AY35</f>
        <v>-141.5</v>
      </c>
      <c r="AZ33" s="9">
        <f t="shared" si="14"/>
        <v>14801.5</v>
      </c>
      <c r="BA33" s="9">
        <f t="shared" si="15"/>
        <v>0</v>
      </c>
      <c r="BB33" s="9">
        <f t="shared" si="16"/>
        <v>0</v>
      </c>
      <c r="BC33" s="9"/>
      <c r="BD33" s="9"/>
      <c r="BE33" s="9">
        <f t="shared" si="17"/>
        <v>0</v>
      </c>
      <c r="BF33" s="9">
        <f t="shared" si="18"/>
        <v>0</v>
      </c>
    </row>
    <row r="34" spans="1:58" ht="135" customHeight="1">
      <c r="A34" s="22" t="s">
        <v>146</v>
      </c>
      <c r="B34" s="17" t="s">
        <v>147</v>
      </c>
      <c r="C34" s="17" t="s">
        <v>134</v>
      </c>
      <c r="D34" s="17" t="s">
        <v>7</v>
      </c>
      <c r="E34" s="17" t="s">
        <v>14</v>
      </c>
      <c r="F34" s="17" t="s">
        <v>39</v>
      </c>
      <c r="G34" s="9"/>
      <c r="H34" s="9"/>
      <c r="I34" s="9"/>
      <c r="J34" s="9"/>
      <c r="K34" s="9"/>
      <c r="L34" s="9"/>
      <c r="M34" s="24">
        <v>3961.8</v>
      </c>
      <c r="N34" s="9"/>
      <c r="O34" s="9"/>
      <c r="P34" s="24"/>
      <c r="Q34" s="9">
        <v>3961.8</v>
      </c>
      <c r="R34" s="26">
        <v>3961.8</v>
      </c>
      <c r="S34" s="9"/>
      <c r="T34" s="9"/>
      <c r="U34" s="26"/>
      <c r="V34" s="26"/>
      <c r="W34" s="26">
        <v>3961.8</v>
      </c>
      <c r="X34" s="9">
        <f t="shared" si="4"/>
        <v>3961.8</v>
      </c>
      <c r="Y34" s="9">
        <v>0</v>
      </c>
      <c r="Z34" s="26"/>
      <c r="AA34" s="26"/>
      <c r="AB34" s="26"/>
      <c r="AC34" s="9">
        <f t="shared" si="5"/>
        <v>3961.8</v>
      </c>
      <c r="AD34" s="9">
        <f t="shared" si="6"/>
        <v>3961.8</v>
      </c>
      <c r="AE34" s="9">
        <v>0</v>
      </c>
      <c r="AF34" s="9">
        <v>0</v>
      </c>
      <c r="AG34" s="9"/>
      <c r="AH34" s="9"/>
      <c r="AI34" s="9">
        <v>-101.8</v>
      </c>
      <c r="AJ34" s="9">
        <v>-101.8</v>
      </c>
      <c r="AK34" s="9">
        <f t="shared" si="22"/>
        <v>3860</v>
      </c>
      <c r="AL34" s="9">
        <f t="shared" si="8"/>
        <v>3860</v>
      </c>
      <c r="AM34" s="9">
        <v>0</v>
      </c>
      <c r="AN34" s="9">
        <f t="shared" si="9"/>
        <v>0</v>
      </c>
      <c r="AO34" s="9"/>
      <c r="AP34" s="9"/>
      <c r="AQ34" s="9"/>
      <c r="AR34" s="9"/>
      <c r="AS34" s="9">
        <f t="shared" si="10"/>
        <v>3860</v>
      </c>
      <c r="AT34" s="9">
        <f t="shared" si="11"/>
        <v>3860</v>
      </c>
      <c r="AU34" s="9">
        <f t="shared" si="12"/>
        <v>0</v>
      </c>
      <c r="AV34" s="9">
        <f t="shared" si="13"/>
        <v>0</v>
      </c>
      <c r="AW34" s="9"/>
      <c r="AX34" s="9"/>
      <c r="AY34" s="9"/>
      <c r="AZ34" s="9">
        <f t="shared" si="14"/>
        <v>3860</v>
      </c>
      <c r="BA34" s="9">
        <f t="shared" si="15"/>
        <v>0</v>
      </c>
      <c r="BB34" s="9">
        <f t="shared" si="16"/>
        <v>0</v>
      </c>
      <c r="BC34" s="9"/>
      <c r="BD34" s="9"/>
      <c r="BE34" s="9">
        <f t="shared" si="17"/>
        <v>0</v>
      </c>
      <c r="BF34" s="9">
        <f t="shared" si="18"/>
        <v>0</v>
      </c>
    </row>
    <row r="35" spans="1:58" ht="125.25" customHeight="1">
      <c r="A35" s="52" t="s">
        <v>168</v>
      </c>
      <c r="B35" s="50" t="s">
        <v>113</v>
      </c>
      <c r="C35" s="50" t="s">
        <v>20</v>
      </c>
      <c r="D35" s="50" t="s">
        <v>7</v>
      </c>
      <c r="E35" s="50" t="s">
        <v>114</v>
      </c>
      <c r="F35" s="50" t="s">
        <v>50</v>
      </c>
      <c r="G35" s="9"/>
      <c r="H35" s="9"/>
      <c r="I35" s="9"/>
      <c r="J35" s="9"/>
      <c r="K35" s="20"/>
      <c r="L35" s="20"/>
      <c r="M35" s="20">
        <v>11667</v>
      </c>
      <c r="N35" s="20"/>
      <c r="O35" s="20"/>
      <c r="P35" s="20"/>
      <c r="Q35" s="20">
        <v>11667</v>
      </c>
      <c r="R35" s="9">
        <v>5500</v>
      </c>
      <c r="S35" s="9"/>
      <c r="T35" s="9"/>
      <c r="U35" s="9">
        <v>5583</v>
      </c>
      <c r="V35" s="9"/>
      <c r="W35" s="9">
        <v>11667</v>
      </c>
      <c r="X35" s="9">
        <f t="shared" si="4"/>
        <v>11083</v>
      </c>
      <c r="Y35" s="9">
        <v>0</v>
      </c>
      <c r="Z35" s="9"/>
      <c r="AA35" s="9"/>
      <c r="AB35" s="9"/>
      <c r="AC35" s="9">
        <f t="shared" si="5"/>
        <v>11667</v>
      </c>
      <c r="AD35" s="9">
        <f t="shared" si="6"/>
        <v>11083</v>
      </c>
      <c r="AE35" s="9">
        <v>0</v>
      </c>
      <c r="AF35" s="9">
        <v>0</v>
      </c>
      <c r="AG35" s="9"/>
      <c r="AH35" s="9"/>
      <c r="AI35" s="9"/>
      <c r="AJ35" s="9"/>
      <c r="AK35" s="9">
        <f t="shared" si="22"/>
        <v>11667</v>
      </c>
      <c r="AL35" s="9">
        <f t="shared" si="8"/>
        <v>11083</v>
      </c>
      <c r="AM35" s="9">
        <v>0</v>
      </c>
      <c r="AN35" s="9">
        <f t="shared" si="9"/>
        <v>0</v>
      </c>
      <c r="AO35" s="9"/>
      <c r="AP35" s="9"/>
      <c r="AQ35" s="9"/>
      <c r="AR35" s="9">
        <v>-141.5</v>
      </c>
      <c r="AS35" s="9">
        <f t="shared" si="10"/>
        <v>11525.5</v>
      </c>
      <c r="AT35" s="9">
        <f t="shared" si="11"/>
        <v>11083</v>
      </c>
      <c r="AU35" s="9">
        <f t="shared" si="12"/>
        <v>0</v>
      </c>
      <c r="AV35" s="9">
        <f t="shared" si="13"/>
        <v>0</v>
      </c>
      <c r="AW35" s="9"/>
      <c r="AX35" s="9"/>
      <c r="AY35" s="9">
        <v>-141.5</v>
      </c>
      <c r="AZ35" s="9">
        <f t="shared" si="14"/>
        <v>10941.5</v>
      </c>
      <c r="BA35" s="9">
        <f t="shared" si="15"/>
        <v>0</v>
      </c>
      <c r="BB35" s="9">
        <f t="shared" si="16"/>
        <v>0</v>
      </c>
      <c r="BC35" s="9"/>
      <c r="BD35" s="9"/>
      <c r="BE35" s="9">
        <f t="shared" si="17"/>
        <v>0</v>
      </c>
      <c r="BF35" s="9">
        <f t="shared" si="18"/>
        <v>0</v>
      </c>
    </row>
    <row r="36" spans="1:58" ht="125.25" customHeight="1">
      <c r="A36" s="52" t="s">
        <v>227</v>
      </c>
      <c r="B36" s="25" t="s">
        <v>247</v>
      </c>
      <c r="C36" s="50" t="s">
        <v>66</v>
      </c>
      <c r="D36" s="50" t="s">
        <v>18</v>
      </c>
      <c r="E36" s="50" t="s">
        <v>34</v>
      </c>
      <c r="F36" s="50">
        <v>2018</v>
      </c>
      <c r="G36" s="9"/>
      <c r="H36" s="9"/>
      <c r="I36" s="9"/>
      <c r="J36" s="9"/>
      <c r="K36" s="20"/>
      <c r="L36" s="20"/>
      <c r="M36" s="20"/>
      <c r="N36" s="20"/>
      <c r="O36" s="20"/>
      <c r="P36" s="20"/>
      <c r="Q36" s="20"/>
      <c r="R36" s="9"/>
      <c r="S36" s="9"/>
      <c r="T36" s="9"/>
      <c r="U36" s="9"/>
      <c r="V36" s="9"/>
      <c r="W36" s="9"/>
      <c r="X36" s="9"/>
      <c r="Y36" s="9"/>
      <c r="Z36" s="9"/>
      <c r="AA36" s="9"/>
      <c r="AB36" s="9">
        <v>11228</v>
      </c>
      <c r="AC36" s="9">
        <f t="shared" si="5"/>
        <v>11228</v>
      </c>
      <c r="AD36" s="9"/>
      <c r="AE36" s="9"/>
      <c r="AF36" s="9"/>
      <c r="AG36" s="9"/>
      <c r="AH36" s="9"/>
      <c r="AI36" s="9">
        <v>10666.6</v>
      </c>
      <c r="AJ36" s="9"/>
      <c r="AK36" s="9">
        <f t="shared" si="22"/>
        <v>11228</v>
      </c>
      <c r="AL36" s="9">
        <f t="shared" si="8"/>
        <v>10666.6</v>
      </c>
      <c r="AM36" s="9"/>
      <c r="AN36" s="9"/>
      <c r="AO36" s="9"/>
      <c r="AP36" s="9"/>
      <c r="AQ36" s="9"/>
      <c r="AR36" s="9"/>
      <c r="AS36" s="9">
        <f t="shared" si="10"/>
        <v>11228</v>
      </c>
      <c r="AT36" s="9">
        <f t="shared" si="11"/>
        <v>10666.6</v>
      </c>
      <c r="AU36" s="9">
        <v>0</v>
      </c>
      <c r="AV36" s="9"/>
      <c r="AW36" s="9"/>
      <c r="AX36" s="9"/>
      <c r="AY36" s="9"/>
      <c r="AZ36" s="9">
        <f t="shared" si="14"/>
        <v>10666.6</v>
      </c>
      <c r="BA36" s="9">
        <f t="shared" si="15"/>
        <v>0</v>
      </c>
      <c r="BB36" s="9">
        <v>0</v>
      </c>
      <c r="BC36" s="9"/>
      <c r="BD36" s="9"/>
      <c r="BE36" s="9">
        <f t="shared" si="17"/>
        <v>0</v>
      </c>
      <c r="BF36" s="9">
        <f t="shared" si="18"/>
        <v>0</v>
      </c>
    </row>
    <row r="37" spans="1:58" ht="40.5" customHeight="1">
      <c r="A37" s="81" t="s">
        <v>86</v>
      </c>
      <c r="B37" s="84"/>
      <c r="C37" s="84"/>
      <c r="D37" s="84"/>
      <c r="E37" s="50"/>
      <c r="F37" s="52"/>
      <c r="G37" s="9">
        <f t="shared" ref="G37:AF37" si="28">G38+G48</f>
        <v>728943.5</v>
      </c>
      <c r="H37" s="9" t="e">
        <f t="shared" si="28"/>
        <v>#REF!</v>
      </c>
      <c r="I37" s="9" t="e">
        <f t="shared" si="28"/>
        <v>#REF!</v>
      </c>
      <c r="J37" s="9" t="e">
        <f t="shared" si="28"/>
        <v>#REF!</v>
      </c>
      <c r="K37" s="9">
        <f t="shared" si="28"/>
        <v>2038937.5</v>
      </c>
      <c r="L37" s="9">
        <f t="shared" ref="L37" si="29">L38+L48</f>
        <v>0</v>
      </c>
      <c r="M37" s="9">
        <f>M38+M48</f>
        <v>3112030.3</v>
      </c>
      <c r="N37" s="9">
        <f t="shared" si="28"/>
        <v>129114.37999999999</v>
      </c>
      <c r="O37" s="9">
        <f t="shared" ref="O37" si="30">O38+O48</f>
        <v>7381.6</v>
      </c>
      <c r="P37" s="9">
        <f>P38+P48</f>
        <v>245842.7</v>
      </c>
      <c r="Q37" s="9">
        <f>M37+P37</f>
        <v>3357873</v>
      </c>
      <c r="R37" s="9">
        <f>R38+R48</f>
        <v>136496</v>
      </c>
      <c r="S37" s="9">
        <f t="shared" si="28"/>
        <v>75506.399999999994</v>
      </c>
      <c r="T37" s="9">
        <f t="shared" ref="T37" si="31">T38+T48</f>
        <v>0</v>
      </c>
      <c r="U37" s="9">
        <f>U38+U48</f>
        <v>0</v>
      </c>
      <c r="V37" s="9"/>
      <c r="W37" s="9">
        <v>3357873</v>
      </c>
      <c r="X37" s="9">
        <f t="shared" si="4"/>
        <v>136496</v>
      </c>
      <c r="Y37" s="9">
        <f>Y38+Y48</f>
        <v>112074.75</v>
      </c>
      <c r="Z37" s="9">
        <f>Z38+Z48</f>
        <v>0</v>
      </c>
      <c r="AA37" s="9">
        <f>AA38+AA48</f>
        <v>92884.3</v>
      </c>
      <c r="AB37" s="9">
        <f>AB38+AB48+AB55+AB56</f>
        <v>244921.2</v>
      </c>
      <c r="AC37" s="9">
        <f t="shared" si="5"/>
        <v>3602794.2</v>
      </c>
      <c r="AD37" s="9">
        <f t="shared" si="6"/>
        <v>229380.3</v>
      </c>
      <c r="AE37" s="9">
        <v>75506.399999999994</v>
      </c>
      <c r="AF37" s="9">
        <f t="shared" si="28"/>
        <v>182834.5</v>
      </c>
      <c r="AG37" s="9">
        <f t="shared" ref="AG37" si="32">AG38+AG48</f>
        <v>0</v>
      </c>
      <c r="AH37" s="9">
        <f>AH48</f>
        <v>-0.1</v>
      </c>
      <c r="AI37" s="9">
        <f>AI38+AI48+AI55+AI56</f>
        <v>9559.6</v>
      </c>
      <c r="AJ37" s="9">
        <f>AJ38+AJ48</f>
        <v>-15403.800000000017</v>
      </c>
      <c r="AK37" s="9">
        <f t="shared" si="22"/>
        <v>3587390.4000000004</v>
      </c>
      <c r="AL37" s="9">
        <f t="shared" si="8"/>
        <v>238939.9</v>
      </c>
      <c r="AM37" s="9">
        <v>112074.7</v>
      </c>
      <c r="AN37" s="9">
        <f t="shared" si="9"/>
        <v>182834.5</v>
      </c>
      <c r="AO37" s="9">
        <f>AO38+AO48</f>
        <v>-131011</v>
      </c>
      <c r="AP37" s="9">
        <f>AP38</f>
        <v>19470.2</v>
      </c>
      <c r="AQ37" s="9">
        <f>AQ38+AQ48</f>
        <v>0</v>
      </c>
      <c r="AR37" s="9"/>
      <c r="AS37" s="9">
        <f t="shared" si="10"/>
        <v>3587390.4000000004</v>
      </c>
      <c r="AT37" s="9">
        <f t="shared" si="11"/>
        <v>238939.9</v>
      </c>
      <c r="AU37" s="9">
        <f t="shared" si="12"/>
        <v>131544.9</v>
      </c>
      <c r="AV37" s="9">
        <f t="shared" si="13"/>
        <v>51823.5</v>
      </c>
      <c r="AW37" s="9"/>
      <c r="AX37" s="9">
        <f>AX38+AX48</f>
        <v>0</v>
      </c>
      <c r="AY37" s="9"/>
      <c r="AZ37" s="9">
        <f t="shared" si="14"/>
        <v>238939.9</v>
      </c>
      <c r="BA37" s="9">
        <f t="shared" si="15"/>
        <v>131544.9</v>
      </c>
      <c r="BB37" s="9">
        <f t="shared" si="16"/>
        <v>51823.5</v>
      </c>
      <c r="BC37" s="9">
        <f>BC38+BC48</f>
        <v>0</v>
      </c>
      <c r="BD37" s="9"/>
      <c r="BE37" s="9">
        <f t="shared" si="17"/>
        <v>131544.9</v>
      </c>
      <c r="BF37" s="9">
        <f t="shared" si="18"/>
        <v>51823.5</v>
      </c>
    </row>
    <row r="38" spans="1:58" ht="36.75" customHeight="1">
      <c r="A38" s="81" t="s">
        <v>19</v>
      </c>
      <c r="B38" s="94"/>
      <c r="C38" s="94"/>
      <c r="D38" s="94"/>
      <c r="E38" s="50"/>
      <c r="F38" s="52"/>
      <c r="G38" s="9">
        <f>SUM(G39:G39)</f>
        <v>79058</v>
      </c>
      <c r="H38" s="9" t="e">
        <f>#REF!+#REF!+#REF!+#REF!</f>
        <v>#REF!</v>
      </c>
      <c r="I38" s="9" t="e">
        <f>#REF!+#REF!+#REF!+#REF!</f>
        <v>#REF!</v>
      </c>
      <c r="J38" s="9" t="e">
        <f>#REF!+#REF!+#REF!+#REF!</f>
        <v>#REF!</v>
      </c>
      <c r="K38" s="9">
        <f>SUM(K39:K41)</f>
        <v>301422.09999999998</v>
      </c>
      <c r="L38" s="9">
        <f>SUM(L39:L41)</f>
        <v>0</v>
      </c>
      <c r="M38" s="9">
        <f>SUM(M39:M46)</f>
        <v>1374514.9</v>
      </c>
      <c r="N38" s="9">
        <f t="shared" ref="N38:O38" si="33">SUM(N39:N46)</f>
        <v>59711.7</v>
      </c>
      <c r="O38" s="9">
        <f t="shared" si="33"/>
        <v>7381.6</v>
      </c>
      <c r="P38" s="9">
        <f>SUM(P39:P46)</f>
        <v>71250.3</v>
      </c>
      <c r="Q38" s="9">
        <f>P38+M38</f>
        <v>1445765.2</v>
      </c>
      <c r="R38" s="9">
        <f>SUM(R39:R46)</f>
        <v>64153.5</v>
      </c>
      <c r="S38" s="9">
        <f t="shared" ref="S38:T38" si="34">SUM(S39:S46)</f>
        <v>31247</v>
      </c>
      <c r="T38" s="9">
        <f t="shared" si="34"/>
        <v>0</v>
      </c>
      <c r="U38" s="9">
        <f>SUM(U39:U46)</f>
        <v>0</v>
      </c>
      <c r="V38" s="9"/>
      <c r="W38" s="9">
        <f>W39+W40+W41+W42+W43+W44+W45+W46+W47</f>
        <v>1445765.1999999997</v>
      </c>
      <c r="X38" s="9">
        <f>R38+U38</f>
        <v>64153.5</v>
      </c>
      <c r="Y38" s="9">
        <f>SUM(Y39:Y46)</f>
        <v>67815.350000000006</v>
      </c>
      <c r="Z38" s="9">
        <f>SUM(Z39:Z46)</f>
        <v>0</v>
      </c>
      <c r="AA38" s="9">
        <f>AA39+AA40+AA41+AA42+AA43+AA44+AA45+AA46</f>
        <v>1.8474111129762605E-13</v>
      </c>
      <c r="AB38" s="9">
        <f>AB47</f>
        <v>221750</v>
      </c>
      <c r="AC38" s="9">
        <f t="shared" si="5"/>
        <v>1667515.1999999997</v>
      </c>
      <c r="AD38" s="9">
        <f>AD39+AD40+AD41+AD42+AD43+AD44+AD45+AD46+AD47</f>
        <v>64153.499999999993</v>
      </c>
      <c r="AE38" s="9">
        <f>AE39+AE40+AE41+AE42+AE43+AE44+AE45+AE46</f>
        <v>67815.400000000009</v>
      </c>
      <c r="AF38" s="9">
        <f t="shared" ref="AF38" si="35">SUM(AF39:AF41)</f>
        <v>131011</v>
      </c>
      <c r="AG38" s="9">
        <f t="shared" ref="AG38" si="36">SUM(AG39:AG41)</f>
        <v>0</v>
      </c>
      <c r="AH38" s="9">
        <f>AH39+AH40+AH41+AH42+AH43+AH44+AH45+AH46</f>
        <v>0</v>
      </c>
      <c r="AI38" s="9">
        <f>AI47</f>
        <v>1088.4000000000001</v>
      </c>
      <c r="AJ38" s="9">
        <f>AJ41+AJ42+AJ43+AJ44+AJ45+AJ46</f>
        <v>-132883.9</v>
      </c>
      <c r="AK38" s="9">
        <f t="shared" si="22"/>
        <v>1534631.2999999998</v>
      </c>
      <c r="AL38" s="9">
        <f t="shared" si="8"/>
        <v>65241.899999999994</v>
      </c>
      <c r="AM38" s="9">
        <f>AM39+AM40+AM41+AM42+AM43+AM44+AM45+AM46+AM47</f>
        <v>67815.399999999994</v>
      </c>
      <c r="AN38" s="9">
        <f t="shared" si="9"/>
        <v>131011</v>
      </c>
      <c r="AO38" s="9">
        <f>AO40+AO41</f>
        <v>-131011</v>
      </c>
      <c r="AP38" s="9">
        <f>AP47</f>
        <v>19470.2</v>
      </c>
      <c r="AQ38" s="9"/>
      <c r="AR38" s="9"/>
      <c r="AS38" s="9">
        <f t="shared" si="10"/>
        <v>1534631.2999999998</v>
      </c>
      <c r="AT38" s="9">
        <f t="shared" si="11"/>
        <v>65241.899999999994</v>
      </c>
      <c r="AU38" s="9">
        <f t="shared" si="12"/>
        <v>87285.599999999991</v>
      </c>
      <c r="AV38" s="9">
        <f t="shared" si="13"/>
        <v>0</v>
      </c>
      <c r="AW38" s="9">
        <f>AW47</f>
        <v>0</v>
      </c>
      <c r="AX38" s="9"/>
      <c r="AY38" s="9"/>
      <c r="AZ38" s="9">
        <f t="shared" si="14"/>
        <v>65241.899999999994</v>
      </c>
      <c r="BA38" s="9">
        <f t="shared" si="15"/>
        <v>87285.599999999991</v>
      </c>
      <c r="BB38" s="9">
        <f t="shared" si="16"/>
        <v>0</v>
      </c>
      <c r="BC38" s="9"/>
      <c r="BD38" s="9"/>
      <c r="BE38" s="9">
        <f t="shared" si="17"/>
        <v>87285.599999999991</v>
      </c>
      <c r="BF38" s="9">
        <f t="shared" si="18"/>
        <v>0</v>
      </c>
    </row>
    <row r="39" spans="1:58" ht="123" customHeight="1" outlineLevel="1">
      <c r="A39" s="52" t="s">
        <v>155</v>
      </c>
      <c r="B39" s="50" t="s">
        <v>24</v>
      </c>
      <c r="C39" s="50" t="s">
        <v>174</v>
      </c>
      <c r="D39" s="50" t="s">
        <v>7</v>
      </c>
      <c r="E39" s="50" t="s">
        <v>77</v>
      </c>
      <c r="F39" s="50" t="s">
        <v>16</v>
      </c>
      <c r="G39" s="26">
        <v>79058</v>
      </c>
      <c r="H39" s="26"/>
      <c r="I39" s="26">
        <v>79058</v>
      </c>
      <c r="J39" s="26"/>
      <c r="K39" s="26">
        <v>67764.2</v>
      </c>
      <c r="L39" s="26"/>
      <c r="M39" s="9">
        <f t="shared" si="25"/>
        <v>67764.2</v>
      </c>
      <c r="N39" s="9">
        <v>29705</v>
      </c>
      <c r="O39" s="9">
        <v>7381.6</v>
      </c>
      <c r="P39" s="9"/>
      <c r="Q39" s="9">
        <v>67764.2</v>
      </c>
      <c r="R39" s="9">
        <v>4000</v>
      </c>
      <c r="S39" s="26">
        <v>0</v>
      </c>
      <c r="T39" s="26">
        <v>0</v>
      </c>
      <c r="U39" s="9"/>
      <c r="V39" s="9"/>
      <c r="W39" s="9">
        <v>67764.2</v>
      </c>
      <c r="X39" s="9">
        <f t="shared" si="4"/>
        <v>4000</v>
      </c>
      <c r="Y39" s="9">
        <f t="shared" si="24"/>
        <v>0</v>
      </c>
      <c r="Z39" s="9"/>
      <c r="AA39" s="9"/>
      <c r="AB39" s="9"/>
      <c r="AC39" s="9">
        <f t="shared" si="5"/>
        <v>67764.2</v>
      </c>
      <c r="AD39" s="9">
        <v>3730.9</v>
      </c>
      <c r="AE39" s="9">
        <v>0</v>
      </c>
      <c r="AF39" s="26">
        <v>0</v>
      </c>
      <c r="AG39" s="26">
        <v>0</v>
      </c>
      <c r="AH39" s="26"/>
      <c r="AI39" s="26"/>
      <c r="AJ39" s="26"/>
      <c r="AK39" s="9">
        <f t="shared" si="22"/>
        <v>67764.2</v>
      </c>
      <c r="AL39" s="9">
        <f t="shared" si="8"/>
        <v>3730.9</v>
      </c>
      <c r="AM39" s="9">
        <f t="shared" ref="AM39:AM41" si="37">AE39+AH39</f>
        <v>0</v>
      </c>
      <c r="AN39" s="9">
        <f t="shared" si="9"/>
        <v>0</v>
      </c>
      <c r="AO39" s="9"/>
      <c r="AP39" s="9"/>
      <c r="AQ39" s="9"/>
      <c r="AR39" s="9"/>
      <c r="AS39" s="9">
        <f t="shared" si="10"/>
        <v>67764.2</v>
      </c>
      <c r="AT39" s="9">
        <f t="shared" si="11"/>
        <v>3730.9</v>
      </c>
      <c r="AU39" s="9">
        <f t="shared" si="12"/>
        <v>0</v>
      </c>
      <c r="AV39" s="9">
        <f t="shared" si="13"/>
        <v>0</v>
      </c>
      <c r="AW39" s="9"/>
      <c r="AX39" s="9"/>
      <c r="AY39" s="9"/>
      <c r="AZ39" s="9">
        <f t="shared" si="14"/>
        <v>3730.9</v>
      </c>
      <c r="BA39" s="9">
        <f t="shared" si="15"/>
        <v>0</v>
      </c>
      <c r="BB39" s="9">
        <f t="shared" si="16"/>
        <v>0</v>
      </c>
      <c r="BC39" s="9"/>
      <c r="BD39" s="9"/>
      <c r="BE39" s="9">
        <f t="shared" si="17"/>
        <v>0</v>
      </c>
      <c r="BF39" s="9">
        <f t="shared" si="18"/>
        <v>0</v>
      </c>
    </row>
    <row r="40" spans="1:58" ht="127.5" customHeight="1" outlineLevel="1">
      <c r="A40" s="52" t="s">
        <v>196</v>
      </c>
      <c r="B40" s="50" t="s">
        <v>17</v>
      </c>
      <c r="C40" s="50" t="s">
        <v>174</v>
      </c>
      <c r="D40" s="50" t="s">
        <v>7</v>
      </c>
      <c r="E40" s="17" t="s">
        <v>80</v>
      </c>
      <c r="F40" s="50" t="s">
        <v>213</v>
      </c>
      <c r="G40" s="9">
        <v>101257.9</v>
      </c>
      <c r="H40" s="26"/>
      <c r="I40" s="9">
        <v>101257.9</v>
      </c>
      <c r="J40" s="26"/>
      <c r="K40" s="9">
        <v>101257.9</v>
      </c>
      <c r="L40" s="9"/>
      <c r="M40" s="9">
        <f t="shared" si="25"/>
        <v>101257.9</v>
      </c>
      <c r="N40" s="9">
        <v>20006.7</v>
      </c>
      <c r="O40" s="9"/>
      <c r="P40" s="9"/>
      <c r="Q40" s="9">
        <v>101257.9</v>
      </c>
      <c r="R40" s="9">
        <v>5555.6</v>
      </c>
      <c r="S40" s="9">
        <v>19247</v>
      </c>
      <c r="T40" s="9"/>
      <c r="U40" s="9"/>
      <c r="V40" s="9"/>
      <c r="W40" s="9">
        <v>101257.9</v>
      </c>
      <c r="X40" s="9">
        <f t="shared" si="4"/>
        <v>5555.6</v>
      </c>
      <c r="Y40" s="9">
        <v>2800.4</v>
      </c>
      <c r="Z40" s="9"/>
      <c r="AA40" s="9">
        <v>2455.4</v>
      </c>
      <c r="AB40" s="9"/>
      <c r="AC40" s="9">
        <f t="shared" si="5"/>
        <v>101257.9</v>
      </c>
      <c r="AD40" s="9">
        <v>8058.9</v>
      </c>
      <c r="AE40" s="9">
        <f>Y40+Z40</f>
        <v>2800.4</v>
      </c>
      <c r="AF40" s="26">
        <v>32231</v>
      </c>
      <c r="AG40" s="26"/>
      <c r="AH40" s="26">
        <v>-2396.9</v>
      </c>
      <c r="AI40" s="26"/>
      <c r="AJ40" s="26"/>
      <c r="AK40" s="9">
        <f t="shared" si="22"/>
        <v>101257.9</v>
      </c>
      <c r="AL40" s="9">
        <f t="shared" si="8"/>
        <v>8058.9</v>
      </c>
      <c r="AM40" s="9">
        <v>406</v>
      </c>
      <c r="AN40" s="9">
        <f t="shared" si="9"/>
        <v>32231</v>
      </c>
      <c r="AO40" s="9">
        <v>-32231</v>
      </c>
      <c r="AP40" s="9"/>
      <c r="AQ40" s="9"/>
      <c r="AR40" s="9"/>
      <c r="AS40" s="9">
        <f t="shared" si="10"/>
        <v>101257.9</v>
      </c>
      <c r="AT40" s="9">
        <f t="shared" si="11"/>
        <v>8058.9</v>
      </c>
      <c r="AU40" s="9">
        <f t="shared" si="12"/>
        <v>406</v>
      </c>
      <c r="AV40" s="9">
        <f t="shared" si="13"/>
        <v>0</v>
      </c>
      <c r="AW40" s="9"/>
      <c r="AX40" s="9"/>
      <c r="AY40" s="9"/>
      <c r="AZ40" s="9">
        <f t="shared" si="14"/>
        <v>8058.9</v>
      </c>
      <c r="BA40" s="9">
        <f t="shared" si="15"/>
        <v>406</v>
      </c>
      <c r="BB40" s="9">
        <f t="shared" si="16"/>
        <v>0</v>
      </c>
      <c r="BC40" s="9"/>
      <c r="BD40" s="9"/>
      <c r="BE40" s="9">
        <f t="shared" si="17"/>
        <v>406</v>
      </c>
      <c r="BF40" s="9">
        <f t="shared" si="18"/>
        <v>0</v>
      </c>
    </row>
    <row r="41" spans="1:58" ht="121.5" customHeight="1" outlineLevel="1">
      <c r="A41" s="52" t="s">
        <v>172</v>
      </c>
      <c r="B41" s="50" t="s">
        <v>17</v>
      </c>
      <c r="C41" s="50" t="s">
        <v>174</v>
      </c>
      <c r="D41" s="50" t="s">
        <v>7</v>
      </c>
      <c r="E41" s="50" t="s">
        <v>175</v>
      </c>
      <c r="F41" s="50" t="s">
        <v>28</v>
      </c>
      <c r="G41" s="26">
        <v>79058</v>
      </c>
      <c r="H41" s="26"/>
      <c r="I41" s="26">
        <v>79058</v>
      </c>
      <c r="J41" s="26"/>
      <c r="K41" s="26">
        <v>132400</v>
      </c>
      <c r="L41" s="26"/>
      <c r="M41" s="9">
        <f t="shared" si="25"/>
        <v>132400</v>
      </c>
      <c r="N41" s="9">
        <v>10000</v>
      </c>
      <c r="O41" s="9"/>
      <c r="P41" s="9"/>
      <c r="Q41" s="9">
        <f>M41+P41</f>
        <v>132400</v>
      </c>
      <c r="R41" s="9">
        <v>6700</v>
      </c>
      <c r="S41" s="26">
        <v>12000</v>
      </c>
      <c r="T41" s="26"/>
      <c r="U41" s="9"/>
      <c r="V41" s="9"/>
      <c r="W41" s="9">
        <v>132400</v>
      </c>
      <c r="X41" s="9">
        <f t="shared" si="4"/>
        <v>6700</v>
      </c>
      <c r="Y41" s="9">
        <v>5247.3</v>
      </c>
      <c r="Z41" s="9"/>
      <c r="AA41" s="9">
        <v>5284.6</v>
      </c>
      <c r="AB41" s="9"/>
      <c r="AC41" s="9">
        <f t="shared" si="5"/>
        <v>132400</v>
      </c>
      <c r="AD41" s="9">
        <v>12056.26</v>
      </c>
      <c r="AE41" s="9">
        <f>Z41+Y41</f>
        <v>5247.3</v>
      </c>
      <c r="AF41" s="26">
        <v>98780</v>
      </c>
      <c r="AG41" s="26"/>
      <c r="AH41" s="26">
        <v>-5247.3</v>
      </c>
      <c r="AI41" s="26"/>
      <c r="AJ41" s="26">
        <v>14852.7</v>
      </c>
      <c r="AK41" s="9">
        <f t="shared" si="22"/>
        <v>147252.70000000001</v>
      </c>
      <c r="AL41" s="9">
        <f t="shared" si="8"/>
        <v>12056.26</v>
      </c>
      <c r="AM41" s="9">
        <f t="shared" si="37"/>
        <v>0</v>
      </c>
      <c r="AN41" s="9">
        <f t="shared" si="9"/>
        <v>98780</v>
      </c>
      <c r="AO41" s="9">
        <v>-98780</v>
      </c>
      <c r="AP41" s="9"/>
      <c r="AQ41" s="9"/>
      <c r="AR41" s="9"/>
      <c r="AS41" s="9">
        <f t="shared" si="10"/>
        <v>147252.70000000001</v>
      </c>
      <c r="AT41" s="9">
        <f t="shared" si="11"/>
        <v>12056.26</v>
      </c>
      <c r="AU41" s="9">
        <f t="shared" si="12"/>
        <v>0</v>
      </c>
      <c r="AV41" s="9">
        <f t="shared" si="13"/>
        <v>0</v>
      </c>
      <c r="AW41" s="9"/>
      <c r="AX41" s="9"/>
      <c r="AY41" s="9"/>
      <c r="AZ41" s="9">
        <f t="shared" si="14"/>
        <v>12056.26</v>
      </c>
      <c r="BA41" s="9">
        <f t="shared" si="15"/>
        <v>0</v>
      </c>
      <c r="BB41" s="9">
        <f t="shared" si="16"/>
        <v>0</v>
      </c>
      <c r="BC41" s="9"/>
      <c r="BD41" s="9"/>
      <c r="BE41" s="9">
        <f t="shared" si="17"/>
        <v>0</v>
      </c>
      <c r="BF41" s="9">
        <f t="shared" si="18"/>
        <v>0</v>
      </c>
    </row>
    <row r="42" spans="1:58" ht="127.5" customHeight="1" outlineLevel="1">
      <c r="A42" s="52" t="s">
        <v>176</v>
      </c>
      <c r="B42" s="50" t="s">
        <v>177</v>
      </c>
      <c r="C42" s="50" t="s">
        <v>174</v>
      </c>
      <c r="D42" s="50" t="s">
        <v>7</v>
      </c>
      <c r="E42" s="50" t="s">
        <v>77</v>
      </c>
      <c r="F42" s="50" t="s">
        <v>26</v>
      </c>
      <c r="G42" s="26"/>
      <c r="H42" s="26"/>
      <c r="I42" s="26"/>
      <c r="J42" s="26"/>
      <c r="K42" s="26"/>
      <c r="L42" s="26"/>
      <c r="M42" s="9">
        <v>90000</v>
      </c>
      <c r="N42" s="9"/>
      <c r="O42" s="9"/>
      <c r="P42" s="9"/>
      <c r="Q42" s="9">
        <f t="shared" ref="Q42:Q46" si="38">M42+P42</f>
        <v>90000</v>
      </c>
      <c r="R42" s="9">
        <v>6700</v>
      </c>
      <c r="S42" s="26"/>
      <c r="T42" s="26"/>
      <c r="U42" s="9"/>
      <c r="V42" s="9"/>
      <c r="W42" s="9">
        <v>90000</v>
      </c>
      <c r="X42" s="9">
        <f t="shared" si="4"/>
        <v>6700</v>
      </c>
      <c r="Y42" s="9">
        <v>2310</v>
      </c>
      <c r="Z42" s="9"/>
      <c r="AA42" s="9"/>
      <c r="AB42" s="9"/>
      <c r="AC42" s="9">
        <f t="shared" si="5"/>
        <v>90000</v>
      </c>
      <c r="AD42" s="9">
        <v>6709.88</v>
      </c>
      <c r="AE42" s="9">
        <v>8732.7000000000007</v>
      </c>
      <c r="AF42" s="26">
        <v>0</v>
      </c>
      <c r="AG42" s="26"/>
      <c r="AH42" s="26"/>
      <c r="AI42" s="26"/>
      <c r="AJ42" s="26">
        <v>62863.9</v>
      </c>
      <c r="AK42" s="9">
        <f t="shared" si="22"/>
        <v>152863.9</v>
      </c>
      <c r="AL42" s="9">
        <f t="shared" si="8"/>
        <v>6709.88</v>
      </c>
      <c r="AM42" s="9">
        <v>8786.4</v>
      </c>
      <c r="AN42" s="9">
        <f t="shared" si="9"/>
        <v>0</v>
      </c>
      <c r="AO42" s="9"/>
      <c r="AP42" s="9"/>
      <c r="AQ42" s="9"/>
      <c r="AR42" s="9"/>
      <c r="AS42" s="9">
        <f t="shared" si="10"/>
        <v>152863.9</v>
      </c>
      <c r="AT42" s="9">
        <f t="shared" si="11"/>
        <v>6709.88</v>
      </c>
      <c r="AU42" s="9">
        <f t="shared" si="12"/>
        <v>8786.4</v>
      </c>
      <c r="AV42" s="9">
        <f t="shared" si="13"/>
        <v>0</v>
      </c>
      <c r="AW42" s="9"/>
      <c r="AX42" s="9"/>
      <c r="AY42" s="9"/>
      <c r="AZ42" s="9">
        <f t="shared" si="14"/>
        <v>6709.88</v>
      </c>
      <c r="BA42" s="9">
        <f t="shared" si="15"/>
        <v>8786.4</v>
      </c>
      <c r="BB42" s="9">
        <f t="shared" si="16"/>
        <v>0</v>
      </c>
      <c r="BC42" s="9"/>
      <c r="BD42" s="9"/>
      <c r="BE42" s="9">
        <f t="shared" si="17"/>
        <v>8786.4</v>
      </c>
      <c r="BF42" s="9">
        <f t="shared" si="18"/>
        <v>0</v>
      </c>
    </row>
    <row r="43" spans="1:58" ht="122.25" customHeight="1" outlineLevel="1">
      <c r="A43" s="52" t="s">
        <v>178</v>
      </c>
      <c r="B43" s="50" t="s">
        <v>76</v>
      </c>
      <c r="C43" s="50" t="s">
        <v>174</v>
      </c>
      <c r="D43" s="50" t="s">
        <v>7</v>
      </c>
      <c r="E43" s="50" t="s">
        <v>77</v>
      </c>
      <c r="F43" s="50" t="s">
        <v>26</v>
      </c>
      <c r="G43" s="26"/>
      <c r="H43" s="26"/>
      <c r="I43" s="26"/>
      <c r="J43" s="26"/>
      <c r="K43" s="26"/>
      <c r="L43" s="26"/>
      <c r="M43" s="9">
        <v>287128.09999999998</v>
      </c>
      <c r="N43" s="9"/>
      <c r="O43" s="9"/>
      <c r="P43" s="9"/>
      <c r="Q43" s="9">
        <f t="shared" si="38"/>
        <v>287128.09999999998</v>
      </c>
      <c r="R43" s="9">
        <v>10000</v>
      </c>
      <c r="S43" s="26"/>
      <c r="T43" s="26"/>
      <c r="U43" s="9"/>
      <c r="V43" s="9"/>
      <c r="W43" s="9">
        <v>287128.09999999998</v>
      </c>
      <c r="X43" s="9">
        <f t="shared" si="4"/>
        <v>10000</v>
      </c>
      <c r="Y43" s="9">
        <v>18687.75</v>
      </c>
      <c r="Z43" s="9"/>
      <c r="AA43" s="9"/>
      <c r="AB43" s="9"/>
      <c r="AC43" s="9">
        <f t="shared" si="5"/>
        <v>287128.09999999998</v>
      </c>
      <c r="AD43" s="9">
        <v>10059.799999999999</v>
      </c>
      <c r="AE43" s="9">
        <v>12265.1</v>
      </c>
      <c r="AF43" s="26">
        <v>0</v>
      </c>
      <c r="AG43" s="26"/>
      <c r="AH43" s="26"/>
      <c r="AI43" s="26"/>
      <c r="AJ43" s="26">
        <v>-72005</v>
      </c>
      <c r="AK43" s="9">
        <f t="shared" si="22"/>
        <v>215123.09999999998</v>
      </c>
      <c r="AL43" s="9">
        <f t="shared" si="8"/>
        <v>10059.799999999999</v>
      </c>
      <c r="AM43" s="9">
        <v>12340.5</v>
      </c>
      <c r="AN43" s="9">
        <f t="shared" si="9"/>
        <v>0</v>
      </c>
      <c r="AO43" s="9"/>
      <c r="AP43" s="9"/>
      <c r="AQ43" s="9"/>
      <c r="AR43" s="9"/>
      <c r="AS43" s="9">
        <f t="shared" si="10"/>
        <v>215123.09999999998</v>
      </c>
      <c r="AT43" s="9">
        <f t="shared" si="11"/>
        <v>10059.799999999999</v>
      </c>
      <c r="AU43" s="9">
        <f t="shared" si="12"/>
        <v>12340.5</v>
      </c>
      <c r="AV43" s="9">
        <f t="shared" si="13"/>
        <v>0</v>
      </c>
      <c r="AW43" s="9"/>
      <c r="AX43" s="9"/>
      <c r="AY43" s="9"/>
      <c r="AZ43" s="9">
        <f t="shared" si="14"/>
        <v>10059.799999999999</v>
      </c>
      <c r="BA43" s="9">
        <f t="shared" si="15"/>
        <v>12340.5</v>
      </c>
      <c r="BB43" s="9">
        <f t="shared" si="16"/>
        <v>0</v>
      </c>
      <c r="BC43" s="9"/>
      <c r="BD43" s="9"/>
      <c r="BE43" s="9">
        <f t="shared" si="17"/>
        <v>12340.5</v>
      </c>
      <c r="BF43" s="9">
        <f t="shared" si="18"/>
        <v>0</v>
      </c>
    </row>
    <row r="44" spans="1:58" ht="120" customHeight="1" outlineLevel="1">
      <c r="A44" s="52" t="s">
        <v>214</v>
      </c>
      <c r="B44" s="50" t="s">
        <v>76</v>
      </c>
      <c r="C44" s="50" t="s">
        <v>174</v>
      </c>
      <c r="D44" s="50" t="s">
        <v>7</v>
      </c>
      <c r="E44" s="50" t="s">
        <v>38</v>
      </c>
      <c r="F44" s="50" t="s">
        <v>26</v>
      </c>
      <c r="G44" s="26"/>
      <c r="H44" s="26"/>
      <c r="I44" s="26"/>
      <c r="J44" s="26"/>
      <c r="K44" s="26"/>
      <c r="L44" s="26"/>
      <c r="M44" s="9">
        <v>264506</v>
      </c>
      <c r="N44" s="9"/>
      <c r="O44" s="9"/>
      <c r="P44" s="9"/>
      <c r="Q44" s="9">
        <f t="shared" si="38"/>
        <v>264506</v>
      </c>
      <c r="R44" s="9">
        <v>11111.1</v>
      </c>
      <c r="S44" s="26"/>
      <c r="T44" s="26"/>
      <c r="U44" s="9"/>
      <c r="V44" s="9"/>
      <c r="W44" s="9">
        <v>264506</v>
      </c>
      <c r="X44" s="9">
        <f t="shared" si="4"/>
        <v>11111.1</v>
      </c>
      <c r="Y44" s="9">
        <v>15725.9</v>
      </c>
      <c r="Z44" s="9"/>
      <c r="AA44" s="9"/>
      <c r="AB44" s="9"/>
      <c r="AC44" s="9">
        <f t="shared" si="5"/>
        <v>264506</v>
      </c>
      <c r="AD44" s="9">
        <v>11177.5</v>
      </c>
      <c r="AE44" s="9">
        <f t="shared" ref="AE44:AE46" si="39">Z44+Y44</f>
        <v>15725.9</v>
      </c>
      <c r="AF44" s="26">
        <v>0</v>
      </c>
      <c r="AG44" s="26"/>
      <c r="AH44" s="26">
        <v>-7179.2</v>
      </c>
      <c r="AI44" s="26"/>
      <c r="AJ44" s="26">
        <v>-76185.5</v>
      </c>
      <c r="AK44" s="9">
        <f t="shared" si="22"/>
        <v>188320.5</v>
      </c>
      <c r="AL44" s="9">
        <f t="shared" si="8"/>
        <v>11177.5</v>
      </c>
      <c r="AM44" s="9">
        <v>8182.3</v>
      </c>
      <c r="AN44" s="9">
        <f t="shared" si="9"/>
        <v>0</v>
      </c>
      <c r="AO44" s="9"/>
      <c r="AP44" s="9"/>
      <c r="AQ44" s="9"/>
      <c r="AR44" s="9"/>
      <c r="AS44" s="9">
        <f t="shared" si="10"/>
        <v>188320.5</v>
      </c>
      <c r="AT44" s="9">
        <f t="shared" si="11"/>
        <v>11177.5</v>
      </c>
      <c r="AU44" s="9">
        <f t="shared" si="12"/>
        <v>8182.3</v>
      </c>
      <c r="AV44" s="9">
        <f t="shared" si="13"/>
        <v>0</v>
      </c>
      <c r="AW44" s="9"/>
      <c r="AX44" s="9"/>
      <c r="AY44" s="9"/>
      <c r="AZ44" s="9">
        <f t="shared" si="14"/>
        <v>11177.5</v>
      </c>
      <c r="BA44" s="9">
        <f t="shared" si="15"/>
        <v>8182.3</v>
      </c>
      <c r="BB44" s="9">
        <f t="shared" si="16"/>
        <v>0</v>
      </c>
      <c r="BC44" s="9"/>
      <c r="BD44" s="9"/>
      <c r="BE44" s="9">
        <f t="shared" si="17"/>
        <v>8182.3</v>
      </c>
      <c r="BF44" s="9">
        <f t="shared" si="18"/>
        <v>0</v>
      </c>
    </row>
    <row r="45" spans="1:58" ht="121.5" customHeight="1" outlineLevel="1">
      <c r="A45" s="64" t="s">
        <v>283</v>
      </c>
      <c r="B45" s="50" t="s">
        <v>76</v>
      </c>
      <c r="C45" s="50" t="s">
        <v>174</v>
      </c>
      <c r="D45" s="50" t="s">
        <v>7</v>
      </c>
      <c r="E45" s="50" t="s">
        <v>46</v>
      </c>
      <c r="F45" s="50" t="s">
        <v>26</v>
      </c>
      <c r="G45" s="26"/>
      <c r="H45" s="26"/>
      <c r="I45" s="26"/>
      <c r="J45" s="26"/>
      <c r="K45" s="26"/>
      <c r="L45" s="26"/>
      <c r="M45" s="9">
        <v>287128.09999999998</v>
      </c>
      <c r="N45" s="9"/>
      <c r="O45" s="9"/>
      <c r="P45" s="9"/>
      <c r="Q45" s="9">
        <f t="shared" si="38"/>
        <v>287128.09999999998</v>
      </c>
      <c r="R45" s="9">
        <v>13386.8</v>
      </c>
      <c r="S45" s="26"/>
      <c r="T45" s="26"/>
      <c r="U45" s="9"/>
      <c r="V45" s="9"/>
      <c r="W45" s="9">
        <v>287128.09999999998</v>
      </c>
      <c r="X45" s="9">
        <f t="shared" si="4"/>
        <v>13386.8</v>
      </c>
      <c r="Y45" s="9">
        <v>15300.9</v>
      </c>
      <c r="Z45" s="9"/>
      <c r="AA45" s="9">
        <v>-7706.7</v>
      </c>
      <c r="AB45" s="9"/>
      <c r="AC45" s="9">
        <f t="shared" si="5"/>
        <v>287128.09999999998</v>
      </c>
      <c r="AD45" s="9">
        <v>5653.7</v>
      </c>
      <c r="AE45" s="9">
        <f t="shared" si="39"/>
        <v>15300.9</v>
      </c>
      <c r="AF45" s="26">
        <v>0</v>
      </c>
      <c r="AG45" s="26"/>
      <c r="AH45" s="26">
        <v>7698.4</v>
      </c>
      <c r="AI45" s="26"/>
      <c r="AJ45" s="26">
        <v>-35810.6</v>
      </c>
      <c r="AK45" s="9">
        <f t="shared" si="22"/>
        <v>251317.49999999997</v>
      </c>
      <c r="AL45" s="9">
        <f t="shared" si="8"/>
        <v>5653.7</v>
      </c>
      <c r="AM45" s="9">
        <v>23140.7</v>
      </c>
      <c r="AN45" s="9">
        <f t="shared" si="9"/>
        <v>0</v>
      </c>
      <c r="AO45" s="9"/>
      <c r="AP45" s="9"/>
      <c r="AQ45" s="9"/>
      <c r="AR45" s="9"/>
      <c r="AS45" s="9">
        <f t="shared" si="10"/>
        <v>251317.49999999997</v>
      </c>
      <c r="AT45" s="9">
        <f t="shared" si="11"/>
        <v>5653.7</v>
      </c>
      <c r="AU45" s="9">
        <f t="shared" si="12"/>
        <v>23140.7</v>
      </c>
      <c r="AV45" s="9">
        <f t="shared" si="13"/>
        <v>0</v>
      </c>
      <c r="AW45" s="9"/>
      <c r="AX45" s="9"/>
      <c r="AY45" s="9"/>
      <c r="AZ45" s="9">
        <f t="shared" si="14"/>
        <v>5653.7</v>
      </c>
      <c r="BA45" s="9">
        <f t="shared" si="15"/>
        <v>23140.7</v>
      </c>
      <c r="BB45" s="9">
        <f t="shared" si="16"/>
        <v>0</v>
      </c>
      <c r="BC45" s="9"/>
      <c r="BD45" s="9"/>
      <c r="BE45" s="9">
        <f t="shared" si="17"/>
        <v>23140.7</v>
      </c>
      <c r="BF45" s="9">
        <f t="shared" si="18"/>
        <v>0</v>
      </c>
    </row>
    <row r="46" spans="1:58" ht="124.5" customHeight="1" outlineLevel="1">
      <c r="A46" s="52" t="s">
        <v>170</v>
      </c>
      <c r="B46" s="50" t="s">
        <v>154</v>
      </c>
      <c r="C46" s="50" t="s">
        <v>174</v>
      </c>
      <c r="D46" s="50" t="s">
        <v>7</v>
      </c>
      <c r="E46" s="50" t="s">
        <v>131</v>
      </c>
      <c r="F46" s="50" t="s">
        <v>26</v>
      </c>
      <c r="G46" s="26"/>
      <c r="H46" s="26"/>
      <c r="I46" s="26"/>
      <c r="J46" s="26"/>
      <c r="K46" s="26"/>
      <c r="L46" s="26"/>
      <c r="M46" s="9">
        <v>144330.6</v>
      </c>
      <c r="N46" s="9"/>
      <c r="O46" s="9"/>
      <c r="P46" s="9">
        <v>71250.3</v>
      </c>
      <c r="Q46" s="9">
        <f t="shared" si="38"/>
        <v>215580.90000000002</v>
      </c>
      <c r="R46" s="9">
        <v>6700</v>
      </c>
      <c r="S46" s="26"/>
      <c r="T46" s="26"/>
      <c r="U46" s="9"/>
      <c r="V46" s="9"/>
      <c r="W46" s="9">
        <v>215580.90000000002</v>
      </c>
      <c r="X46" s="9">
        <f t="shared" si="4"/>
        <v>6700</v>
      </c>
      <c r="Y46" s="9">
        <v>7743.1</v>
      </c>
      <c r="Z46" s="9"/>
      <c r="AA46" s="9">
        <v>-33.299999999999997</v>
      </c>
      <c r="AB46" s="9"/>
      <c r="AC46" s="9">
        <f t="shared" si="5"/>
        <v>215580.90000000002</v>
      </c>
      <c r="AD46" s="9">
        <v>6706.5599999999995</v>
      </c>
      <c r="AE46" s="9">
        <f t="shared" si="39"/>
        <v>7743.1</v>
      </c>
      <c r="AF46" s="26">
        <v>0</v>
      </c>
      <c r="AG46" s="26"/>
      <c r="AH46" s="26">
        <v>7125</v>
      </c>
      <c r="AI46" s="26"/>
      <c r="AJ46" s="26">
        <v>-26599.4</v>
      </c>
      <c r="AK46" s="9">
        <f t="shared" si="22"/>
        <v>188981.50000000003</v>
      </c>
      <c r="AL46" s="9">
        <f t="shared" si="8"/>
        <v>6706.5599999999995</v>
      </c>
      <c r="AM46" s="9">
        <v>14959.5</v>
      </c>
      <c r="AN46" s="9">
        <f t="shared" si="9"/>
        <v>0</v>
      </c>
      <c r="AO46" s="9"/>
      <c r="AP46" s="9"/>
      <c r="AQ46" s="9"/>
      <c r="AR46" s="9"/>
      <c r="AS46" s="9">
        <f t="shared" si="10"/>
        <v>188981.50000000003</v>
      </c>
      <c r="AT46" s="9">
        <f t="shared" si="11"/>
        <v>6706.5599999999995</v>
      </c>
      <c r="AU46" s="9">
        <f t="shared" si="12"/>
        <v>14959.5</v>
      </c>
      <c r="AV46" s="9">
        <f t="shared" si="13"/>
        <v>0</v>
      </c>
      <c r="AW46" s="9"/>
      <c r="AX46" s="9"/>
      <c r="AY46" s="9"/>
      <c r="AZ46" s="9">
        <f t="shared" si="14"/>
        <v>6706.5599999999995</v>
      </c>
      <c r="BA46" s="9">
        <f t="shared" si="15"/>
        <v>14959.5</v>
      </c>
      <c r="BB46" s="9">
        <f t="shared" si="16"/>
        <v>0</v>
      </c>
      <c r="BC46" s="9"/>
      <c r="BD46" s="9"/>
      <c r="BE46" s="9">
        <f t="shared" si="17"/>
        <v>14959.5</v>
      </c>
      <c r="BF46" s="9">
        <f t="shared" si="18"/>
        <v>0</v>
      </c>
    </row>
    <row r="47" spans="1:58" ht="130.5" customHeight="1" outlineLevel="1">
      <c r="A47" s="52" t="s">
        <v>220</v>
      </c>
      <c r="B47" s="50" t="s">
        <v>154</v>
      </c>
      <c r="C47" s="50" t="s">
        <v>174</v>
      </c>
      <c r="D47" s="50" t="s">
        <v>7</v>
      </c>
      <c r="E47" s="50" t="s">
        <v>77</v>
      </c>
      <c r="F47" s="50" t="s">
        <v>221</v>
      </c>
      <c r="G47" s="26"/>
      <c r="H47" s="26"/>
      <c r="I47" s="26"/>
      <c r="J47" s="26"/>
      <c r="K47" s="26"/>
      <c r="L47" s="26"/>
      <c r="M47" s="9"/>
      <c r="N47" s="9"/>
      <c r="O47" s="9"/>
      <c r="P47" s="9"/>
      <c r="Q47" s="9"/>
      <c r="R47" s="9"/>
      <c r="S47" s="26"/>
      <c r="T47" s="26"/>
      <c r="U47" s="9"/>
      <c r="V47" s="9"/>
      <c r="W47" s="9"/>
      <c r="X47" s="9">
        <v>221750</v>
      </c>
      <c r="Y47" s="9">
        <f>W47+X47</f>
        <v>221750</v>
      </c>
      <c r="Z47" s="9">
        <v>0</v>
      </c>
      <c r="AA47" s="26">
        <v>1088.4000000000001</v>
      </c>
      <c r="AB47" s="26">
        <v>221750</v>
      </c>
      <c r="AC47" s="9">
        <f t="shared" si="5"/>
        <v>221750</v>
      </c>
      <c r="AD47" s="9"/>
      <c r="AE47" s="9">
        <f t="shared" ref="AE47" si="40">AC47+AD47</f>
        <v>221750</v>
      </c>
      <c r="AF47" s="9">
        <v>0</v>
      </c>
      <c r="AG47" s="9"/>
      <c r="AH47" s="9">
        <f t="shared" ref="AH47" si="41">AF47+AG47</f>
        <v>0</v>
      </c>
      <c r="AI47" s="26">
        <v>1088.4000000000001</v>
      </c>
      <c r="AJ47" s="26"/>
      <c r="AK47" s="9">
        <f t="shared" si="22"/>
        <v>221750</v>
      </c>
      <c r="AL47" s="9">
        <f t="shared" si="8"/>
        <v>1088.4000000000001</v>
      </c>
      <c r="AM47" s="9"/>
      <c r="AN47" s="9"/>
      <c r="AO47" s="9"/>
      <c r="AP47" s="9">
        <v>19470.2</v>
      </c>
      <c r="AQ47" s="9"/>
      <c r="AR47" s="9"/>
      <c r="AS47" s="9">
        <f t="shared" si="10"/>
        <v>221750</v>
      </c>
      <c r="AT47" s="9">
        <f t="shared" si="11"/>
        <v>1088.4000000000001</v>
      </c>
      <c r="AU47" s="9">
        <f t="shared" si="12"/>
        <v>19470.2</v>
      </c>
      <c r="AV47" s="9"/>
      <c r="AW47" s="9"/>
      <c r="AX47" s="9"/>
      <c r="AY47" s="9"/>
      <c r="AZ47" s="9">
        <f t="shared" si="14"/>
        <v>1088.4000000000001</v>
      </c>
      <c r="BA47" s="9">
        <f t="shared" si="15"/>
        <v>19470.2</v>
      </c>
      <c r="BB47" s="9">
        <v>0</v>
      </c>
      <c r="BC47" s="9"/>
      <c r="BD47" s="9"/>
      <c r="BE47" s="9">
        <f t="shared" si="17"/>
        <v>19470.2</v>
      </c>
      <c r="BF47" s="9">
        <f t="shared" si="18"/>
        <v>0</v>
      </c>
    </row>
    <row r="48" spans="1:58" ht="24.75" customHeight="1">
      <c r="A48" s="81" t="s">
        <v>21</v>
      </c>
      <c r="B48" s="94"/>
      <c r="C48" s="94"/>
      <c r="D48" s="94"/>
      <c r="E48" s="50"/>
      <c r="F48" s="52"/>
      <c r="G48" s="9">
        <f>SUM(G49:G50)</f>
        <v>649885.5</v>
      </c>
      <c r="H48" s="9">
        <f>H49+H50</f>
        <v>17147.099999999999</v>
      </c>
      <c r="I48" s="9" t="e">
        <f>I49+I50+#REF!</f>
        <v>#REF!</v>
      </c>
      <c r="J48" s="9" t="e">
        <f>J49+J50+#REF!</f>
        <v>#REF!</v>
      </c>
      <c r="K48" s="9">
        <f>SUM(K49:K52)</f>
        <v>1737515.4</v>
      </c>
      <c r="L48" s="9">
        <f>SUM(L49:L52)</f>
        <v>0</v>
      </c>
      <c r="M48" s="9">
        <f>SUM(M49:M54)</f>
        <v>1737515.4</v>
      </c>
      <c r="N48" s="9">
        <f t="shared" ref="N48:P48" si="42">SUM(N49:N54)</f>
        <v>69402.679999999993</v>
      </c>
      <c r="O48" s="9">
        <f t="shared" si="42"/>
        <v>0</v>
      </c>
      <c r="P48" s="9">
        <f t="shared" si="42"/>
        <v>174592.4</v>
      </c>
      <c r="Q48" s="9">
        <f>M48+P48</f>
        <v>1912107.7999999998</v>
      </c>
      <c r="R48" s="9">
        <f>SUM(R49:R54)</f>
        <v>72342.5</v>
      </c>
      <c r="S48" s="9">
        <f t="shared" ref="S48:AF48" si="43">SUM(S49:S52)</f>
        <v>44259.4</v>
      </c>
      <c r="T48" s="9">
        <f t="shared" ref="T48" si="44">SUM(T49:T52)</f>
        <v>0</v>
      </c>
      <c r="U48" s="9">
        <f>SUM(U49:U54)</f>
        <v>0</v>
      </c>
      <c r="V48" s="9"/>
      <c r="W48" s="9">
        <v>1912107.7999999998</v>
      </c>
      <c r="X48" s="9">
        <f>R48+U48</f>
        <v>72342.5</v>
      </c>
      <c r="Y48" s="9">
        <f t="shared" si="24"/>
        <v>44259.4</v>
      </c>
      <c r="Z48" s="9">
        <f>SUM(Z49:Z54)</f>
        <v>0</v>
      </c>
      <c r="AA48" s="9">
        <f>AA49+AA50+AA51+AA52+AA54</f>
        <v>92884.3</v>
      </c>
      <c r="AB48" s="9"/>
      <c r="AC48" s="9">
        <f t="shared" si="5"/>
        <v>1912107.7999999998</v>
      </c>
      <c r="AD48" s="9">
        <f t="shared" si="6"/>
        <v>165226.79999999999</v>
      </c>
      <c r="AE48" s="9">
        <f>AE49+AE50+AE51+AE52+AE54</f>
        <v>44259.4</v>
      </c>
      <c r="AF48" s="9">
        <f t="shared" si="43"/>
        <v>51823.5</v>
      </c>
      <c r="AG48" s="9">
        <f>SUM(AG49:AG54)</f>
        <v>0</v>
      </c>
      <c r="AH48" s="9">
        <f>AH51</f>
        <v>-0.1</v>
      </c>
      <c r="AI48" s="9"/>
      <c r="AJ48" s="9">
        <f>AJ52+AJ53</f>
        <v>117480.09999999998</v>
      </c>
      <c r="AK48" s="9">
        <f t="shared" si="22"/>
        <v>2029587.9</v>
      </c>
      <c r="AL48" s="9">
        <f t="shared" si="8"/>
        <v>165226.79999999999</v>
      </c>
      <c r="AM48" s="9">
        <f>AE48+AH48</f>
        <v>44259.3</v>
      </c>
      <c r="AN48" s="9">
        <f t="shared" si="9"/>
        <v>51823.5</v>
      </c>
      <c r="AO48" s="9"/>
      <c r="AP48" s="9"/>
      <c r="AQ48" s="9">
        <f>AQ49+AQ51</f>
        <v>0</v>
      </c>
      <c r="AR48" s="9"/>
      <c r="AS48" s="9">
        <f t="shared" si="10"/>
        <v>2029587.9</v>
      </c>
      <c r="AT48" s="9">
        <f t="shared" si="11"/>
        <v>165226.79999999999</v>
      </c>
      <c r="AU48" s="9">
        <f t="shared" si="12"/>
        <v>44259.3</v>
      </c>
      <c r="AV48" s="9">
        <f t="shared" si="13"/>
        <v>51823.5</v>
      </c>
      <c r="AW48" s="9"/>
      <c r="AX48" s="9">
        <f>AX52+AX53</f>
        <v>0</v>
      </c>
      <c r="AY48" s="9"/>
      <c r="AZ48" s="9">
        <f t="shared" si="14"/>
        <v>165226.79999999999</v>
      </c>
      <c r="BA48" s="9">
        <f t="shared" si="15"/>
        <v>44259.3</v>
      </c>
      <c r="BB48" s="9">
        <f t="shared" si="16"/>
        <v>51823.5</v>
      </c>
      <c r="BC48" s="9">
        <f>BC52+BC53</f>
        <v>0</v>
      </c>
      <c r="BD48" s="9"/>
      <c r="BE48" s="9">
        <f t="shared" si="17"/>
        <v>44259.3</v>
      </c>
      <c r="BF48" s="9">
        <f t="shared" si="18"/>
        <v>51823.5</v>
      </c>
    </row>
    <row r="49" spans="1:63" ht="114" customHeight="1" outlineLevel="1">
      <c r="A49" s="52" t="s">
        <v>102</v>
      </c>
      <c r="B49" s="50" t="s">
        <v>22</v>
      </c>
      <c r="C49" s="50" t="s">
        <v>20</v>
      </c>
      <c r="D49" s="50" t="s">
        <v>7</v>
      </c>
      <c r="E49" s="50" t="s">
        <v>35</v>
      </c>
      <c r="F49" s="50" t="s">
        <v>54</v>
      </c>
      <c r="G49" s="9">
        <v>316480</v>
      </c>
      <c r="H49" s="9"/>
      <c r="I49" s="9">
        <v>316480</v>
      </c>
      <c r="J49" s="9"/>
      <c r="K49" s="9">
        <v>316480</v>
      </c>
      <c r="L49" s="9"/>
      <c r="M49" s="9">
        <f t="shared" si="25"/>
        <v>316480</v>
      </c>
      <c r="N49" s="9">
        <v>3741.28</v>
      </c>
      <c r="O49" s="9"/>
      <c r="P49" s="9"/>
      <c r="Q49" s="9">
        <f>M49+P49</f>
        <v>316480</v>
      </c>
      <c r="R49" s="9">
        <f>3741.3</f>
        <v>3741.3</v>
      </c>
      <c r="S49" s="26">
        <v>0</v>
      </c>
      <c r="T49" s="26">
        <v>0</v>
      </c>
      <c r="U49" s="9">
        <v>748.1</v>
      </c>
      <c r="V49" s="9"/>
      <c r="W49" s="9">
        <v>316480</v>
      </c>
      <c r="X49" s="9">
        <f t="shared" si="4"/>
        <v>4489.4000000000005</v>
      </c>
      <c r="Y49" s="9">
        <f t="shared" si="24"/>
        <v>0</v>
      </c>
      <c r="Z49" s="9"/>
      <c r="AA49" s="9">
        <v>6700</v>
      </c>
      <c r="AB49" s="9"/>
      <c r="AC49" s="9">
        <f t="shared" si="5"/>
        <v>316480</v>
      </c>
      <c r="AD49" s="9">
        <f t="shared" si="6"/>
        <v>11189.400000000001</v>
      </c>
      <c r="AE49" s="9">
        <v>0</v>
      </c>
      <c r="AF49" s="26">
        <v>0</v>
      </c>
      <c r="AG49" s="26"/>
      <c r="AH49" s="26"/>
      <c r="AI49" s="26"/>
      <c r="AJ49" s="26"/>
      <c r="AK49" s="9">
        <f t="shared" si="22"/>
        <v>316480</v>
      </c>
      <c r="AL49" s="9">
        <f t="shared" si="8"/>
        <v>11189.400000000001</v>
      </c>
      <c r="AM49" s="9">
        <v>0</v>
      </c>
      <c r="AN49" s="9">
        <f t="shared" si="9"/>
        <v>0</v>
      </c>
      <c r="AO49" s="9"/>
      <c r="AP49" s="9"/>
      <c r="AQ49" s="9">
        <v>-114.9</v>
      </c>
      <c r="AR49" s="9"/>
      <c r="AS49" s="9">
        <f t="shared" si="10"/>
        <v>316480</v>
      </c>
      <c r="AT49" s="9">
        <f t="shared" si="11"/>
        <v>11074.500000000002</v>
      </c>
      <c r="AU49" s="9">
        <f t="shared" si="12"/>
        <v>0</v>
      </c>
      <c r="AV49" s="9">
        <f t="shared" si="13"/>
        <v>0</v>
      </c>
      <c r="AW49" s="9"/>
      <c r="AX49" s="9"/>
      <c r="AY49" s="9"/>
      <c r="AZ49" s="9">
        <f t="shared" si="14"/>
        <v>11074.500000000002</v>
      </c>
      <c r="BA49" s="9">
        <f t="shared" si="15"/>
        <v>0</v>
      </c>
      <c r="BB49" s="9">
        <f t="shared" si="16"/>
        <v>0</v>
      </c>
      <c r="BC49" s="9"/>
      <c r="BD49" s="9"/>
      <c r="BE49" s="9">
        <f t="shared" si="17"/>
        <v>0</v>
      </c>
      <c r="BF49" s="9">
        <f t="shared" si="18"/>
        <v>0</v>
      </c>
    </row>
    <row r="50" spans="1:63" ht="113.25" customHeight="1" outlineLevel="1">
      <c r="A50" s="52" t="s">
        <v>45</v>
      </c>
      <c r="B50" s="50" t="s">
        <v>23</v>
      </c>
      <c r="C50" s="50" t="s">
        <v>5</v>
      </c>
      <c r="D50" s="50" t="s">
        <v>7</v>
      </c>
      <c r="E50" s="50" t="s">
        <v>14</v>
      </c>
      <c r="F50" s="50" t="s">
        <v>16</v>
      </c>
      <c r="G50" s="9">
        <v>333405.5</v>
      </c>
      <c r="H50" s="26">
        <v>17147.099999999999</v>
      </c>
      <c r="I50" s="9">
        <f>G50+H50</f>
        <v>350552.6</v>
      </c>
      <c r="J50" s="26"/>
      <c r="K50" s="9">
        <v>352526.8</v>
      </c>
      <c r="L50" s="9"/>
      <c r="M50" s="9">
        <f t="shared" si="25"/>
        <v>352526.8</v>
      </c>
      <c r="N50" s="9">
        <v>65661.399999999994</v>
      </c>
      <c r="O50" s="9"/>
      <c r="P50" s="9"/>
      <c r="Q50" s="9">
        <f t="shared" ref="Q50:Q54" si="45">M50+P50</f>
        <v>352526.8</v>
      </c>
      <c r="R50" s="9">
        <v>65661.36</v>
      </c>
      <c r="S50" s="26">
        <v>0</v>
      </c>
      <c r="T50" s="26">
        <v>0</v>
      </c>
      <c r="U50" s="9">
        <v>-2958.9</v>
      </c>
      <c r="V50" s="9"/>
      <c r="W50" s="9">
        <v>352526.8</v>
      </c>
      <c r="X50" s="9">
        <f>R50+U50</f>
        <v>62702.46</v>
      </c>
      <c r="Y50" s="9">
        <f t="shared" si="24"/>
        <v>0</v>
      </c>
      <c r="Z50" s="9">
        <v>7898.7</v>
      </c>
      <c r="AA50" s="9"/>
      <c r="AB50" s="9"/>
      <c r="AC50" s="9">
        <f t="shared" si="5"/>
        <v>352526.8</v>
      </c>
      <c r="AD50" s="9">
        <f t="shared" si="6"/>
        <v>62702.46</v>
      </c>
      <c r="AE50" s="9">
        <v>7898.6</v>
      </c>
      <c r="AF50" s="26">
        <v>0</v>
      </c>
      <c r="AG50" s="26"/>
      <c r="AH50" s="26"/>
      <c r="AI50" s="26"/>
      <c r="AJ50" s="26"/>
      <c r="AK50" s="9">
        <f t="shared" si="22"/>
        <v>352526.8</v>
      </c>
      <c r="AL50" s="9">
        <f t="shared" si="8"/>
        <v>62702.46</v>
      </c>
      <c r="AM50" s="9">
        <v>7898.6</v>
      </c>
      <c r="AN50" s="9">
        <f t="shared" si="9"/>
        <v>0</v>
      </c>
      <c r="AO50" s="9"/>
      <c r="AP50" s="9"/>
      <c r="AQ50" s="9"/>
      <c r="AR50" s="9"/>
      <c r="AS50" s="9">
        <f t="shared" si="10"/>
        <v>352526.8</v>
      </c>
      <c r="AT50" s="9">
        <f t="shared" si="11"/>
        <v>62702.46</v>
      </c>
      <c r="AU50" s="9">
        <f t="shared" si="12"/>
        <v>7898.6</v>
      </c>
      <c r="AV50" s="9">
        <f t="shared" si="13"/>
        <v>0</v>
      </c>
      <c r="AW50" s="9"/>
      <c r="AX50" s="9"/>
      <c r="AY50" s="9"/>
      <c r="AZ50" s="9">
        <f t="shared" si="14"/>
        <v>62702.46</v>
      </c>
      <c r="BA50" s="9">
        <f t="shared" si="15"/>
        <v>7898.6</v>
      </c>
      <c r="BB50" s="9">
        <f t="shared" si="16"/>
        <v>0</v>
      </c>
      <c r="BC50" s="9"/>
      <c r="BD50" s="9"/>
      <c r="BE50" s="9">
        <f t="shared" si="17"/>
        <v>7898.6</v>
      </c>
      <c r="BF50" s="9">
        <f t="shared" si="18"/>
        <v>0</v>
      </c>
    </row>
    <row r="51" spans="1:63" ht="105.75" customHeight="1" outlineLevel="1">
      <c r="A51" s="52" t="s">
        <v>103</v>
      </c>
      <c r="B51" s="50" t="s">
        <v>104</v>
      </c>
      <c r="C51" s="50" t="s">
        <v>20</v>
      </c>
      <c r="D51" s="50" t="s">
        <v>7</v>
      </c>
      <c r="E51" s="50" t="s">
        <v>106</v>
      </c>
      <c r="F51" s="50" t="s">
        <v>156</v>
      </c>
      <c r="G51" s="9"/>
      <c r="H51" s="26"/>
      <c r="I51" s="9"/>
      <c r="J51" s="26"/>
      <c r="K51" s="9">
        <v>374983.1</v>
      </c>
      <c r="L51" s="9"/>
      <c r="M51" s="9">
        <f t="shared" si="25"/>
        <v>374983.1</v>
      </c>
      <c r="N51" s="9">
        <v>0</v>
      </c>
      <c r="O51" s="9">
        <v>0</v>
      </c>
      <c r="P51" s="9"/>
      <c r="Q51" s="9">
        <f t="shared" si="45"/>
        <v>374983.1</v>
      </c>
      <c r="R51" s="9">
        <v>2939.84</v>
      </c>
      <c r="S51" s="26">
        <v>44259.4</v>
      </c>
      <c r="T51" s="26"/>
      <c r="U51" s="9">
        <v>958.9</v>
      </c>
      <c r="V51" s="9"/>
      <c r="W51" s="9">
        <v>374983.1</v>
      </c>
      <c r="X51" s="9">
        <f t="shared" si="4"/>
        <v>3898.7400000000002</v>
      </c>
      <c r="Y51" s="9">
        <f t="shared" si="24"/>
        <v>44259.4</v>
      </c>
      <c r="Z51" s="9">
        <v>-27248.1</v>
      </c>
      <c r="AA51" s="9">
        <v>58803.3</v>
      </c>
      <c r="AB51" s="9"/>
      <c r="AC51" s="9">
        <f t="shared" si="5"/>
        <v>374983.1</v>
      </c>
      <c r="AD51" s="9">
        <f t="shared" si="6"/>
        <v>62702.04</v>
      </c>
      <c r="AE51" s="9">
        <v>17011.400000000001</v>
      </c>
      <c r="AF51" s="26">
        <v>0</v>
      </c>
      <c r="AG51" s="26">
        <v>738.1</v>
      </c>
      <c r="AH51" s="26">
        <v>-0.1</v>
      </c>
      <c r="AI51" s="26"/>
      <c r="AJ51" s="26"/>
      <c r="AK51" s="9">
        <f t="shared" si="22"/>
        <v>374983.1</v>
      </c>
      <c r="AL51" s="9">
        <f t="shared" si="8"/>
        <v>62702.04</v>
      </c>
      <c r="AM51" s="9">
        <f>AE51+AH51</f>
        <v>17011.300000000003</v>
      </c>
      <c r="AN51" s="9">
        <f t="shared" si="9"/>
        <v>738.1</v>
      </c>
      <c r="AO51" s="9"/>
      <c r="AP51" s="9"/>
      <c r="AQ51" s="9">
        <v>114.9</v>
      </c>
      <c r="AR51" s="9"/>
      <c r="AS51" s="9">
        <f t="shared" si="10"/>
        <v>374983.1</v>
      </c>
      <c r="AT51" s="9">
        <f t="shared" si="11"/>
        <v>62816.94</v>
      </c>
      <c r="AU51" s="9">
        <f t="shared" si="12"/>
        <v>17011.300000000003</v>
      </c>
      <c r="AV51" s="9">
        <f t="shared" si="13"/>
        <v>738.1</v>
      </c>
      <c r="AW51" s="9"/>
      <c r="AX51" s="9"/>
      <c r="AY51" s="9">
        <f>-12519+1251.9</f>
        <v>-11267.1</v>
      </c>
      <c r="AZ51" s="9">
        <f t="shared" si="14"/>
        <v>51549.840000000004</v>
      </c>
      <c r="BA51" s="9">
        <f t="shared" si="15"/>
        <v>17011.300000000003</v>
      </c>
      <c r="BB51" s="9">
        <f t="shared" si="16"/>
        <v>738.1</v>
      </c>
      <c r="BC51" s="9"/>
      <c r="BD51" s="9"/>
      <c r="BE51" s="9">
        <f t="shared" si="17"/>
        <v>17011.300000000003</v>
      </c>
      <c r="BF51" s="9">
        <f t="shared" si="18"/>
        <v>738.1</v>
      </c>
    </row>
    <row r="52" spans="1:63" ht="107.25" customHeight="1" outlineLevel="1">
      <c r="A52" s="52" t="s">
        <v>149</v>
      </c>
      <c r="B52" s="50" t="s">
        <v>105</v>
      </c>
      <c r="C52" s="50" t="s">
        <v>20</v>
      </c>
      <c r="D52" s="50" t="s">
        <v>7</v>
      </c>
      <c r="E52" s="50" t="s">
        <v>36</v>
      </c>
      <c r="F52" s="50" t="s">
        <v>165</v>
      </c>
      <c r="G52" s="9"/>
      <c r="H52" s="26"/>
      <c r="I52" s="9"/>
      <c r="J52" s="26"/>
      <c r="K52" s="9">
        <v>693525.5</v>
      </c>
      <c r="L52" s="9"/>
      <c r="M52" s="9">
        <f t="shared" si="25"/>
        <v>693525.5</v>
      </c>
      <c r="N52" s="9">
        <v>0</v>
      </c>
      <c r="O52" s="9">
        <v>0</v>
      </c>
      <c r="P52" s="9"/>
      <c r="Q52" s="9">
        <f t="shared" si="45"/>
        <v>693525.5</v>
      </c>
      <c r="R52" s="9">
        <f t="shared" si="23"/>
        <v>0</v>
      </c>
      <c r="S52" s="26">
        <v>0</v>
      </c>
      <c r="T52" s="26">
        <v>0</v>
      </c>
      <c r="U52" s="9"/>
      <c r="V52" s="9"/>
      <c r="W52" s="9">
        <v>693525.5</v>
      </c>
      <c r="X52" s="9">
        <f t="shared" si="4"/>
        <v>0</v>
      </c>
      <c r="Y52" s="9">
        <v>0</v>
      </c>
      <c r="Z52" s="9">
        <v>11501</v>
      </c>
      <c r="AA52" s="9"/>
      <c r="AB52" s="9"/>
      <c r="AC52" s="9">
        <f t="shared" si="5"/>
        <v>693525.5</v>
      </c>
      <c r="AD52" s="9">
        <f t="shared" si="6"/>
        <v>0</v>
      </c>
      <c r="AE52" s="9">
        <f>Y52+Z52</f>
        <v>11501</v>
      </c>
      <c r="AF52" s="26">
        <v>51823.5</v>
      </c>
      <c r="AG52" s="26">
        <v>-7265.1</v>
      </c>
      <c r="AH52" s="26"/>
      <c r="AI52" s="26"/>
      <c r="AJ52" s="26">
        <v>-693525.5</v>
      </c>
      <c r="AK52" s="9">
        <f t="shared" si="22"/>
        <v>0</v>
      </c>
      <c r="AL52" s="9">
        <f t="shared" si="8"/>
        <v>0</v>
      </c>
      <c r="AM52" s="9">
        <v>11501</v>
      </c>
      <c r="AN52" s="9">
        <f>AF52+AG52</f>
        <v>44558.400000000001</v>
      </c>
      <c r="AO52" s="9"/>
      <c r="AP52" s="9"/>
      <c r="AQ52" s="9"/>
      <c r="AR52" s="9"/>
      <c r="AS52" s="9">
        <f t="shared" si="10"/>
        <v>0</v>
      </c>
      <c r="AT52" s="9">
        <f t="shared" si="11"/>
        <v>0</v>
      </c>
      <c r="AU52" s="9">
        <f t="shared" si="12"/>
        <v>11501</v>
      </c>
      <c r="AV52" s="9">
        <f t="shared" si="13"/>
        <v>44558.400000000001</v>
      </c>
      <c r="AW52" s="9"/>
      <c r="AX52" s="9">
        <v>-11501</v>
      </c>
      <c r="AY52" s="9"/>
      <c r="AZ52" s="9">
        <f t="shared" si="14"/>
        <v>0</v>
      </c>
      <c r="BA52" s="9">
        <f t="shared" si="15"/>
        <v>0</v>
      </c>
      <c r="BB52" s="9">
        <f t="shared" si="16"/>
        <v>44558.400000000001</v>
      </c>
      <c r="BC52" s="9">
        <v>-44558.400000000001</v>
      </c>
      <c r="BD52" s="9"/>
      <c r="BE52" s="9">
        <f t="shared" si="17"/>
        <v>0</v>
      </c>
      <c r="BF52" s="9">
        <f t="shared" si="18"/>
        <v>0</v>
      </c>
    </row>
    <row r="53" spans="1:63" ht="107.25" customHeight="1" outlineLevel="1">
      <c r="A53" s="64" t="s">
        <v>284</v>
      </c>
      <c r="B53" s="50" t="s">
        <v>105</v>
      </c>
      <c r="C53" s="50" t="s">
        <v>20</v>
      </c>
      <c r="D53" s="50" t="s">
        <v>7</v>
      </c>
      <c r="E53" s="50" t="s">
        <v>34</v>
      </c>
      <c r="F53" s="50" t="s">
        <v>165</v>
      </c>
      <c r="G53" s="9"/>
      <c r="H53" s="26"/>
      <c r="I53" s="9"/>
      <c r="J53" s="26"/>
      <c r="K53" s="9"/>
      <c r="L53" s="9"/>
      <c r="M53" s="9"/>
      <c r="N53" s="9"/>
      <c r="O53" s="9"/>
      <c r="P53" s="9"/>
      <c r="Q53" s="9"/>
      <c r="R53" s="9"/>
      <c r="S53" s="26"/>
      <c r="T53" s="26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6"/>
      <c r="AG53" s="26"/>
      <c r="AH53" s="26"/>
      <c r="AI53" s="26"/>
      <c r="AJ53" s="26">
        <v>811005.6</v>
      </c>
      <c r="AK53" s="9">
        <f t="shared" si="22"/>
        <v>811005.6</v>
      </c>
      <c r="AL53" s="9"/>
      <c r="AM53" s="9"/>
      <c r="AN53" s="9"/>
      <c r="AO53" s="9"/>
      <c r="AP53" s="9"/>
      <c r="AQ53" s="9"/>
      <c r="AR53" s="9"/>
      <c r="AS53" s="9">
        <f t="shared" si="10"/>
        <v>811005.6</v>
      </c>
      <c r="AT53" s="9"/>
      <c r="AU53" s="9"/>
      <c r="AV53" s="9"/>
      <c r="AW53" s="9"/>
      <c r="AX53" s="9">
        <v>11501</v>
      </c>
      <c r="AY53" s="9"/>
      <c r="AZ53" s="9">
        <f t="shared" si="14"/>
        <v>0</v>
      </c>
      <c r="BA53" s="9">
        <f t="shared" si="15"/>
        <v>11501</v>
      </c>
      <c r="BB53" s="9"/>
      <c r="BC53" s="9">
        <v>44558.400000000001</v>
      </c>
      <c r="BD53" s="9"/>
      <c r="BE53" s="9">
        <f t="shared" si="17"/>
        <v>11501</v>
      </c>
      <c r="BF53" s="9">
        <f t="shared" si="18"/>
        <v>44558.400000000001</v>
      </c>
    </row>
    <row r="54" spans="1:63" ht="114.75" customHeight="1" outlineLevel="1">
      <c r="A54" s="52" t="s">
        <v>157</v>
      </c>
      <c r="B54" s="50" t="s">
        <v>122</v>
      </c>
      <c r="C54" s="50" t="s">
        <v>20</v>
      </c>
      <c r="D54" s="50" t="s">
        <v>7</v>
      </c>
      <c r="E54" s="50" t="s">
        <v>175</v>
      </c>
      <c r="F54" s="50" t="s">
        <v>56</v>
      </c>
      <c r="G54" s="9"/>
      <c r="H54" s="26"/>
      <c r="I54" s="9"/>
      <c r="J54" s="26"/>
      <c r="K54" s="9"/>
      <c r="L54" s="9"/>
      <c r="M54" s="9"/>
      <c r="N54" s="9"/>
      <c r="O54" s="9"/>
      <c r="P54" s="9">
        <v>174592.4</v>
      </c>
      <c r="Q54" s="9">
        <f t="shared" si="45"/>
        <v>174592.4</v>
      </c>
      <c r="R54" s="9">
        <f t="shared" si="23"/>
        <v>0</v>
      </c>
      <c r="S54" s="26"/>
      <c r="T54" s="26"/>
      <c r="U54" s="9">
        <v>1251.9000000000001</v>
      </c>
      <c r="V54" s="9"/>
      <c r="W54" s="9">
        <v>174592.4</v>
      </c>
      <c r="X54" s="9">
        <f t="shared" si="4"/>
        <v>1251.9000000000001</v>
      </c>
      <c r="Y54" s="9">
        <v>0</v>
      </c>
      <c r="Z54" s="9">
        <v>7848.4</v>
      </c>
      <c r="AA54" s="9">
        <v>27381</v>
      </c>
      <c r="AB54" s="9"/>
      <c r="AC54" s="9">
        <f t="shared" si="5"/>
        <v>174592.4</v>
      </c>
      <c r="AD54" s="9">
        <f t="shared" si="6"/>
        <v>28632.9</v>
      </c>
      <c r="AE54" s="9">
        <f>Y54+Z54</f>
        <v>7848.4</v>
      </c>
      <c r="AF54" s="26">
        <v>0</v>
      </c>
      <c r="AG54" s="26">
        <v>6527</v>
      </c>
      <c r="AH54" s="26"/>
      <c r="AI54" s="26"/>
      <c r="AJ54" s="26"/>
      <c r="AK54" s="9">
        <f t="shared" si="22"/>
        <v>174592.4</v>
      </c>
      <c r="AL54" s="9">
        <f t="shared" si="8"/>
        <v>28632.9</v>
      </c>
      <c r="AM54" s="9">
        <v>7848.4</v>
      </c>
      <c r="AN54" s="9">
        <f>AF54+AG54</f>
        <v>6527</v>
      </c>
      <c r="AO54" s="9"/>
      <c r="AP54" s="9"/>
      <c r="AQ54" s="9"/>
      <c r="AR54" s="9"/>
      <c r="AS54" s="9">
        <f t="shared" si="10"/>
        <v>174592.4</v>
      </c>
      <c r="AT54" s="9">
        <f t="shared" si="11"/>
        <v>28632.9</v>
      </c>
      <c r="AU54" s="9">
        <f t="shared" si="12"/>
        <v>7848.4</v>
      </c>
      <c r="AV54" s="9">
        <f t="shared" si="13"/>
        <v>6527</v>
      </c>
      <c r="AW54" s="9"/>
      <c r="AX54" s="9"/>
      <c r="AY54" s="9">
        <f>-1251.9+12519</f>
        <v>11267.1</v>
      </c>
      <c r="AZ54" s="9">
        <f t="shared" si="14"/>
        <v>39900</v>
      </c>
      <c r="BA54" s="9">
        <f t="shared" si="15"/>
        <v>7848.4</v>
      </c>
      <c r="BB54" s="9">
        <f t="shared" si="16"/>
        <v>6527</v>
      </c>
      <c r="BC54" s="9"/>
      <c r="BD54" s="9"/>
      <c r="BE54" s="9">
        <f t="shared" si="17"/>
        <v>7848.4</v>
      </c>
      <c r="BF54" s="9">
        <f t="shared" si="18"/>
        <v>6527</v>
      </c>
    </row>
    <row r="55" spans="1:63" ht="163.5" customHeight="1" outlineLevel="1">
      <c r="A55" s="52" t="s">
        <v>242</v>
      </c>
      <c r="B55" s="50" t="s">
        <v>238</v>
      </c>
      <c r="C55" s="50" t="s">
        <v>239</v>
      </c>
      <c r="D55" s="50" t="s">
        <v>235</v>
      </c>
      <c r="E55" s="50" t="s">
        <v>240</v>
      </c>
      <c r="F55" s="50" t="s">
        <v>54</v>
      </c>
      <c r="G55" s="9"/>
      <c r="H55" s="26"/>
      <c r="I55" s="9"/>
      <c r="J55" s="26"/>
      <c r="K55" s="9"/>
      <c r="L55" s="9"/>
      <c r="M55" s="9"/>
      <c r="N55" s="9"/>
      <c r="O55" s="9"/>
      <c r="P55" s="9"/>
      <c r="Q55" s="9"/>
      <c r="R55" s="9"/>
      <c r="S55" s="26"/>
      <c r="T55" s="26"/>
      <c r="U55" s="9"/>
      <c r="V55" s="9"/>
      <c r="W55" s="9"/>
      <c r="X55" s="9"/>
      <c r="Y55" s="9"/>
      <c r="Z55" s="9"/>
      <c r="AA55" s="9"/>
      <c r="AB55" s="9">
        <v>23000</v>
      </c>
      <c r="AC55" s="9">
        <f t="shared" si="5"/>
        <v>23000</v>
      </c>
      <c r="AD55" s="9"/>
      <c r="AE55" s="9"/>
      <c r="AF55" s="26"/>
      <c r="AG55" s="26"/>
      <c r="AH55" s="26"/>
      <c r="AI55" s="9">
        <v>8300</v>
      </c>
      <c r="AJ55" s="9"/>
      <c r="AK55" s="9">
        <f t="shared" si="22"/>
        <v>23000</v>
      </c>
      <c r="AL55" s="9">
        <f t="shared" si="8"/>
        <v>8300</v>
      </c>
      <c r="AM55" s="9"/>
      <c r="AN55" s="9"/>
      <c r="AO55" s="9"/>
      <c r="AP55" s="9"/>
      <c r="AQ55" s="9"/>
      <c r="AR55" s="9"/>
      <c r="AS55" s="9">
        <f t="shared" si="10"/>
        <v>23000</v>
      </c>
      <c r="AT55" s="9">
        <f t="shared" si="11"/>
        <v>8300</v>
      </c>
      <c r="AU55" s="9">
        <v>0</v>
      </c>
      <c r="AV55" s="9"/>
      <c r="AW55" s="9"/>
      <c r="AX55" s="9"/>
      <c r="AY55" s="9"/>
      <c r="AZ55" s="9">
        <f t="shared" si="14"/>
        <v>8300</v>
      </c>
      <c r="BA55" s="9">
        <f t="shared" si="15"/>
        <v>0</v>
      </c>
      <c r="BB55" s="9">
        <v>0</v>
      </c>
      <c r="BC55" s="9"/>
      <c r="BD55" s="9"/>
      <c r="BE55" s="9">
        <f t="shared" si="17"/>
        <v>0</v>
      </c>
      <c r="BF55" s="9">
        <f t="shared" si="18"/>
        <v>0</v>
      </c>
    </row>
    <row r="56" spans="1:63" ht="163.5" customHeight="1" outlineLevel="1">
      <c r="A56" s="52" t="s">
        <v>243</v>
      </c>
      <c r="B56" s="50" t="s">
        <v>248</v>
      </c>
      <c r="C56" s="50" t="s">
        <v>239</v>
      </c>
      <c r="D56" s="50" t="s">
        <v>235</v>
      </c>
      <c r="E56" s="50" t="s">
        <v>241</v>
      </c>
      <c r="F56" s="50" t="s">
        <v>50</v>
      </c>
      <c r="G56" s="9"/>
      <c r="H56" s="26"/>
      <c r="I56" s="9"/>
      <c r="J56" s="26"/>
      <c r="K56" s="9"/>
      <c r="L56" s="9"/>
      <c r="M56" s="9"/>
      <c r="N56" s="9"/>
      <c r="O56" s="9"/>
      <c r="P56" s="9"/>
      <c r="Q56" s="9"/>
      <c r="R56" s="9"/>
      <c r="S56" s="26"/>
      <c r="T56" s="26"/>
      <c r="U56" s="9"/>
      <c r="V56" s="9"/>
      <c r="W56" s="9"/>
      <c r="X56" s="9"/>
      <c r="Y56" s="9"/>
      <c r="Z56" s="9"/>
      <c r="AA56" s="9"/>
      <c r="AB56" s="9">
        <v>171.2</v>
      </c>
      <c r="AC56" s="9">
        <f t="shared" si="5"/>
        <v>171.2</v>
      </c>
      <c r="AD56" s="9"/>
      <c r="AE56" s="9"/>
      <c r="AF56" s="26"/>
      <c r="AG56" s="26"/>
      <c r="AH56" s="26"/>
      <c r="AI56" s="9">
        <v>171.2</v>
      </c>
      <c r="AJ56" s="9"/>
      <c r="AK56" s="9">
        <f t="shared" si="22"/>
        <v>171.2</v>
      </c>
      <c r="AL56" s="9">
        <f t="shared" si="8"/>
        <v>171.2</v>
      </c>
      <c r="AM56" s="9"/>
      <c r="AN56" s="9"/>
      <c r="AO56" s="9"/>
      <c r="AP56" s="9"/>
      <c r="AQ56" s="9"/>
      <c r="AR56" s="9"/>
      <c r="AS56" s="9">
        <f t="shared" si="10"/>
        <v>171.2</v>
      </c>
      <c r="AT56" s="9">
        <f t="shared" si="11"/>
        <v>171.2</v>
      </c>
      <c r="AU56" s="9">
        <v>0</v>
      </c>
      <c r="AV56" s="9"/>
      <c r="AW56" s="9"/>
      <c r="AX56" s="9"/>
      <c r="AY56" s="9"/>
      <c r="AZ56" s="9">
        <f t="shared" si="14"/>
        <v>171.2</v>
      </c>
      <c r="BA56" s="9">
        <f t="shared" si="15"/>
        <v>0</v>
      </c>
      <c r="BB56" s="9">
        <v>0</v>
      </c>
      <c r="BC56" s="9"/>
      <c r="BD56" s="9"/>
      <c r="BE56" s="9">
        <f t="shared" si="17"/>
        <v>0</v>
      </c>
      <c r="BF56" s="9">
        <f t="shared" si="18"/>
        <v>0</v>
      </c>
    </row>
    <row r="57" spans="1:63" ht="41.25" customHeight="1">
      <c r="A57" s="86" t="s">
        <v>266</v>
      </c>
      <c r="B57" s="86"/>
      <c r="C57" s="86"/>
      <c r="D57" s="86"/>
      <c r="E57" s="27"/>
      <c r="F57" s="27"/>
      <c r="G57" s="28">
        <f>SUM(G58:G60)</f>
        <v>724590.7</v>
      </c>
      <c r="H57" s="28">
        <f>H58+H59+H60</f>
        <v>29059.200000000001</v>
      </c>
      <c r="I57" s="28" t="e">
        <f>I58+I59+I60+#REF!</f>
        <v>#REF!</v>
      </c>
      <c r="J57" s="28" t="e">
        <f>J58+J59+J60+#REF!</f>
        <v>#REF!</v>
      </c>
      <c r="K57" s="28">
        <f>SUM(K58:K61)</f>
        <v>767376.64999999991</v>
      </c>
      <c r="L57" s="28">
        <f>SUM(L58:L62)</f>
        <v>251050.9</v>
      </c>
      <c r="M57" s="9">
        <f>M58+M59+M60+M61+M62+M63</f>
        <v>1025427.5</v>
      </c>
      <c r="N57" s="28">
        <f>SUM(N58:N61)</f>
        <v>262420.39999999997</v>
      </c>
      <c r="O57" s="28">
        <f>SUM(O58:O62)</f>
        <v>4622.6000000000004</v>
      </c>
      <c r="P57" s="9">
        <f>P58+P59+P60+P61+P62+P63</f>
        <v>-4080.8</v>
      </c>
      <c r="Q57" s="28">
        <f>M57+P57</f>
        <v>1021346.7</v>
      </c>
      <c r="R57" s="9">
        <f t="shared" ref="R57:AF57" si="46">R58+R59+R60+R61+R62+R63</f>
        <v>274042.99999999994</v>
      </c>
      <c r="S57" s="9">
        <f t="shared" si="46"/>
        <v>0</v>
      </c>
      <c r="T57" s="9">
        <f t="shared" si="46"/>
        <v>0</v>
      </c>
      <c r="U57" s="9">
        <f t="shared" ref="U57" si="47">U58+U59+U60+U61+U62+U63</f>
        <v>-16386.344000000001</v>
      </c>
      <c r="V57" s="9">
        <f>V58</f>
        <v>31615.8</v>
      </c>
      <c r="W57" s="9">
        <v>1053646.3999999999</v>
      </c>
      <c r="X57" s="9">
        <f t="shared" si="4"/>
        <v>257656.65599999993</v>
      </c>
      <c r="Y57" s="9">
        <f t="shared" si="46"/>
        <v>0</v>
      </c>
      <c r="Z57" s="9">
        <f t="shared" si="46"/>
        <v>0</v>
      </c>
      <c r="AA57" s="9">
        <f>AA59</f>
        <v>35000</v>
      </c>
      <c r="AB57" s="9">
        <f>AB58+AB59+AB60+AB61+AB62+AB63</f>
        <v>16027.6</v>
      </c>
      <c r="AC57" s="9">
        <f t="shared" si="5"/>
        <v>1069674</v>
      </c>
      <c r="AD57" s="9">
        <f t="shared" si="6"/>
        <v>292656.65599999996</v>
      </c>
      <c r="AE57" s="9">
        <v>0</v>
      </c>
      <c r="AF57" s="9">
        <f t="shared" si="46"/>
        <v>0</v>
      </c>
      <c r="AG57" s="28">
        <f>SUM(AG58:AG61)</f>
        <v>0</v>
      </c>
      <c r="AH57" s="28"/>
      <c r="AI57" s="9">
        <f>AI58+AI59+AI60+AI61+AI62+AI63</f>
        <v>43593.5</v>
      </c>
      <c r="AJ57" s="9"/>
      <c r="AK57" s="9">
        <f t="shared" si="22"/>
        <v>1069674</v>
      </c>
      <c r="AL57" s="9">
        <f t="shared" si="8"/>
        <v>336250.15599999996</v>
      </c>
      <c r="AM57" s="9">
        <v>0</v>
      </c>
      <c r="AN57" s="9">
        <f t="shared" si="9"/>
        <v>0</v>
      </c>
      <c r="AO57" s="9"/>
      <c r="AP57" s="9"/>
      <c r="AQ57" s="9">
        <f>AQ62</f>
        <v>-1632.6</v>
      </c>
      <c r="AR57" s="9"/>
      <c r="AS57" s="9">
        <f t="shared" si="10"/>
        <v>1069674</v>
      </c>
      <c r="AT57" s="9">
        <f t="shared" si="11"/>
        <v>334617.55599999998</v>
      </c>
      <c r="AU57" s="9">
        <f t="shared" si="12"/>
        <v>0</v>
      </c>
      <c r="AV57" s="9">
        <f t="shared" si="13"/>
        <v>0</v>
      </c>
      <c r="AW57" s="9"/>
      <c r="AX57" s="9"/>
      <c r="AY57" s="9">
        <f>AY58</f>
        <v>-700.5</v>
      </c>
      <c r="AZ57" s="9">
        <f t="shared" si="14"/>
        <v>333917.05599999998</v>
      </c>
      <c r="BA57" s="9">
        <f t="shared" si="15"/>
        <v>0</v>
      </c>
      <c r="BB57" s="9">
        <f t="shared" si="16"/>
        <v>0</v>
      </c>
      <c r="BC57" s="9"/>
      <c r="BD57" s="9"/>
      <c r="BE57" s="9">
        <f t="shared" si="17"/>
        <v>0</v>
      </c>
      <c r="BF57" s="9">
        <f t="shared" si="18"/>
        <v>0</v>
      </c>
    </row>
    <row r="58" spans="1:63" ht="130.5" customHeight="1" outlineLevel="1">
      <c r="A58" s="52" t="s">
        <v>74</v>
      </c>
      <c r="B58" s="50" t="s">
        <v>9</v>
      </c>
      <c r="C58" s="50" t="s">
        <v>13</v>
      </c>
      <c r="D58" s="50" t="s">
        <v>7</v>
      </c>
      <c r="E58" s="50" t="s">
        <v>14</v>
      </c>
      <c r="F58" s="50" t="s">
        <v>54</v>
      </c>
      <c r="G58" s="26">
        <v>574511.9</v>
      </c>
      <c r="H58" s="26"/>
      <c r="I58" s="26">
        <v>574511.9</v>
      </c>
      <c r="J58" s="26"/>
      <c r="K58" s="26">
        <v>574511.9</v>
      </c>
      <c r="L58" s="26"/>
      <c r="M58" s="9">
        <f t="shared" si="25"/>
        <v>574511.9</v>
      </c>
      <c r="N58" s="9">
        <v>194634.4</v>
      </c>
      <c r="O58" s="9"/>
      <c r="P58" s="9"/>
      <c r="Q58" s="9">
        <v>574511.9</v>
      </c>
      <c r="R58" s="9">
        <f t="shared" si="23"/>
        <v>194634.4</v>
      </c>
      <c r="S58" s="26">
        <v>0</v>
      </c>
      <c r="T58" s="26">
        <v>0</v>
      </c>
      <c r="U58" s="9">
        <v>-12305.544</v>
      </c>
      <c r="V58" s="9">
        <v>31615.8</v>
      </c>
      <c r="W58" s="9">
        <f>Q58+V58</f>
        <v>606127.70000000007</v>
      </c>
      <c r="X58" s="9">
        <f t="shared" si="4"/>
        <v>182328.856</v>
      </c>
      <c r="Y58" s="9">
        <f t="shared" si="24"/>
        <v>0</v>
      </c>
      <c r="Z58" s="9"/>
      <c r="AA58" s="9"/>
      <c r="AB58" s="9"/>
      <c r="AC58" s="9">
        <f t="shared" si="5"/>
        <v>606127.70000000007</v>
      </c>
      <c r="AD58" s="9">
        <f t="shared" si="6"/>
        <v>182328.856</v>
      </c>
      <c r="AE58" s="9">
        <v>0</v>
      </c>
      <c r="AF58" s="26">
        <v>0</v>
      </c>
      <c r="AG58" s="26"/>
      <c r="AH58" s="26"/>
      <c r="AI58" s="26">
        <v>-5181</v>
      </c>
      <c r="AJ58" s="26"/>
      <c r="AK58" s="9">
        <f t="shared" si="22"/>
        <v>606127.70000000007</v>
      </c>
      <c r="AL58" s="9">
        <f t="shared" si="8"/>
        <v>177147.856</v>
      </c>
      <c r="AM58" s="9">
        <v>0</v>
      </c>
      <c r="AN58" s="9">
        <f t="shared" si="9"/>
        <v>0</v>
      </c>
      <c r="AO58" s="9"/>
      <c r="AP58" s="9"/>
      <c r="AQ58" s="9"/>
      <c r="AR58" s="9"/>
      <c r="AS58" s="9">
        <f t="shared" si="10"/>
        <v>606127.70000000007</v>
      </c>
      <c r="AT58" s="9">
        <f t="shared" si="11"/>
        <v>177147.856</v>
      </c>
      <c r="AU58" s="9">
        <f t="shared" si="12"/>
        <v>0</v>
      </c>
      <c r="AV58" s="9">
        <f t="shared" si="13"/>
        <v>0</v>
      </c>
      <c r="AW58" s="9"/>
      <c r="AX58" s="9"/>
      <c r="AY58" s="9">
        <v>-700.5</v>
      </c>
      <c r="AZ58" s="9">
        <f t="shared" si="14"/>
        <v>176447.356</v>
      </c>
      <c r="BA58" s="9">
        <f t="shared" si="15"/>
        <v>0</v>
      </c>
      <c r="BB58" s="9">
        <f t="shared" si="16"/>
        <v>0</v>
      </c>
      <c r="BC58" s="9"/>
      <c r="BD58" s="9"/>
      <c r="BE58" s="9">
        <f t="shared" si="17"/>
        <v>0</v>
      </c>
      <c r="BF58" s="9">
        <f t="shared" si="18"/>
        <v>0</v>
      </c>
      <c r="BG58" s="2"/>
      <c r="BH58" s="2"/>
      <c r="BI58" s="2"/>
      <c r="BJ58" s="2"/>
      <c r="BK58" s="2"/>
    </row>
    <row r="59" spans="1:63" ht="114.75" customHeight="1" outlineLevel="1">
      <c r="A59" s="52" t="s">
        <v>163</v>
      </c>
      <c r="B59" s="50" t="s">
        <v>17</v>
      </c>
      <c r="C59" s="50" t="s">
        <v>20</v>
      </c>
      <c r="D59" s="50" t="s">
        <v>18</v>
      </c>
      <c r="E59" s="50" t="s">
        <v>33</v>
      </c>
      <c r="F59" s="50" t="s">
        <v>16</v>
      </c>
      <c r="G59" s="26">
        <v>150078.79999999999</v>
      </c>
      <c r="H59" s="26"/>
      <c r="I59" s="26">
        <v>150078.79999999999</v>
      </c>
      <c r="J59" s="26"/>
      <c r="K59" s="26">
        <v>150078.79999999999</v>
      </c>
      <c r="L59" s="26"/>
      <c r="M59" s="9">
        <f t="shared" si="25"/>
        <v>150078.79999999999</v>
      </c>
      <c r="N59" s="9">
        <v>30000</v>
      </c>
      <c r="O59" s="9"/>
      <c r="P59" s="9"/>
      <c r="Q59" s="9">
        <v>150078.79999999999</v>
      </c>
      <c r="R59" s="9">
        <f t="shared" si="23"/>
        <v>30000</v>
      </c>
      <c r="S59" s="26">
        <v>0</v>
      </c>
      <c r="T59" s="26">
        <v>0</v>
      </c>
      <c r="U59" s="9"/>
      <c r="V59" s="9"/>
      <c r="W59" s="9">
        <v>150078.79999999999</v>
      </c>
      <c r="X59" s="9">
        <f t="shared" si="4"/>
        <v>30000</v>
      </c>
      <c r="Y59" s="9">
        <f t="shared" si="24"/>
        <v>0</v>
      </c>
      <c r="Z59" s="9"/>
      <c r="AA59" s="9">
        <v>35000</v>
      </c>
      <c r="AB59" s="9"/>
      <c r="AC59" s="9">
        <f t="shared" si="5"/>
        <v>150078.79999999999</v>
      </c>
      <c r="AD59" s="9">
        <f t="shared" si="6"/>
        <v>65000</v>
      </c>
      <c r="AE59" s="9">
        <v>0</v>
      </c>
      <c r="AF59" s="26">
        <v>0</v>
      </c>
      <c r="AG59" s="26"/>
      <c r="AH59" s="26"/>
      <c r="AI59" s="26">
        <v>33898.300000000003</v>
      </c>
      <c r="AJ59" s="26"/>
      <c r="AK59" s="9">
        <f t="shared" si="22"/>
        <v>150078.79999999999</v>
      </c>
      <c r="AL59" s="9">
        <f t="shared" si="8"/>
        <v>98898.3</v>
      </c>
      <c r="AM59" s="9">
        <v>0</v>
      </c>
      <c r="AN59" s="9">
        <f t="shared" si="9"/>
        <v>0</v>
      </c>
      <c r="AO59" s="9"/>
      <c r="AP59" s="9"/>
      <c r="AQ59" s="9"/>
      <c r="AR59" s="9"/>
      <c r="AS59" s="9">
        <f t="shared" si="10"/>
        <v>150078.79999999999</v>
      </c>
      <c r="AT59" s="9">
        <f t="shared" si="11"/>
        <v>98898.3</v>
      </c>
      <c r="AU59" s="9">
        <f t="shared" si="12"/>
        <v>0</v>
      </c>
      <c r="AV59" s="9">
        <f t="shared" si="13"/>
        <v>0</v>
      </c>
      <c r="AW59" s="9"/>
      <c r="AX59" s="9"/>
      <c r="AY59" s="9"/>
      <c r="AZ59" s="9">
        <f t="shared" si="14"/>
        <v>98898.3</v>
      </c>
      <c r="BA59" s="9">
        <f t="shared" si="15"/>
        <v>0</v>
      </c>
      <c r="BB59" s="9">
        <f t="shared" si="16"/>
        <v>0</v>
      </c>
      <c r="BC59" s="9"/>
      <c r="BD59" s="9"/>
      <c r="BE59" s="9">
        <f t="shared" si="17"/>
        <v>0</v>
      </c>
      <c r="BF59" s="9">
        <f t="shared" si="18"/>
        <v>0</v>
      </c>
      <c r="BG59" s="2"/>
      <c r="BH59" s="2"/>
      <c r="BI59" s="2"/>
      <c r="BJ59" s="2"/>
      <c r="BK59" s="2"/>
    </row>
    <row r="60" spans="1:63" ht="130.5" customHeight="1" outlineLevel="1">
      <c r="A60" s="52" t="s">
        <v>135</v>
      </c>
      <c r="B60" s="50" t="s">
        <v>190</v>
      </c>
      <c r="C60" s="50" t="s">
        <v>13</v>
      </c>
      <c r="D60" s="50" t="s">
        <v>7</v>
      </c>
      <c r="E60" s="50" t="s">
        <v>14</v>
      </c>
      <c r="F60" s="50" t="s">
        <v>40</v>
      </c>
      <c r="G60" s="29">
        <v>0</v>
      </c>
      <c r="H60" s="29">
        <v>29059.200000000001</v>
      </c>
      <c r="I60" s="30"/>
      <c r="J60" s="26">
        <v>29059.200000000001</v>
      </c>
      <c r="K60" s="26">
        <v>26484.85</v>
      </c>
      <c r="L60" s="26"/>
      <c r="M60" s="9">
        <v>26484.799999999999</v>
      </c>
      <c r="N60" s="26">
        <f>26786-301.2</f>
        <v>26484.799999999999</v>
      </c>
      <c r="O60" s="26"/>
      <c r="P60" s="9">
        <v>-4080.8</v>
      </c>
      <c r="Q60" s="26">
        <f>M60+P60</f>
        <v>22404</v>
      </c>
      <c r="R60" s="9">
        <f t="shared" si="23"/>
        <v>26484.799999999999</v>
      </c>
      <c r="S60" s="26">
        <v>0</v>
      </c>
      <c r="T60" s="26">
        <v>0</v>
      </c>
      <c r="U60" s="9">
        <v>-4080.8</v>
      </c>
      <c r="V60" s="9"/>
      <c r="W60" s="9">
        <v>22404</v>
      </c>
      <c r="X60" s="9">
        <f t="shared" si="4"/>
        <v>22404</v>
      </c>
      <c r="Y60" s="9">
        <f t="shared" si="24"/>
        <v>0</v>
      </c>
      <c r="Z60" s="9"/>
      <c r="AA60" s="9"/>
      <c r="AB60" s="9"/>
      <c r="AC60" s="9">
        <f t="shared" si="5"/>
        <v>22404</v>
      </c>
      <c r="AD60" s="9">
        <f t="shared" si="6"/>
        <v>22404</v>
      </c>
      <c r="AE60" s="9">
        <v>0</v>
      </c>
      <c r="AF60" s="26">
        <v>0</v>
      </c>
      <c r="AG60" s="26"/>
      <c r="AH60" s="26"/>
      <c r="AI60" s="26"/>
      <c r="AJ60" s="26"/>
      <c r="AK60" s="9">
        <f t="shared" si="22"/>
        <v>22404</v>
      </c>
      <c r="AL60" s="9">
        <f t="shared" si="8"/>
        <v>22404</v>
      </c>
      <c r="AM60" s="9">
        <v>0</v>
      </c>
      <c r="AN60" s="9">
        <f t="shared" si="9"/>
        <v>0</v>
      </c>
      <c r="AO60" s="9"/>
      <c r="AP60" s="9"/>
      <c r="AQ60" s="9"/>
      <c r="AR60" s="9"/>
      <c r="AS60" s="9">
        <f t="shared" si="10"/>
        <v>22404</v>
      </c>
      <c r="AT60" s="9">
        <f t="shared" si="11"/>
        <v>22404</v>
      </c>
      <c r="AU60" s="9">
        <f t="shared" si="12"/>
        <v>0</v>
      </c>
      <c r="AV60" s="9">
        <f t="shared" si="13"/>
        <v>0</v>
      </c>
      <c r="AW60" s="9"/>
      <c r="AX60" s="9"/>
      <c r="AY60" s="9"/>
      <c r="AZ60" s="9">
        <f t="shared" si="14"/>
        <v>22404</v>
      </c>
      <c r="BA60" s="9">
        <f t="shared" si="15"/>
        <v>0</v>
      </c>
      <c r="BB60" s="9">
        <f t="shared" si="16"/>
        <v>0</v>
      </c>
      <c r="BC60" s="9"/>
      <c r="BD60" s="9"/>
      <c r="BE60" s="9">
        <f t="shared" si="17"/>
        <v>0</v>
      </c>
      <c r="BF60" s="9">
        <f t="shared" si="18"/>
        <v>0</v>
      </c>
      <c r="BG60" s="2"/>
      <c r="BH60" s="2"/>
      <c r="BI60" s="2"/>
      <c r="BJ60" s="2"/>
      <c r="BK60" s="2"/>
    </row>
    <row r="61" spans="1:63" ht="190.5" customHeight="1" outlineLevel="1">
      <c r="A61" s="52" t="s">
        <v>95</v>
      </c>
      <c r="B61" s="50" t="s">
        <v>25</v>
      </c>
      <c r="C61" s="50" t="s">
        <v>85</v>
      </c>
      <c r="D61" s="50" t="s">
        <v>71</v>
      </c>
      <c r="E61" s="50" t="s">
        <v>72</v>
      </c>
      <c r="F61" s="50" t="s">
        <v>58</v>
      </c>
      <c r="G61" s="29">
        <v>0</v>
      </c>
      <c r="H61" s="29">
        <v>29059.200000000001</v>
      </c>
      <c r="I61" s="30"/>
      <c r="J61" s="26">
        <v>29059.200000000001</v>
      </c>
      <c r="K61" s="26">
        <v>16301.1</v>
      </c>
      <c r="L61" s="26"/>
      <c r="M61" s="9">
        <f t="shared" si="25"/>
        <v>16301.1</v>
      </c>
      <c r="N61" s="26">
        <f>11000+301.2</f>
        <v>11301.2</v>
      </c>
      <c r="O61" s="26"/>
      <c r="P61" s="9"/>
      <c r="Q61" s="26">
        <v>16301.1</v>
      </c>
      <c r="R61" s="9">
        <f t="shared" si="23"/>
        <v>11301.2</v>
      </c>
      <c r="S61" s="26">
        <v>0</v>
      </c>
      <c r="T61" s="26">
        <v>0</v>
      </c>
      <c r="U61" s="9"/>
      <c r="V61" s="9"/>
      <c r="W61" s="9">
        <v>16985</v>
      </c>
      <c r="X61" s="9">
        <f t="shared" si="4"/>
        <v>11301.2</v>
      </c>
      <c r="Y61" s="9">
        <f t="shared" si="24"/>
        <v>0</v>
      </c>
      <c r="Z61" s="9"/>
      <c r="AA61" s="9"/>
      <c r="AB61" s="9"/>
      <c r="AC61" s="9">
        <f t="shared" si="5"/>
        <v>16985</v>
      </c>
      <c r="AD61" s="9">
        <f t="shared" si="6"/>
        <v>11301.2</v>
      </c>
      <c r="AE61" s="9">
        <v>0</v>
      </c>
      <c r="AF61" s="26">
        <v>0</v>
      </c>
      <c r="AG61" s="26"/>
      <c r="AH61" s="26"/>
      <c r="AI61" s="26"/>
      <c r="AJ61" s="26"/>
      <c r="AK61" s="9">
        <f t="shared" si="22"/>
        <v>16985</v>
      </c>
      <c r="AL61" s="9">
        <f t="shared" si="8"/>
        <v>11301.2</v>
      </c>
      <c r="AM61" s="9">
        <v>0</v>
      </c>
      <c r="AN61" s="9">
        <f t="shared" si="9"/>
        <v>0</v>
      </c>
      <c r="AO61" s="9"/>
      <c r="AP61" s="9"/>
      <c r="AQ61" s="9"/>
      <c r="AR61" s="9"/>
      <c r="AS61" s="9">
        <f t="shared" si="10"/>
        <v>16985</v>
      </c>
      <c r="AT61" s="9">
        <f t="shared" si="11"/>
        <v>11301.2</v>
      </c>
      <c r="AU61" s="9">
        <f t="shared" si="12"/>
        <v>0</v>
      </c>
      <c r="AV61" s="9">
        <f t="shared" si="13"/>
        <v>0</v>
      </c>
      <c r="AW61" s="9"/>
      <c r="AX61" s="9"/>
      <c r="AY61" s="9"/>
      <c r="AZ61" s="9">
        <f t="shared" si="14"/>
        <v>11301.2</v>
      </c>
      <c r="BA61" s="9">
        <f t="shared" si="15"/>
        <v>0</v>
      </c>
      <c r="BB61" s="9">
        <f t="shared" si="16"/>
        <v>0</v>
      </c>
      <c r="BC61" s="9"/>
      <c r="BD61" s="9"/>
      <c r="BE61" s="9">
        <f t="shared" si="17"/>
        <v>0</v>
      </c>
      <c r="BF61" s="9">
        <f t="shared" si="18"/>
        <v>0</v>
      </c>
      <c r="BG61" s="2"/>
      <c r="BH61" s="2"/>
      <c r="BI61" s="2"/>
      <c r="BJ61" s="2"/>
      <c r="BK61" s="2"/>
    </row>
    <row r="62" spans="1:63" ht="131.25" customHeight="1" outlineLevel="1">
      <c r="A62" s="52" t="s">
        <v>118</v>
      </c>
      <c r="B62" s="50" t="s">
        <v>116</v>
      </c>
      <c r="C62" s="50" t="s">
        <v>13</v>
      </c>
      <c r="D62" s="50" t="s">
        <v>7</v>
      </c>
      <c r="E62" s="50" t="s">
        <v>14</v>
      </c>
      <c r="F62" s="50" t="s">
        <v>117</v>
      </c>
      <c r="G62" s="30">
        <v>0</v>
      </c>
      <c r="H62" s="30">
        <v>251050.9</v>
      </c>
      <c r="I62" s="26">
        <f t="shared" ref="I62" si="48">G62+H62</f>
        <v>251050.9</v>
      </c>
      <c r="J62" s="26">
        <v>0</v>
      </c>
      <c r="K62" s="26"/>
      <c r="L62" s="24">
        <v>251050.9</v>
      </c>
      <c r="M62" s="9">
        <f t="shared" si="25"/>
        <v>251050.9</v>
      </c>
      <c r="N62" s="26">
        <v>0</v>
      </c>
      <c r="O62" s="26">
        <v>4622.6000000000004</v>
      </c>
      <c r="P62" s="9"/>
      <c r="Q62" s="26">
        <v>251050.9</v>
      </c>
      <c r="R62" s="9">
        <f t="shared" si="23"/>
        <v>4622.6000000000004</v>
      </c>
      <c r="S62" s="26"/>
      <c r="T62" s="26"/>
      <c r="U62" s="9"/>
      <c r="V62" s="9"/>
      <c r="W62" s="9">
        <v>251050.9</v>
      </c>
      <c r="X62" s="9">
        <f t="shared" si="4"/>
        <v>4622.6000000000004</v>
      </c>
      <c r="Y62" s="9">
        <v>0</v>
      </c>
      <c r="Z62" s="9"/>
      <c r="AA62" s="9"/>
      <c r="AB62" s="9"/>
      <c r="AC62" s="9">
        <f t="shared" si="5"/>
        <v>251050.9</v>
      </c>
      <c r="AD62" s="9">
        <f t="shared" si="6"/>
        <v>4622.6000000000004</v>
      </c>
      <c r="AE62" s="9">
        <v>0</v>
      </c>
      <c r="AF62" s="26">
        <v>0</v>
      </c>
      <c r="AG62" s="26"/>
      <c r="AH62" s="26"/>
      <c r="AI62" s="26"/>
      <c r="AJ62" s="26"/>
      <c r="AK62" s="9">
        <f t="shared" si="22"/>
        <v>251050.9</v>
      </c>
      <c r="AL62" s="9">
        <f t="shared" si="8"/>
        <v>4622.6000000000004</v>
      </c>
      <c r="AM62" s="9">
        <v>0</v>
      </c>
      <c r="AN62" s="9">
        <f t="shared" si="9"/>
        <v>0</v>
      </c>
      <c r="AO62" s="9"/>
      <c r="AP62" s="9"/>
      <c r="AQ62" s="9">
        <v>-1632.6</v>
      </c>
      <c r="AR62" s="9"/>
      <c r="AS62" s="9">
        <f t="shared" si="10"/>
        <v>251050.9</v>
      </c>
      <c r="AT62" s="9">
        <f t="shared" si="11"/>
        <v>2990.0000000000005</v>
      </c>
      <c r="AU62" s="9">
        <f t="shared" si="12"/>
        <v>0</v>
      </c>
      <c r="AV62" s="9">
        <f t="shared" si="13"/>
        <v>0</v>
      </c>
      <c r="AW62" s="9"/>
      <c r="AX62" s="9"/>
      <c r="AY62" s="9"/>
      <c r="AZ62" s="9">
        <f t="shared" si="14"/>
        <v>2990.0000000000005</v>
      </c>
      <c r="BA62" s="9">
        <f t="shared" si="15"/>
        <v>0</v>
      </c>
      <c r="BB62" s="9">
        <f t="shared" si="16"/>
        <v>0</v>
      </c>
      <c r="BC62" s="9"/>
      <c r="BD62" s="9"/>
      <c r="BE62" s="9">
        <f t="shared" si="17"/>
        <v>0</v>
      </c>
      <c r="BF62" s="9">
        <f t="shared" si="18"/>
        <v>0</v>
      </c>
      <c r="BG62" s="2"/>
      <c r="BH62" s="2"/>
      <c r="BI62" s="2"/>
      <c r="BJ62" s="2"/>
      <c r="BK62" s="2"/>
    </row>
    <row r="63" spans="1:63" ht="118.5" customHeight="1" outlineLevel="1">
      <c r="A63" s="52" t="s">
        <v>262</v>
      </c>
      <c r="B63" s="50" t="s">
        <v>130</v>
      </c>
      <c r="C63" s="50" t="s">
        <v>66</v>
      </c>
      <c r="D63" s="50" t="s">
        <v>71</v>
      </c>
      <c r="E63" s="50" t="s">
        <v>129</v>
      </c>
      <c r="F63" s="50" t="s">
        <v>115</v>
      </c>
      <c r="G63" s="30"/>
      <c r="H63" s="30"/>
      <c r="I63" s="26"/>
      <c r="J63" s="26"/>
      <c r="K63" s="26"/>
      <c r="L63" s="24"/>
      <c r="M63" s="9">
        <v>7000</v>
      </c>
      <c r="N63" s="26"/>
      <c r="O63" s="26"/>
      <c r="P63" s="9"/>
      <c r="Q63" s="26">
        <v>7000</v>
      </c>
      <c r="R63" s="9">
        <v>7000</v>
      </c>
      <c r="S63" s="26"/>
      <c r="T63" s="26"/>
      <c r="U63" s="9"/>
      <c r="V63" s="9"/>
      <c r="W63" s="9">
        <v>7000</v>
      </c>
      <c r="X63" s="9">
        <f t="shared" si="4"/>
        <v>7000</v>
      </c>
      <c r="Y63" s="9">
        <v>0</v>
      </c>
      <c r="Z63" s="9"/>
      <c r="AA63" s="9"/>
      <c r="AB63" s="9">
        <v>16027.6</v>
      </c>
      <c r="AC63" s="9">
        <f t="shared" si="5"/>
        <v>23027.599999999999</v>
      </c>
      <c r="AD63" s="9">
        <f t="shared" si="6"/>
        <v>7000</v>
      </c>
      <c r="AE63" s="9">
        <v>0</v>
      </c>
      <c r="AF63" s="26">
        <v>0</v>
      </c>
      <c r="AG63" s="26"/>
      <c r="AH63" s="26"/>
      <c r="AI63" s="26">
        <v>14876.2</v>
      </c>
      <c r="AJ63" s="26"/>
      <c r="AK63" s="9">
        <f t="shared" si="22"/>
        <v>23027.599999999999</v>
      </c>
      <c r="AL63" s="9">
        <f t="shared" si="8"/>
        <v>21876.2</v>
      </c>
      <c r="AM63" s="9">
        <v>0</v>
      </c>
      <c r="AN63" s="9">
        <f t="shared" si="9"/>
        <v>0</v>
      </c>
      <c r="AO63" s="9"/>
      <c r="AP63" s="9"/>
      <c r="AQ63" s="9"/>
      <c r="AR63" s="9"/>
      <c r="AS63" s="9">
        <f t="shared" si="10"/>
        <v>23027.599999999999</v>
      </c>
      <c r="AT63" s="9">
        <f t="shared" si="11"/>
        <v>21876.2</v>
      </c>
      <c r="AU63" s="9">
        <f t="shared" si="12"/>
        <v>0</v>
      </c>
      <c r="AV63" s="9">
        <f t="shared" si="13"/>
        <v>0</v>
      </c>
      <c r="AW63" s="9"/>
      <c r="AX63" s="9"/>
      <c r="AY63" s="9"/>
      <c r="AZ63" s="9">
        <f t="shared" si="14"/>
        <v>21876.2</v>
      </c>
      <c r="BA63" s="9">
        <f t="shared" si="15"/>
        <v>0</v>
      </c>
      <c r="BB63" s="9">
        <f t="shared" si="16"/>
        <v>0</v>
      </c>
      <c r="BC63" s="9"/>
      <c r="BD63" s="9"/>
      <c r="BE63" s="9">
        <f t="shared" si="17"/>
        <v>0</v>
      </c>
      <c r="BF63" s="9">
        <f t="shared" si="18"/>
        <v>0</v>
      </c>
      <c r="BG63" s="2"/>
      <c r="BH63" s="2"/>
      <c r="BI63" s="2"/>
      <c r="BJ63" s="2"/>
      <c r="BK63" s="2"/>
    </row>
    <row r="64" spans="1:63" ht="37.5" customHeight="1">
      <c r="A64" s="86" t="s">
        <v>267</v>
      </c>
      <c r="B64" s="87"/>
      <c r="C64" s="87"/>
      <c r="D64" s="87"/>
      <c r="E64" s="50"/>
      <c r="F64" s="50"/>
      <c r="G64" s="31" t="e">
        <f>#REF!</f>
        <v>#REF!</v>
      </c>
      <c r="H64" s="31" t="e">
        <f>#REF!</f>
        <v>#REF!</v>
      </c>
      <c r="I64" s="31" t="e">
        <f>#REF!</f>
        <v>#REF!</v>
      </c>
      <c r="J64" s="31" t="e">
        <f>#REF!</f>
        <v>#REF!</v>
      </c>
      <c r="K64" s="31">
        <f>K65+K66+K67</f>
        <v>518867.60000000003</v>
      </c>
      <c r="L64" s="31">
        <f>L65+L66+L67</f>
        <v>0</v>
      </c>
      <c r="M64" s="9">
        <f>M65+M66+M67</f>
        <v>495323.4</v>
      </c>
      <c r="N64" s="31">
        <f t="shared" ref="N64:S64" si="49">N65+N66+N67</f>
        <v>23000</v>
      </c>
      <c r="O64" s="31">
        <f t="shared" ref="O64" si="50">O65+O66+O67</f>
        <v>0</v>
      </c>
      <c r="P64" s="9">
        <f>P65+P66+P67</f>
        <v>-6342.1</v>
      </c>
      <c r="Q64" s="9">
        <f>Q65+Q66+Q67</f>
        <v>488981.30000000005</v>
      </c>
      <c r="R64" s="9">
        <f>R65+R66+R67</f>
        <v>33000</v>
      </c>
      <c r="S64" s="31">
        <f t="shared" si="49"/>
        <v>0</v>
      </c>
      <c r="T64" s="31">
        <f t="shared" ref="T64" si="51">T65+T66+T67</f>
        <v>0</v>
      </c>
      <c r="U64" s="9">
        <f>U65+U66+U67</f>
        <v>45.399999999999636</v>
      </c>
      <c r="V64" s="9">
        <f t="shared" ref="V64" si="52">V65+V66+V67</f>
        <v>145945.20000000001</v>
      </c>
      <c r="W64" s="9">
        <f>W65+W66+W67+W84</f>
        <v>634926.5</v>
      </c>
      <c r="X64" s="9">
        <f>X65+X66+X67</f>
        <v>33045.4</v>
      </c>
      <c r="Y64" s="9">
        <f t="shared" si="24"/>
        <v>0</v>
      </c>
      <c r="Z64" s="9">
        <f>Z65+Z66</f>
        <v>0</v>
      </c>
      <c r="AA64" s="9">
        <f>AA65+AA66+AA67</f>
        <v>31425.200000000001</v>
      </c>
      <c r="AB64" s="9">
        <f>AB65+AB66+AB67+AB84+AB85+AB86</f>
        <v>5418571.8999999994</v>
      </c>
      <c r="AC64" s="9">
        <f t="shared" si="5"/>
        <v>6053498.3999999994</v>
      </c>
      <c r="AD64" s="9">
        <f t="shared" ref="AD64:AV64" si="53">AD65+AD66+AD67+AD84</f>
        <v>64470.6</v>
      </c>
      <c r="AE64" s="9">
        <f t="shared" si="53"/>
        <v>0</v>
      </c>
      <c r="AF64" s="9">
        <f t="shared" si="53"/>
        <v>0</v>
      </c>
      <c r="AG64" s="9">
        <f t="shared" si="53"/>
        <v>0</v>
      </c>
      <c r="AH64" s="9">
        <f t="shared" si="53"/>
        <v>142475.9</v>
      </c>
      <c r="AI64" s="9">
        <f>AI65+AI66+AI67+AI84+AI85+AI86</f>
        <v>74415.7</v>
      </c>
      <c r="AJ64" s="9"/>
      <c r="AK64" s="9">
        <f t="shared" si="22"/>
        <v>6053498.3999999994</v>
      </c>
      <c r="AL64" s="9">
        <f t="shared" si="8"/>
        <v>138886.29999999999</v>
      </c>
      <c r="AM64" s="9">
        <f t="shared" si="53"/>
        <v>142475.9</v>
      </c>
      <c r="AN64" s="9">
        <f t="shared" si="53"/>
        <v>0</v>
      </c>
      <c r="AO64" s="9">
        <f t="shared" si="53"/>
        <v>153396.4</v>
      </c>
      <c r="AP64" s="45">
        <f>AP65+AP66+AP67+AP84+AP85</f>
        <v>0</v>
      </c>
      <c r="AQ64" s="49">
        <f>AQ85</f>
        <v>1180</v>
      </c>
      <c r="AR64" s="9">
        <f>AR65+AR67+AR84</f>
        <v>-310.39999999999998</v>
      </c>
      <c r="AS64" s="9">
        <f t="shared" si="10"/>
        <v>6053187.9999999991</v>
      </c>
      <c r="AT64" s="9">
        <f t="shared" si="11"/>
        <v>140066.29999999999</v>
      </c>
      <c r="AU64" s="9">
        <f t="shared" si="12"/>
        <v>142475.9</v>
      </c>
      <c r="AV64" s="9">
        <f t="shared" si="53"/>
        <v>153396.4</v>
      </c>
      <c r="AW64" s="9"/>
      <c r="AX64" s="9"/>
      <c r="AY64" s="9">
        <f>AY65+AY67+AY84</f>
        <v>2525.1000000000004</v>
      </c>
      <c r="AZ64" s="9">
        <f t="shared" si="14"/>
        <v>142591.4</v>
      </c>
      <c r="BA64" s="9">
        <f t="shared" si="15"/>
        <v>142475.9</v>
      </c>
      <c r="BB64" s="9">
        <f t="shared" si="16"/>
        <v>153396.4</v>
      </c>
      <c r="BC64" s="9"/>
      <c r="BD64" s="9">
        <f>BD65</f>
        <v>-18200.3</v>
      </c>
      <c r="BE64" s="9">
        <f t="shared" si="17"/>
        <v>124275.59999999999</v>
      </c>
      <c r="BF64" s="9">
        <f t="shared" si="18"/>
        <v>153396.4</v>
      </c>
      <c r="BG64" s="2"/>
      <c r="BH64" s="2"/>
      <c r="BI64" s="2"/>
      <c r="BJ64" s="2"/>
      <c r="BK64" s="2"/>
    </row>
    <row r="65" spans="1:63" ht="134.25" customHeight="1">
      <c r="A65" s="56" t="s">
        <v>92</v>
      </c>
      <c r="B65" s="17" t="s">
        <v>89</v>
      </c>
      <c r="C65" s="50" t="s">
        <v>13</v>
      </c>
      <c r="D65" s="50" t="s">
        <v>18</v>
      </c>
      <c r="E65" s="50" t="s">
        <v>10</v>
      </c>
      <c r="F65" s="50" t="s">
        <v>68</v>
      </c>
      <c r="G65" s="31"/>
      <c r="H65" s="31"/>
      <c r="I65" s="31"/>
      <c r="J65" s="31"/>
      <c r="K65" s="9">
        <v>231024.2</v>
      </c>
      <c r="L65" s="9"/>
      <c r="M65" s="9">
        <v>202000</v>
      </c>
      <c r="N65" s="9">
        <v>6000</v>
      </c>
      <c r="O65" s="9"/>
      <c r="P65" s="9">
        <v>3617.9</v>
      </c>
      <c r="Q65" s="9">
        <f t="shared" ref="Q65:Q69" si="54">M65+P65</f>
        <v>205617.9</v>
      </c>
      <c r="R65" s="9">
        <v>16000</v>
      </c>
      <c r="S65" s="31">
        <v>0</v>
      </c>
      <c r="T65" s="31">
        <v>0</v>
      </c>
      <c r="U65" s="9">
        <v>4525.3999999999996</v>
      </c>
      <c r="V65" s="9"/>
      <c r="W65" s="9">
        <v>205617.9</v>
      </c>
      <c r="X65" s="9">
        <f t="shared" si="4"/>
        <v>20525.400000000001</v>
      </c>
      <c r="Y65" s="9">
        <f t="shared" si="24"/>
        <v>0</v>
      </c>
      <c r="Z65" s="9"/>
      <c r="AA65" s="9">
        <v>30000</v>
      </c>
      <c r="AB65" s="9"/>
      <c r="AC65" s="9">
        <f t="shared" si="5"/>
        <v>205617.9</v>
      </c>
      <c r="AD65" s="9">
        <f t="shared" si="6"/>
        <v>50525.4</v>
      </c>
      <c r="AE65" s="9">
        <v>0</v>
      </c>
      <c r="AF65" s="31">
        <v>0</v>
      </c>
      <c r="AG65" s="31">
        <v>0</v>
      </c>
      <c r="AH65" s="31">
        <v>67675.899999999994</v>
      </c>
      <c r="AI65" s="31">
        <v>70000</v>
      </c>
      <c r="AJ65" s="31"/>
      <c r="AK65" s="9">
        <f t="shared" si="22"/>
        <v>205617.9</v>
      </c>
      <c r="AL65" s="9">
        <f t="shared" si="8"/>
        <v>120525.4</v>
      </c>
      <c r="AM65" s="9">
        <f>AE65+AH65</f>
        <v>67675.899999999994</v>
      </c>
      <c r="AN65" s="9">
        <f t="shared" si="9"/>
        <v>0</v>
      </c>
      <c r="AO65" s="9">
        <v>83676.399999999994</v>
      </c>
      <c r="AP65" s="9"/>
      <c r="AQ65" s="9"/>
      <c r="AR65" s="9"/>
      <c r="AS65" s="9">
        <f t="shared" si="10"/>
        <v>205617.9</v>
      </c>
      <c r="AT65" s="9">
        <f t="shared" si="11"/>
        <v>120525.4</v>
      </c>
      <c r="AU65" s="9">
        <f t="shared" si="12"/>
        <v>67675.899999999994</v>
      </c>
      <c r="AV65" s="9">
        <f t="shared" si="13"/>
        <v>83676.399999999994</v>
      </c>
      <c r="AW65" s="9"/>
      <c r="AX65" s="9"/>
      <c r="AY65" s="9">
        <v>2835.5</v>
      </c>
      <c r="AZ65" s="9">
        <f t="shared" si="14"/>
        <v>123360.9</v>
      </c>
      <c r="BA65" s="9">
        <f t="shared" si="15"/>
        <v>67675.899999999994</v>
      </c>
      <c r="BB65" s="9">
        <f t="shared" si="16"/>
        <v>83676.399999999994</v>
      </c>
      <c r="BC65" s="9"/>
      <c r="BD65" s="9">
        <v>-18200.3</v>
      </c>
      <c r="BE65" s="9">
        <f t="shared" si="17"/>
        <v>49475.599999999991</v>
      </c>
      <c r="BF65" s="9">
        <f t="shared" si="18"/>
        <v>83676.399999999994</v>
      </c>
      <c r="BG65" s="2"/>
      <c r="BH65" s="2"/>
      <c r="BI65" s="2"/>
      <c r="BJ65" s="2"/>
      <c r="BK65" s="2"/>
    </row>
    <row r="66" spans="1:63" ht="130.5" customHeight="1">
      <c r="A66" s="56" t="s">
        <v>108</v>
      </c>
      <c r="B66" s="17" t="s">
        <v>109</v>
      </c>
      <c r="C66" s="50" t="s">
        <v>13</v>
      </c>
      <c r="D66" s="50" t="s">
        <v>18</v>
      </c>
      <c r="E66" s="50" t="s">
        <v>10</v>
      </c>
      <c r="F66" s="50" t="s">
        <v>81</v>
      </c>
      <c r="G66" s="31"/>
      <c r="H66" s="31"/>
      <c r="I66" s="31"/>
      <c r="J66" s="31"/>
      <c r="K66" s="9">
        <v>275843.40000000002</v>
      </c>
      <c r="L66" s="9"/>
      <c r="M66" s="9">
        <f t="shared" si="25"/>
        <v>275843.40000000002</v>
      </c>
      <c r="N66" s="9">
        <v>5000</v>
      </c>
      <c r="O66" s="9"/>
      <c r="P66" s="9"/>
      <c r="Q66" s="9">
        <f t="shared" si="54"/>
        <v>275843.40000000002</v>
      </c>
      <c r="R66" s="9">
        <f t="shared" si="23"/>
        <v>5000</v>
      </c>
      <c r="S66" s="31">
        <v>0</v>
      </c>
      <c r="T66" s="31">
        <v>0</v>
      </c>
      <c r="U66" s="9"/>
      <c r="V66" s="9"/>
      <c r="W66" s="9">
        <v>275843.40000000002</v>
      </c>
      <c r="X66" s="9">
        <f t="shared" si="4"/>
        <v>5000</v>
      </c>
      <c r="Y66" s="9">
        <f t="shared" si="24"/>
        <v>0</v>
      </c>
      <c r="Z66" s="9"/>
      <c r="AA66" s="9"/>
      <c r="AB66" s="9"/>
      <c r="AC66" s="9">
        <f t="shared" si="5"/>
        <v>275843.40000000002</v>
      </c>
      <c r="AD66" s="9">
        <f t="shared" si="6"/>
        <v>5000</v>
      </c>
      <c r="AE66" s="9">
        <v>0</v>
      </c>
      <c r="AF66" s="31">
        <v>0</v>
      </c>
      <c r="AG66" s="31"/>
      <c r="AH66" s="31"/>
      <c r="AI66" s="31"/>
      <c r="AJ66" s="31"/>
      <c r="AK66" s="9">
        <f t="shared" si="22"/>
        <v>275843.40000000002</v>
      </c>
      <c r="AL66" s="9">
        <f t="shared" si="8"/>
        <v>5000</v>
      </c>
      <c r="AM66" s="9">
        <f t="shared" ref="AM66:AM84" si="55">AE66+AH66</f>
        <v>0</v>
      </c>
      <c r="AN66" s="9">
        <f t="shared" si="9"/>
        <v>0</v>
      </c>
      <c r="AO66" s="9"/>
      <c r="AP66" s="9"/>
      <c r="AQ66" s="9"/>
      <c r="AR66" s="9"/>
      <c r="AS66" s="9">
        <f t="shared" si="10"/>
        <v>275843.40000000002</v>
      </c>
      <c r="AT66" s="9">
        <f t="shared" si="11"/>
        <v>5000</v>
      </c>
      <c r="AU66" s="9">
        <f t="shared" si="12"/>
        <v>0</v>
      </c>
      <c r="AV66" s="9">
        <f t="shared" si="13"/>
        <v>0</v>
      </c>
      <c r="AW66" s="9"/>
      <c r="AX66" s="9"/>
      <c r="AY66" s="9"/>
      <c r="AZ66" s="9">
        <f t="shared" si="14"/>
        <v>5000</v>
      </c>
      <c r="BA66" s="9">
        <f t="shared" si="15"/>
        <v>0</v>
      </c>
      <c r="BB66" s="9">
        <f t="shared" si="16"/>
        <v>0</v>
      </c>
      <c r="BC66" s="9"/>
      <c r="BD66" s="9"/>
      <c r="BE66" s="9">
        <f t="shared" si="17"/>
        <v>0</v>
      </c>
      <c r="BF66" s="9">
        <f t="shared" si="18"/>
        <v>0</v>
      </c>
      <c r="BG66" s="2"/>
      <c r="BH66" s="2"/>
      <c r="BI66" s="2"/>
      <c r="BJ66" s="2"/>
      <c r="BK66" s="2"/>
    </row>
    <row r="67" spans="1:63" ht="22.5" customHeight="1">
      <c r="A67" s="86" t="s">
        <v>181</v>
      </c>
      <c r="B67" s="86"/>
      <c r="C67" s="86"/>
      <c r="D67" s="86"/>
      <c r="E67" s="54"/>
      <c r="F67" s="50"/>
      <c r="G67" s="31"/>
      <c r="H67" s="31"/>
      <c r="I67" s="31"/>
      <c r="J67" s="31"/>
      <c r="K67" s="9">
        <f>K68+K69</f>
        <v>12000</v>
      </c>
      <c r="L67" s="9">
        <f>L68+L69</f>
        <v>0</v>
      </c>
      <c r="M67" s="9">
        <f t="shared" ref="M67:O67" si="56">M68+M69</f>
        <v>17480</v>
      </c>
      <c r="N67" s="9">
        <f t="shared" si="56"/>
        <v>12000</v>
      </c>
      <c r="O67" s="9">
        <f t="shared" si="56"/>
        <v>0</v>
      </c>
      <c r="P67" s="9">
        <f>P68+P69</f>
        <v>-9960</v>
      </c>
      <c r="Q67" s="9">
        <f t="shared" si="54"/>
        <v>7520</v>
      </c>
      <c r="R67" s="9">
        <f t="shared" si="23"/>
        <v>12000</v>
      </c>
      <c r="S67" s="9">
        <f t="shared" ref="S67" si="57">S68+S69</f>
        <v>0</v>
      </c>
      <c r="T67" s="9">
        <f t="shared" ref="T67" si="58">T68+T69</f>
        <v>0</v>
      </c>
      <c r="U67" s="9">
        <f>U68+U69</f>
        <v>-4480</v>
      </c>
      <c r="V67" s="9">
        <f>V68+V69+V84+V70+V71+V72+V73+V74+V75+V76+V77+V78+V79+V80+V81+V82+V83</f>
        <v>145945.20000000001</v>
      </c>
      <c r="W67" s="9">
        <f>W68+W69+W70+W71+W72+W73+W74+W75+W76+W77+W78+W79+W80+W81+W82+W83</f>
        <v>152040</v>
      </c>
      <c r="X67" s="9">
        <f t="shared" si="4"/>
        <v>7520</v>
      </c>
      <c r="Y67" s="9">
        <f t="shared" si="24"/>
        <v>0</v>
      </c>
      <c r="Z67" s="9">
        <f>Z68+Z69</f>
        <v>0</v>
      </c>
      <c r="AA67" s="9">
        <f>AA68+AA69+AA84</f>
        <v>1425.2</v>
      </c>
      <c r="AB67" s="9"/>
      <c r="AC67" s="9">
        <f t="shared" si="5"/>
        <v>152040</v>
      </c>
      <c r="AD67" s="9">
        <f>AD68+AD69+AD70+AD71+AD72+AD73+AD74+AD75+AD76+AD77+AD78+AD79+AD80+AD81+AD82+AD83</f>
        <v>7520</v>
      </c>
      <c r="AE67" s="9">
        <f t="shared" ref="AE67:AH67" si="59">AE68+AE69+AE70+AE71+AE72+AE73+AE74+AE75+AE76</f>
        <v>0</v>
      </c>
      <c r="AF67" s="9">
        <f t="shared" si="59"/>
        <v>0</v>
      </c>
      <c r="AG67" s="9">
        <f t="shared" si="59"/>
        <v>0</v>
      </c>
      <c r="AH67" s="9">
        <f t="shared" si="59"/>
        <v>74800</v>
      </c>
      <c r="AI67" s="9"/>
      <c r="AJ67" s="9"/>
      <c r="AK67" s="9">
        <f t="shared" si="22"/>
        <v>152040</v>
      </c>
      <c r="AL67" s="9">
        <f t="shared" si="8"/>
        <v>7520</v>
      </c>
      <c r="AM67" s="9">
        <f>AM68+AM69+AM70+AM71+AM72+AM73+AM74+AM75+AM76+AM77+AM78+AM79+AM80+AM81+AM82+AM83</f>
        <v>74800</v>
      </c>
      <c r="AN67" s="9">
        <f t="shared" si="9"/>
        <v>0</v>
      </c>
      <c r="AO67" s="9">
        <f>AO68+AO69+AO70+AO71+AO72+AO73+AO74+AO75+AO76+AO77+AO78+AO79+AO80+AO81+AO82+AO83+AO84</f>
        <v>69720</v>
      </c>
      <c r="AP67" s="9"/>
      <c r="AQ67" s="9"/>
      <c r="AR67" s="9">
        <f>AR68</f>
        <v>-75.2</v>
      </c>
      <c r="AS67" s="9">
        <f t="shared" si="10"/>
        <v>151964.79999999999</v>
      </c>
      <c r="AT67" s="9">
        <f t="shared" si="11"/>
        <v>7520</v>
      </c>
      <c r="AU67" s="9">
        <f t="shared" si="12"/>
        <v>74800</v>
      </c>
      <c r="AV67" s="9">
        <f>AV68+AV69+AV70+AV71+AV72+AV73+AV74+AV75+AV76+AV77+AV78+AV79+AV80+AV81+AV82+AV83</f>
        <v>69720</v>
      </c>
      <c r="AW67" s="9"/>
      <c r="AX67" s="9"/>
      <c r="AY67" s="9">
        <f>AY68</f>
        <v>-75.2</v>
      </c>
      <c r="AZ67" s="9">
        <f t="shared" si="14"/>
        <v>7444.8</v>
      </c>
      <c r="BA67" s="9">
        <f t="shared" si="15"/>
        <v>74800</v>
      </c>
      <c r="BB67" s="9">
        <f t="shared" si="16"/>
        <v>69720</v>
      </c>
      <c r="BC67" s="9"/>
      <c r="BD67" s="9"/>
      <c r="BE67" s="9">
        <f t="shared" si="17"/>
        <v>74800</v>
      </c>
      <c r="BF67" s="9">
        <f t="shared" si="18"/>
        <v>69720</v>
      </c>
      <c r="BG67" s="2"/>
      <c r="BH67" s="2"/>
      <c r="BI67" s="2"/>
      <c r="BJ67" s="2"/>
      <c r="BK67" s="2"/>
    </row>
    <row r="68" spans="1:63" ht="137.25" customHeight="1">
      <c r="A68" s="56" t="s">
        <v>150</v>
      </c>
      <c r="B68" s="17" t="s">
        <v>110</v>
      </c>
      <c r="C68" s="50" t="s">
        <v>111</v>
      </c>
      <c r="D68" s="50" t="s">
        <v>18</v>
      </c>
      <c r="E68" s="50" t="s">
        <v>10</v>
      </c>
      <c r="F68" s="50" t="s">
        <v>50</v>
      </c>
      <c r="G68" s="31"/>
      <c r="H68" s="31"/>
      <c r="I68" s="31"/>
      <c r="J68" s="31"/>
      <c r="K68" s="9">
        <v>6000</v>
      </c>
      <c r="L68" s="9"/>
      <c r="M68" s="9">
        <v>7520</v>
      </c>
      <c r="N68" s="9">
        <v>6000</v>
      </c>
      <c r="O68" s="9"/>
      <c r="P68" s="9"/>
      <c r="Q68" s="9">
        <f t="shared" si="54"/>
        <v>7520</v>
      </c>
      <c r="R68" s="9">
        <f t="shared" si="23"/>
        <v>6000</v>
      </c>
      <c r="S68" s="31">
        <v>0</v>
      </c>
      <c r="T68" s="31">
        <v>0</v>
      </c>
      <c r="U68" s="9">
        <v>1520</v>
      </c>
      <c r="V68" s="9"/>
      <c r="W68" s="9">
        <f t="shared" ref="W68:W83" si="60">Q68+V68</f>
        <v>7520</v>
      </c>
      <c r="X68" s="9">
        <f t="shared" si="4"/>
        <v>7520</v>
      </c>
      <c r="Y68" s="9">
        <f t="shared" si="24"/>
        <v>0</v>
      </c>
      <c r="Z68" s="9"/>
      <c r="AA68" s="9"/>
      <c r="AB68" s="9"/>
      <c r="AC68" s="9">
        <f t="shared" si="5"/>
        <v>7520</v>
      </c>
      <c r="AD68" s="9">
        <f t="shared" si="6"/>
        <v>7520</v>
      </c>
      <c r="AE68" s="9">
        <v>0</v>
      </c>
      <c r="AF68" s="31">
        <v>0</v>
      </c>
      <c r="AG68" s="31">
        <v>0</v>
      </c>
      <c r="AH68" s="31"/>
      <c r="AI68" s="31"/>
      <c r="AJ68" s="31"/>
      <c r="AK68" s="9">
        <f t="shared" si="22"/>
        <v>7520</v>
      </c>
      <c r="AL68" s="9">
        <f t="shared" si="8"/>
        <v>7520</v>
      </c>
      <c r="AM68" s="9">
        <f t="shared" si="55"/>
        <v>0</v>
      </c>
      <c r="AN68" s="9">
        <f t="shared" si="9"/>
        <v>0</v>
      </c>
      <c r="AO68" s="9"/>
      <c r="AP68" s="9"/>
      <c r="AQ68" s="9"/>
      <c r="AR68" s="9">
        <v>-75.2</v>
      </c>
      <c r="AS68" s="9">
        <f t="shared" si="10"/>
        <v>7444.8</v>
      </c>
      <c r="AT68" s="9">
        <f t="shared" si="11"/>
        <v>7520</v>
      </c>
      <c r="AU68" s="9">
        <f t="shared" si="12"/>
        <v>0</v>
      </c>
      <c r="AV68" s="9">
        <f t="shared" si="13"/>
        <v>0</v>
      </c>
      <c r="AW68" s="9"/>
      <c r="AX68" s="9"/>
      <c r="AY68" s="9">
        <v>-75.2</v>
      </c>
      <c r="AZ68" s="9">
        <f t="shared" si="14"/>
        <v>7444.8</v>
      </c>
      <c r="BA68" s="9">
        <f t="shared" si="15"/>
        <v>0</v>
      </c>
      <c r="BB68" s="9">
        <f t="shared" si="16"/>
        <v>0</v>
      </c>
      <c r="BC68" s="9"/>
      <c r="BD68" s="9"/>
      <c r="BE68" s="9">
        <f t="shared" si="17"/>
        <v>0</v>
      </c>
      <c r="BF68" s="9">
        <f t="shared" si="18"/>
        <v>0</v>
      </c>
      <c r="BG68" s="2"/>
      <c r="BH68" s="2"/>
      <c r="BI68" s="2"/>
      <c r="BJ68" s="2"/>
      <c r="BK68" s="2"/>
    </row>
    <row r="69" spans="1:63" ht="139.5" customHeight="1">
      <c r="A69" s="56" t="s">
        <v>197</v>
      </c>
      <c r="B69" s="17" t="s">
        <v>110</v>
      </c>
      <c r="C69" s="50" t="s">
        <v>111</v>
      </c>
      <c r="D69" s="50" t="s">
        <v>18</v>
      </c>
      <c r="E69" s="50" t="s">
        <v>10</v>
      </c>
      <c r="F69" s="50" t="s">
        <v>188</v>
      </c>
      <c r="G69" s="31"/>
      <c r="H69" s="31"/>
      <c r="I69" s="31"/>
      <c r="J69" s="31"/>
      <c r="K69" s="9">
        <v>6000</v>
      </c>
      <c r="L69" s="9"/>
      <c r="M69" s="9">
        <v>9960</v>
      </c>
      <c r="N69" s="9">
        <v>6000</v>
      </c>
      <c r="O69" s="9"/>
      <c r="P69" s="9">
        <v>-9960</v>
      </c>
      <c r="Q69" s="9">
        <f t="shared" si="54"/>
        <v>0</v>
      </c>
      <c r="R69" s="9">
        <f t="shared" si="23"/>
        <v>6000</v>
      </c>
      <c r="S69" s="31">
        <v>0</v>
      </c>
      <c r="T69" s="31">
        <v>0</v>
      </c>
      <c r="U69" s="9">
        <v>-6000</v>
      </c>
      <c r="V69" s="9">
        <v>9960</v>
      </c>
      <c r="W69" s="9">
        <f t="shared" si="60"/>
        <v>9960</v>
      </c>
      <c r="X69" s="9">
        <f t="shared" si="4"/>
        <v>0</v>
      </c>
      <c r="Y69" s="9">
        <f t="shared" si="24"/>
        <v>0</v>
      </c>
      <c r="Z69" s="9"/>
      <c r="AA69" s="9"/>
      <c r="AB69" s="9"/>
      <c r="AC69" s="9">
        <f t="shared" si="5"/>
        <v>9960</v>
      </c>
      <c r="AD69" s="9">
        <f t="shared" si="6"/>
        <v>0</v>
      </c>
      <c r="AE69" s="9">
        <v>0</v>
      </c>
      <c r="AF69" s="31">
        <v>0</v>
      </c>
      <c r="AG69" s="31">
        <v>0</v>
      </c>
      <c r="AH69" s="9">
        <v>9960</v>
      </c>
      <c r="AI69" s="9"/>
      <c r="AJ69" s="9"/>
      <c r="AK69" s="9">
        <f t="shared" si="22"/>
        <v>9960</v>
      </c>
      <c r="AL69" s="9">
        <f t="shared" si="8"/>
        <v>0</v>
      </c>
      <c r="AM69" s="9">
        <f t="shared" si="55"/>
        <v>9960</v>
      </c>
      <c r="AN69" s="9">
        <f t="shared" si="9"/>
        <v>0</v>
      </c>
      <c r="AO69" s="9"/>
      <c r="AP69" s="9"/>
      <c r="AQ69" s="9"/>
      <c r="AR69" s="9"/>
      <c r="AS69" s="9">
        <f t="shared" si="10"/>
        <v>9960</v>
      </c>
      <c r="AT69" s="9">
        <f t="shared" si="11"/>
        <v>0</v>
      </c>
      <c r="AU69" s="9">
        <f t="shared" si="12"/>
        <v>9960</v>
      </c>
      <c r="AV69" s="9">
        <f t="shared" si="13"/>
        <v>0</v>
      </c>
      <c r="AW69" s="9"/>
      <c r="AX69" s="9"/>
      <c r="AY69" s="9"/>
      <c r="AZ69" s="9">
        <f t="shared" si="14"/>
        <v>0</v>
      </c>
      <c r="BA69" s="9">
        <f t="shared" si="15"/>
        <v>9960</v>
      </c>
      <c r="BB69" s="9">
        <f t="shared" si="16"/>
        <v>0</v>
      </c>
      <c r="BC69" s="9"/>
      <c r="BD69" s="9"/>
      <c r="BE69" s="9">
        <f t="shared" si="17"/>
        <v>9960</v>
      </c>
      <c r="BF69" s="9">
        <f t="shared" si="18"/>
        <v>0</v>
      </c>
      <c r="BG69" s="2"/>
      <c r="BH69" s="2"/>
      <c r="BI69" s="2"/>
      <c r="BJ69" s="2"/>
      <c r="BK69" s="2"/>
    </row>
    <row r="70" spans="1:63" ht="138" customHeight="1">
      <c r="A70" s="56" t="s">
        <v>198</v>
      </c>
      <c r="B70" s="17" t="s">
        <v>110</v>
      </c>
      <c r="C70" s="50" t="s">
        <v>111</v>
      </c>
      <c r="D70" s="50" t="s">
        <v>18</v>
      </c>
      <c r="E70" s="50" t="s">
        <v>10</v>
      </c>
      <c r="F70" s="50" t="s">
        <v>188</v>
      </c>
      <c r="G70" s="31"/>
      <c r="H70" s="31"/>
      <c r="I70" s="31"/>
      <c r="J70" s="31"/>
      <c r="K70" s="9"/>
      <c r="L70" s="9"/>
      <c r="M70" s="9"/>
      <c r="N70" s="9"/>
      <c r="O70" s="9"/>
      <c r="P70" s="9"/>
      <c r="Q70" s="9"/>
      <c r="R70" s="9"/>
      <c r="S70" s="31"/>
      <c r="T70" s="31"/>
      <c r="U70" s="9"/>
      <c r="V70" s="9">
        <v>9960</v>
      </c>
      <c r="W70" s="9">
        <f t="shared" si="60"/>
        <v>9960</v>
      </c>
      <c r="X70" s="9"/>
      <c r="Y70" s="9"/>
      <c r="Z70" s="9"/>
      <c r="AA70" s="9"/>
      <c r="AB70" s="9"/>
      <c r="AC70" s="9">
        <f t="shared" si="5"/>
        <v>9960</v>
      </c>
      <c r="AD70" s="9">
        <v>0</v>
      </c>
      <c r="AE70" s="9"/>
      <c r="AF70" s="31"/>
      <c r="AG70" s="31"/>
      <c r="AH70" s="9">
        <v>9960</v>
      </c>
      <c r="AI70" s="9"/>
      <c r="AJ70" s="9"/>
      <c r="AK70" s="9">
        <f t="shared" si="22"/>
        <v>9960</v>
      </c>
      <c r="AL70" s="9">
        <f t="shared" si="8"/>
        <v>0</v>
      </c>
      <c r="AM70" s="9">
        <f t="shared" si="55"/>
        <v>9960</v>
      </c>
      <c r="AN70" s="9"/>
      <c r="AO70" s="9"/>
      <c r="AP70" s="9"/>
      <c r="AQ70" s="9"/>
      <c r="AR70" s="9"/>
      <c r="AS70" s="9">
        <f t="shared" si="10"/>
        <v>9960</v>
      </c>
      <c r="AT70" s="9">
        <f t="shared" si="11"/>
        <v>0</v>
      </c>
      <c r="AU70" s="9">
        <f t="shared" si="12"/>
        <v>9960</v>
      </c>
      <c r="AV70" s="9">
        <f t="shared" si="13"/>
        <v>0</v>
      </c>
      <c r="AW70" s="9"/>
      <c r="AX70" s="9"/>
      <c r="AY70" s="9"/>
      <c r="AZ70" s="9">
        <f t="shared" si="14"/>
        <v>0</v>
      </c>
      <c r="BA70" s="9">
        <f t="shared" si="15"/>
        <v>9960</v>
      </c>
      <c r="BB70" s="9">
        <f t="shared" si="16"/>
        <v>0</v>
      </c>
      <c r="BC70" s="9"/>
      <c r="BD70" s="9"/>
      <c r="BE70" s="9">
        <f t="shared" si="17"/>
        <v>9960</v>
      </c>
      <c r="BF70" s="9">
        <f t="shared" si="18"/>
        <v>0</v>
      </c>
      <c r="BG70" s="2"/>
      <c r="BH70" s="2"/>
      <c r="BI70" s="2"/>
      <c r="BJ70" s="2"/>
      <c r="BK70" s="2"/>
    </row>
    <row r="71" spans="1:63" ht="132" customHeight="1">
      <c r="A71" s="56" t="s">
        <v>199</v>
      </c>
      <c r="B71" s="17" t="s">
        <v>110</v>
      </c>
      <c r="C71" s="50" t="s">
        <v>111</v>
      </c>
      <c r="D71" s="50" t="s">
        <v>18</v>
      </c>
      <c r="E71" s="50" t="s">
        <v>10</v>
      </c>
      <c r="F71" s="50" t="s">
        <v>188</v>
      </c>
      <c r="G71" s="31"/>
      <c r="H71" s="31"/>
      <c r="I71" s="31"/>
      <c r="J71" s="31"/>
      <c r="K71" s="9"/>
      <c r="L71" s="9"/>
      <c r="M71" s="9"/>
      <c r="N71" s="9"/>
      <c r="O71" s="9"/>
      <c r="P71" s="9"/>
      <c r="Q71" s="9"/>
      <c r="R71" s="9"/>
      <c r="S71" s="31"/>
      <c r="T71" s="31"/>
      <c r="U71" s="9"/>
      <c r="V71" s="9">
        <v>9960</v>
      </c>
      <c r="W71" s="9">
        <v>7520</v>
      </c>
      <c r="X71" s="9"/>
      <c r="Y71" s="9"/>
      <c r="Z71" s="9"/>
      <c r="AA71" s="9"/>
      <c r="AB71" s="9"/>
      <c r="AC71" s="9">
        <f t="shared" si="5"/>
        <v>7520</v>
      </c>
      <c r="AD71" s="9">
        <v>0</v>
      </c>
      <c r="AE71" s="9"/>
      <c r="AF71" s="31"/>
      <c r="AG71" s="31"/>
      <c r="AH71" s="9">
        <v>9960</v>
      </c>
      <c r="AI71" s="9"/>
      <c r="AJ71" s="9"/>
      <c r="AK71" s="9">
        <f t="shared" si="22"/>
        <v>7520</v>
      </c>
      <c r="AL71" s="9">
        <f t="shared" si="8"/>
        <v>0</v>
      </c>
      <c r="AM71" s="9">
        <v>7520</v>
      </c>
      <c r="AN71" s="9"/>
      <c r="AO71" s="9"/>
      <c r="AP71" s="9"/>
      <c r="AQ71" s="9"/>
      <c r="AR71" s="9"/>
      <c r="AS71" s="9">
        <f t="shared" si="10"/>
        <v>7520</v>
      </c>
      <c r="AT71" s="9">
        <f t="shared" si="11"/>
        <v>0</v>
      </c>
      <c r="AU71" s="9">
        <f t="shared" si="12"/>
        <v>7520</v>
      </c>
      <c r="AV71" s="9">
        <f t="shared" si="13"/>
        <v>0</v>
      </c>
      <c r="AW71" s="9"/>
      <c r="AX71" s="9"/>
      <c r="AY71" s="9"/>
      <c r="AZ71" s="9">
        <f t="shared" si="14"/>
        <v>0</v>
      </c>
      <c r="BA71" s="9">
        <f t="shared" si="15"/>
        <v>7520</v>
      </c>
      <c r="BB71" s="9">
        <f t="shared" si="16"/>
        <v>0</v>
      </c>
      <c r="BC71" s="9"/>
      <c r="BD71" s="9"/>
      <c r="BE71" s="9">
        <f t="shared" si="17"/>
        <v>7520</v>
      </c>
      <c r="BF71" s="9">
        <f t="shared" si="18"/>
        <v>0</v>
      </c>
      <c r="BG71" s="2"/>
      <c r="BH71" s="2"/>
      <c r="BI71" s="2"/>
      <c r="BJ71" s="2"/>
      <c r="BK71" s="2"/>
    </row>
    <row r="72" spans="1:63" ht="131.25" customHeight="1">
      <c r="A72" s="56" t="s">
        <v>200</v>
      </c>
      <c r="B72" s="17" t="s">
        <v>110</v>
      </c>
      <c r="C72" s="50" t="s">
        <v>111</v>
      </c>
      <c r="D72" s="50" t="s">
        <v>18</v>
      </c>
      <c r="E72" s="50" t="s">
        <v>10</v>
      </c>
      <c r="F72" s="50" t="s">
        <v>188</v>
      </c>
      <c r="G72" s="31"/>
      <c r="H72" s="31"/>
      <c r="I72" s="31"/>
      <c r="J72" s="31"/>
      <c r="K72" s="9"/>
      <c r="L72" s="9"/>
      <c r="M72" s="9"/>
      <c r="N72" s="9"/>
      <c r="O72" s="9"/>
      <c r="P72" s="9"/>
      <c r="Q72" s="9"/>
      <c r="R72" s="9"/>
      <c r="S72" s="31"/>
      <c r="T72" s="31"/>
      <c r="U72" s="9"/>
      <c r="V72" s="9">
        <v>7520</v>
      </c>
      <c r="W72" s="9">
        <v>9960</v>
      </c>
      <c r="X72" s="9"/>
      <c r="Y72" s="9"/>
      <c r="Z72" s="9"/>
      <c r="AA72" s="9"/>
      <c r="AB72" s="9"/>
      <c r="AC72" s="9">
        <f t="shared" si="5"/>
        <v>9960</v>
      </c>
      <c r="AD72" s="9">
        <v>0</v>
      </c>
      <c r="AE72" s="9"/>
      <c r="AF72" s="31"/>
      <c r="AG72" s="31"/>
      <c r="AH72" s="9">
        <v>7520</v>
      </c>
      <c r="AI72" s="9"/>
      <c r="AJ72" s="9"/>
      <c r="AK72" s="9">
        <f t="shared" si="22"/>
        <v>9960</v>
      </c>
      <c r="AL72" s="9">
        <f t="shared" si="8"/>
        <v>0</v>
      </c>
      <c r="AM72" s="9">
        <v>9960</v>
      </c>
      <c r="AN72" s="9"/>
      <c r="AO72" s="9"/>
      <c r="AP72" s="9"/>
      <c r="AQ72" s="9"/>
      <c r="AR72" s="9"/>
      <c r="AS72" s="9">
        <f t="shared" si="10"/>
        <v>9960</v>
      </c>
      <c r="AT72" s="9">
        <f t="shared" si="11"/>
        <v>0</v>
      </c>
      <c r="AU72" s="9">
        <f t="shared" si="12"/>
        <v>9960</v>
      </c>
      <c r="AV72" s="9">
        <f t="shared" si="13"/>
        <v>0</v>
      </c>
      <c r="AW72" s="9"/>
      <c r="AX72" s="9"/>
      <c r="AY72" s="9"/>
      <c r="AZ72" s="9">
        <f t="shared" si="14"/>
        <v>0</v>
      </c>
      <c r="BA72" s="9">
        <f t="shared" si="15"/>
        <v>9960</v>
      </c>
      <c r="BB72" s="9">
        <f t="shared" si="16"/>
        <v>0</v>
      </c>
      <c r="BC72" s="9"/>
      <c r="BD72" s="9"/>
      <c r="BE72" s="9">
        <f t="shared" si="17"/>
        <v>9960</v>
      </c>
      <c r="BF72" s="9">
        <f t="shared" si="18"/>
        <v>0</v>
      </c>
      <c r="BG72" s="2"/>
      <c r="BH72" s="2"/>
      <c r="BI72" s="2"/>
      <c r="BJ72" s="2"/>
      <c r="BK72" s="2"/>
    </row>
    <row r="73" spans="1:63" ht="132" customHeight="1">
      <c r="A73" s="56" t="s">
        <v>201</v>
      </c>
      <c r="B73" s="17" t="s">
        <v>110</v>
      </c>
      <c r="C73" s="50" t="s">
        <v>111</v>
      </c>
      <c r="D73" s="50" t="s">
        <v>18</v>
      </c>
      <c r="E73" s="50" t="s">
        <v>10</v>
      </c>
      <c r="F73" s="50" t="s">
        <v>188</v>
      </c>
      <c r="G73" s="31"/>
      <c r="H73" s="31"/>
      <c r="I73" s="31"/>
      <c r="J73" s="31"/>
      <c r="K73" s="9"/>
      <c r="L73" s="9"/>
      <c r="M73" s="9"/>
      <c r="N73" s="9"/>
      <c r="O73" s="9"/>
      <c r="P73" s="9"/>
      <c r="Q73" s="9"/>
      <c r="R73" s="9"/>
      <c r="S73" s="31"/>
      <c r="T73" s="31"/>
      <c r="U73" s="9"/>
      <c r="V73" s="9">
        <v>9960</v>
      </c>
      <c r="W73" s="9">
        <v>7520</v>
      </c>
      <c r="X73" s="9"/>
      <c r="Y73" s="9"/>
      <c r="Z73" s="9"/>
      <c r="AA73" s="9"/>
      <c r="AB73" s="9"/>
      <c r="AC73" s="9">
        <f t="shared" si="5"/>
        <v>7520</v>
      </c>
      <c r="AD73" s="9">
        <v>0</v>
      </c>
      <c r="AE73" s="9"/>
      <c r="AF73" s="31"/>
      <c r="AG73" s="31"/>
      <c r="AH73" s="9">
        <v>9960</v>
      </c>
      <c r="AI73" s="9"/>
      <c r="AJ73" s="9"/>
      <c r="AK73" s="9">
        <f t="shared" si="22"/>
        <v>7520</v>
      </c>
      <c r="AL73" s="9">
        <f t="shared" si="8"/>
        <v>0</v>
      </c>
      <c r="AM73" s="9">
        <v>7520</v>
      </c>
      <c r="AN73" s="9"/>
      <c r="AO73" s="9"/>
      <c r="AP73" s="9"/>
      <c r="AQ73" s="9"/>
      <c r="AR73" s="9"/>
      <c r="AS73" s="9">
        <f t="shared" si="10"/>
        <v>7520</v>
      </c>
      <c r="AT73" s="9">
        <f t="shared" si="11"/>
        <v>0</v>
      </c>
      <c r="AU73" s="9">
        <f t="shared" si="12"/>
        <v>7520</v>
      </c>
      <c r="AV73" s="9">
        <f t="shared" si="13"/>
        <v>0</v>
      </c>
      <c r="AW73" s="9"/>
      <c r="AX73" s="9"/>
      <c r="AY73" s="9"/>
      <c r="AZ73" s="9">
        <f t="shared" si="14"/>
        <v>0</v>
      </c>
      <c r="BA73" s="9">
        <f t="shared" si="15"/>
        <v>7520</v>
      </c>
      <c r="BB73" s="9">
        <f t="shared" si="16"/>
        <v>0</v>
      </c>
      <c r="BC73" s="9"/>
      <c r="BD73" s="9"/>
      <c r="BE73" s="9">
        <f t="shared" si="17"/>
        <v>7520</v>
      </c>
      <c r="BF73" s="9">
        <f t="shared" si="18"/>
        <v>0</v>
      </c>
      <c r="BG73" s="2"/>
      <c r="BH73" s="2"/>
      <c r="BI73" s="2"/>
      <c r="BJ73" s="2"/>
      <c r="BK73" s="2"/>
    </row>
    <row r="74" spans="1:63" ht="136.5" customHeight="1">
      <c r="A74" s="56" t="s">
        <v>202</v>
      </c>
      <c r="B74" s="17" t="s">
        <v>110</v>
      </c>
      <c r="C74" s="50" t="s">
        <v>111</v>
      </c>
      <c r="D74" s="50" t="s">
        <v>18</v>
      </c>
      <c r="E74" s="50" t="s">
        <v>10</v>
      </c>
      <c r="F74" s="50" t="s">
        <v>188</v>
      </c>
      <c r="G74" s="31"/>
      <c r="H74" s="31"/>
      <c r="I74" s="31"/>
      <c r="J74" s="31"/>
      <c r="K74" s="9"/>
      <c r="L74" s="9"/>
      <c r="M74" s="9"/>
      <c r="N74" s="9"/>
      <c r="O74" s="9"/>
      <c r="P74" s="9"/>
      <c r="Q74" s="9"/>
      <c r="R74" s="9"/>
      <c r="S74" s="31"/>
      <c r="T74" s="31"/>
      <c r="U74" s="9"/>
      <c r="V74" s="9">
        <v>9960</v>
      </c>
      <c r="W74" s="9">
        <f t="shared" si="60"/>
        <v>9960</v>
      </c>
      <c r="X74" s="9"/>
      <c r="Y74" s="9"/>
      <c r="Z74" s="9"/>
      <c r="AA74" s="9"/>
      <c r="AB74" s="9"/>
      <c r="AC74" s="9">
        <f t="shared" si="5"/>
        <v>9960</v>
      </c>
      <c r="AD74" s="9">
        <v>0</v>
      </c>
      <c r="AE74" s="9"/>
      <c r="AF74" s="31"/>
      <c r="AG74" s="31"/>
      <c r="AH74" s="9">
        <v>9960</v>
      </c>
      <c r="AI74" s="9"/>
      <c r="AJ74" s="9"/>
      <c r="AK74" s="9">
        <f t="shared" si="22"/>
        <v>9960</v>
      </c>
      <c r="AL74" s="9">
        <f t="shared" si="8"/>
        <v>0</v>
      </c>
      <c r="AM74" s="9">
        <f t="shared" si="55"/>
        <v>9960</v>
      </c>
      <c r="AN74" s="9"/>
      <c r="AO74" s="9"/>
      <c r="AP74" s="9"/>
      <c r="AQ74" s="9"/>
      <c r="AR74" s="9"/>
      <c r="AS74" s="9">
        <f t="shared" si="10"/>
        <v>9960</v>
      </c>
      <c r="AT74" s="9">
        <f t="shared" si="11"/>
        <v>0</v>
      </c>
      <c r="AU74" s="9">
        <f t="shared" si="12"/>
        <v>9960</v>
      </c>
      <c r="AV74" s="9">
        <f t="shared" si="13"/>
        <v>0</v>
      </c>
      <c r="AW74" s="9"/>
      <c r="AX74" s="9"/>
      <c r="AY74" s="9"/>
      <c r="AZ74" s="9">
        <f t="shared" si="14"/>
        <v>0</v>
      </c>
      <c r="BA74" s="9">
        <f t="shared" si="15"/>
        <v>9960</v>
      </c>
      <c r="BB74" s="9">
        <f t="shared" si="16"/>
        <v>0</v>
      </c>
      <c r="BC74" s="9"/>
      <c r="BD74" s="9"/>
      <c r="BE74" s="9">
        <f t="shared" si="17"/>
        <v>9960</v>
      </c>
      <c r="BF74" s="9">
        <f t="shared" si="18"/>
        <v>0</v>
      </c>
      <c r="BG74" s="2"/>
      <c r="BH74" s="2"/>
      <c r="BI74" s="2"/>
      <c r="BJ74" s="2"/>
      <c r="BK74" s="2"/>
    </row>
    <row r="75" spans="1:63" ht="136.5" customHeight="1">
      <c r="A75" s="56" t="s">
        <v>203</v>
      </c>
      <c r="B75" s="17" t="s">
        <v>110</v>
      </c>
      <c r="C75" s="50" t="s">
        <v>111</v>
      </c>
      <c r="D75" s="50" t="s">
        <v>18</v>
      </c>
      <c r="E75" s="50" t="s">
        <v>10</v>
      </c>
      <c r="F75" s="50" t="s">
        <v>188</v>
      </c>
      <c r="G75" s="31"/>
      <c r="H75" s="31"/>
      <c r="I75" s="31"/>
      <c r="J75" s="31"/>
      <c r="K75" s="9"/>
      <c r="L75" s="9"/>
      <c r="M75" s="9"/>
      <c r="N75" s="9"/>
      <c r="O75" s="9"/>
      <c r="P75" s="9"/>
      <c r="Q75" s="9"/>
      <c r="R75" s="9"/>
      <c r="S75" s="31"/>
      <c r="T75" s="31"/>
      <c r="U75" s="9"/>
      <c r="V75" s="9">
        <v>9960</v>
      </c>
      <c r="W75" s="9">
        <f t="shared" si="60"/>
        <v>9960</v>
      </c>
      <c r="X75" s="9"/>
      <c r="Y75" s="9"/>
      <c r="Z75" s="9"/>
      <c r="AA75" s="9"/>
      <c r="AB75" s="9"/>
      <c r="AC75" s="9">
        <f t="shared" si="5"/>
        <v>9960</v>
      </c>
      <c r="AD75" s="9">
        <v>0</v>
      </c>
      <c r="AE75" s="9"/>
      <c r="AF75" s="31"/>
      <c r="AG75" s="31"/>
      <c r="AH75" s="9">
        <v>9960</v>
      </c>
      <c r="AI75" s="9"/>
      <c r="AJ75" s="9"/>
      <c r="AK75" s="9">
        <f t="shared" si="22"/>
        <v>9960</v>
      </c>
      <c r="AL75" s="9">
        <f t="shared" si="8"/>
        <v>0</v>
      </c>
      <c r="AM75" s="9">
        <f t="shared" si="55"/>
        <v>9960</v>
      </c>
      <c r="AN75" s="9"/>
      <c r="AO75" s="9"/>
      <c r="AP75" s="9"/>
      <c r="AQ75" s="9"/>
      <c r="AR75" s="9"/>
      <c r="AS75" s="9">
        <f t="shared" si="10"/>
        <v>9960</v>
      </c>
      <c r="AT75" s="9">
        <f t="shared" si="11"/>
        <v>0</v>
      </c>
      <c r="AU75" s="9">
        <f t="shared" si="12"/>
        <v>9960</v>
      </c>
      <c r="AV75" s="9">
        <f t="shared" si="13"/>
        <v>0</v>
      </c>
      <c r="AW75" s="9"/>
      <c r="AX75" s="9"/>
      <c r="AY75" s="9"/>
      <c r="AZ75" s="9">
        <f t="shared" si="14"/>
        <v>0</v>
      </c>
      <c r="BA75" s="9">
        <f t="shared" si="15"/>
        <v>9960</v>
      </c>
      <c r="BB75" s="9">
        <f t="shared" si="16"/>
        <v>0</v>
      </c>
      <c r="BC75" s="9"/>
      <c r="BD75" s="9"/>
      <c r="BE75" s="9">
        <f t="shared" si="17"/>
        <v>9960</v>
      </c>
      <c r="BF75" s="9">
        <f t="shared" si="18"/>
        <v>0</v>
      </c>
      <c r="BG75" s="2"/>
      <c r="BH75" s="2"/>
      <c r="BI75" s="2"/>
      <c r="BJ75" s="2"/>
      <c r="BK75" s="2"/>
    </row>
    <row r="76" spans="1:63" ht="134.25" customHeight="1">
      <c r="A76" s="56" t="s">
        <v>204</v>
      </c>
      <c r="B76" s="17" t="s">
        <v>110</v>
      </c>
      <c r="C76" s="50" t="s">
        <v>111</v>
      </c>
      <c r="D76" s="50" t="s">
        <v>18</v>
      </c>
      <c r="E76" s="50" t="s">
        <v>10</v>
      </c>
      <c r="F76" s="50" t="s">
        <v>188</v>
      </c>
      <c r="G76" s="31"/>
      <c r="H76" s="31"/>
      <c r="I76" s="31"/>
      <c r="J76" s="31"/>
      <c r="K76" s="9"/>
      <c r="L76" s="9"/>
      <c r="M76" s="9"/>
      <c r="N76" s="9"/>
      <c r="O76" s="9"/>
      <c r="P76" s="9"/>
      <c r="Q76" s="9"/>
      <c r="R76" s="9"/>
      <c r="S76" s="31"/>
      <c r="T76" s="31"/>
      <c r="U76" s="9"/>
      <c r="V76" s="9">
        <v>7520</v>
      </c>
      <c r="W76" s="9">
        <v>9960</v>
      </c>
      <c r="X76" s="9"/>
      <c r="Y76" s="9"/>
      <c r="Z76" s="9"/>
      <c r="AA76" s="9"/>
      <c r="AB76" s="9"/>
      <c r="AC76" s="9">
        <f t="shared" si="5"/>
        <v>9960</v>
      </c>
      <c r="AD76" s="9">
        <v>0</v>
      </c>
      <c r="AE76" s="9"/>
      <c r="AF76" s="31"/>
      <c r="AG76" s="31"/>
      <c r="AH76" s="9">
        <v>7520</v>
      </c>
      <c r="AI76" s="9"/>
      <c r="AJ76" s="9"/>
      <c r="AK76" s="9">
        <f t="shared" si="22"/>
        <v>9960</v>
      </c>
      <c r="AL76" s="9">
        <f t="shared" si="8"/>
        <v>0</v>
      </c>
      <c r="AM76" s="9">
        <v>9960</v>
      </c>
      <c r="AN76" s="9"/>
      <c r="AO76" s="9"/>
      <c r="AP76" s="9"/>
      <c r="AQ76" s="9"/>
      <c r="AR76" s="9"/>
      <c r="AS76" s="9">
        <f t="shared" si="10"/>
        <v>9960</v>
      </c>
      <c r="AT76" s="9">
        <f t="shared" si="11"/>
        <v>0</v>
      </c>
      <c r="AU76" s="9">
        <f t="shared" si="12"/>
        <v>9960</v>
      </c>
      <c r="AV76" s="9">
        <f t="shared" si="13"/>
        <v>0</v>
      </c>
      <c r="AW76" s="9"/>
      <c r="AX76" s="9"/>
      <c r="AY76" s="9"/>
      <c r="AZ76" s="9">
        <f t="shared" si="14"/>
        <v>0</v>
      </c>
      <c r="BA76" s="9">
        <f t="shared" si="15"/>
        <v>9960</v>
      </c>
      <c r="BB76" s="9">
        <f t="shared" si="16"/>
        <v>0</v>
      </c>
      <c r="BC76" s="9"/>
      <c r="BD76" s="9"/>
      <c r="BE76" s="9">
        <f t="shared" si="17"/>
        <v>9960</v>
      </c>
      <c r="BF76" s="9">
        <f t="shared" si="18"/>
        <v>0</v>
      </c>
      <c r="BG76" s="2"/>
      <c r="BH76" s="2"/>
      <c r="BI76" s="2"/>
      <c r="BJ76" s="2"/>
      <c r="BK76" s="2"/>
    </row>
    <row r="77" spans="1:63" ht="137.25" customHeight="1">
      <c r="A77" s="56" t="s">
        <v>205</v>
      </c>
      <c r="B77" s="17" t="s">
        <v>110</v>
      </c>
      <c r="C77" s="50" t="s">
        <v>111</v>
      </c>
      <c r="D77" s="50" t="s">
        <v>18</v>
      </c>
      <c r="E77" s="50" t="s">
        <v>10</v>
      </c>
      <c r="F77" s="50" t="s">
        <v>189</v>
      </c>
      <c r="G77" s="31"/>
      <c r="H77" s="31"/>
      <c r="I77" s="31"/>
      <c r="J77" s="31"/>
      <c r="K77" s="9"/>
      <c r="L77" s="9"/>
      <c r="M77" s="9"/>
      <c r="N77" s="9"/>
      <c r="O77" s="9"/>
      <c r="P77" s="9"/>
      <c r="Q77" s="9"/>
      <c r="R77" s="9"/>
      <c r="S77" s="31"/>
      <c r="T77" s="31"/>
      <c r="U77" s="9"/>
      <c r="V77" s="9">
        <v>9960</v>
      </c>
      <c r="W77" s="9">
        <f t="shared" si="60"/>
        <v>9960</v>
      </c>
      <c r="X77" s="9"/>
      <c r="Y77" s="9"/>
      <c r="Z77" s="9"/>
      <c r="AA77" s="9"/>
      <c r="AB77" s="9"/>
      <c r="AC77" s="9">
        <f t="shared" si="5"/>
        <v>9960</v>
      </c>
      <c r="AD77" s="9">
        <v>0</v>
      </c>
      <c r="AE77" s="9"/>
      <c r="AF77" s="31"/>
      <c r="AG77" s="31"/>
      <c r="AH77" s="9"/>
      <c r="AI77" s="9"/>
      <c r="AJ77" s="9"/>
      <c r="AK77" s="9">
        <f t="shared" si="22"/>
        <v>9960</v>
      </c>
      <c r="AL77" s="9">
        <f t="shared" si="8"/>
        <v>0</v>
      </c>
      <c r="AM77" s="9">
        <f t="shared" si="55"/>
        <v>0</v>
      </c>
      <c r="AN77" s="9"/>
      <c r="AO77" s="9">
        <v>9960</v>
      </c>
      <c r="AP77" s="9"/>
      <c r="AQ77" s="9"/>
      <c r="AR77" s="9"/>
      <c r="AS77" s="9">
        <f t="shared" si="10"/>
        <v>9960</v>
      </c>
      <c r="AT77" s="9">
        <f t="shared" si="11"/>
        <v>0</v>
      </c>
      <c r="AU77" s="9">
        <f t="shared" si="12"/>
        <v>0</v>
      </c>
      <c r="AV77" s="9">
        <f t="shared" si="13"/>
        <v>9960</v>
      </c>
      <c r="AW77" s="9"/>
      <c r="AX77" s="9"/>
      <c r="AY77" s="9"/>
      <c r="AZ77" s="9">
        <f t="shared" si="14"/>
        <v>0</v>
      </c>
      <c r="BA77" s="9">
        <f t="shared" si="15"/>
        <v>0</v>
      </c>
      <c r="BB77" s="9">
        <f t="shared" si="16"/>
        <v>9960</v>
      </c>
      <c r="BC77" s="9"/>
      <c r="BD77" s="9"/>
      <c r="BE77" s="9">
        <f t="shared" si="17"/>
        <v>0</v>
      </c>
      <c r="BF77" s="9">
        <f t="shared" si="18"/>
        <v>9960</v>
      </c>
      <c r="BG77" s="2"/>
      <c r="BH77" s="2"/>
      <c r="BI77" s="2"/>
      <c r="BJ77" s="2"/>
      <c r="BK77" s="2"/>
    </row>
    <row r="78" spans="1:63" ht="135" customHeight="1">
      <c r="A78" s="56" t="s">
        <v>206</v>
      </c>
      <c r="B78" s="17" t="s">
        <v>110</v>
      </c>
      <c r="C78" s="50" t="s">
        <v>111</v>
      </c>
      <c r="D78" s="50" t="s">
        <v>18</v>
      </c>
      <c r="E78" s="50" t="s">
        <v>10</v>
      </c>
      <c r="F78" s="50" t="s">
        <v>189</v>
      </c>
      <c r="G78" s="31"/>
      <c r="H78" s="31"/>
      <c r="I78" s="31"/>
      <c r="J78" s="31"/>
      <c r="K78" s="9"/>
      <c r="L78" s="9"/>
      <c r="M78" s="9"/>
      <c r="N78" s="9"/>
      <c r="O78" s="9"/>
      <c r="P78" s="9"/>
      <c r="Q78" s="9"/>
      <c r="R78" s="9"/>
      <c r="S78" s="31"/>
      <c r="T78" s="31"/>
      <c r="U78" s="9"/>
      <c r="V78" s="9">
        <v>9960</v>
      </c>
      <c r="W78" s="9">
        <f t="shared" si="60"/>
        <v>9960</v>
      </c>
      <c r="X78" s="9"/>
      <c r="Y78" s="9"/>
      <c r="Z78" s="9"/>
      <c r="AA78" s="9"/>
      <c r="AB78" s="9"/>
      <c r="AC78" s="9">
        <f t="shared" si="5"/>
        <v>9960</v>
      </c>
      <c r="AD78" s="9">
        <v>0</v>
      </c>
      <c r="AE78" s="9"/>
      <c r="AF78" s="31"/>
      <c r="AG78" s="31"/>
      <c r="AH78" s="9"/>
      <c r="AI78" s="9"/>
      <c r="AJ78" s="9"/>
      <c r="AK78" s="9">
        <f t="shared" si="22"/>
        <v>9960</v>
      </c>
      <c r="AL78" s="9">
        <f t="shared" si="8"/>
        <v>0</v>
      </c>
      <c r="AM78" s="9">
        <f t="shared" si="55"/>
        <v>0</v>
      </c>
      <c r="AN78" s="9"/>
      <c r="AO78" s="9">
        <v>9960</v>
      </c>
      <c r="AP78" s="9"/>
      <c r="AQ78" s="9"/>
      <c r="AR78" s="9"/>
      <c r="AS78" s="9">
        <f t="shared" si="10"/>
        <v>9960</v>
      </c>
      <c r="AT78" s="9">
        <f t="shared" si="11"/>
        <v>0</v>
      </c>
      <c r="AU78" s="9">
        <f t="shared" si="12"/>
        <v>0</v>
      </c>
      <c r="AV78" s="9">
        <f t="shared" si="13"/>
        <v>9960</v>
      </c>
      <c r="AW78" s="9"/>
      <c r="AX78" s="9"/>
      <c r="AY78" s="9"/>
      <c r="AZ78" s="9">
        <f t="shared" si="14"/>
        <v>0</v>
      </c>
      <c r="BA78" s="9">
        <f t="shared" si="15"/>
        <v>0</v>
      </c>
      <c r="BB78" s="9">
        <f t="shared" si="16"/>
        <v>9960</v>
      </c>
      <c r="BC78" s="9"/>
      <c r="BD78" s="9"/>
      <c r="BE78" s="9">
        <f t="shared" si="17"/>
        <v>0</v>
      </c>
      <c r="BF78" s="9">
        <f t="shared" si="18"/>
        <v>9960</v>
      </c>
      <c r="BG78" s="2"/>
      <c r="BH78" s="2"/>
      <c r="BI78" s="2"/>
      <c r="BJ78" s="2"/>
      <c r="BK78" s="2"/>
    </row>
    <row r="79" spans="1:63" ht="141.75" customHeight="1">
      <c r="A79" s="56" t="s">
        <v>207</v>
      </c>
      <c r="B79" s="17" t="s">
        <v>110</v>
      </c>
      <c r="C79" s="50" t="s">
        <v>111</v>
      </c>
      <c r="D79" s="50" t="s">
        <v>18</v>
      </c>
      <c r="E79" s="50" t="s">
        <v>10</v>
      </c>
      <c r="F79" s="50" t="s">
        <v>189</v>
      </c>
      <c r="G79" s="31"/>
      <c r="H79" s="31"/>
      <c r="I79" s="31"/>
      <c r="J79" s="31"/>
      <c r="K79" s="9"/>
      <c r="L79" s="9"/>
      <c r="M79" s="9"/>
      <c r="N79" s="9"/>
      <c r="O79" s="9"/>
      <c r="P79" s="9"/>
      <c r="Q79" s="9"/>
      <c r="R79" s="9"/>
      <c r="S79" s="31"/>
      <c r="T79" s="31"/>
      <c r="U79" s="9"/>
      <c r="V79" s="9">
        <v>9960</v>
      </c>
      <c r="W79" s="9">
        <f t="shared" si="60"/>
        <v>9960</v>
      </c>
      <c r="X79" s="9"/>
      <c r="Y79" s="9"/>
      <c r="Z79" s="9"/>
      <c r="AA79" s="9"/>
      <c r="AB79" s="9"/>
      <c r="AC79" s="9">
        <f t="shared" si="5"/>
        <v>9960</v>
      </c>
      <c r="AD79" s="9">
        <v>0</v>
      </c>
      <c r="AE79" s="9"/>
      <c r="AF79" s="31"/>
      <c r="AG79" s="31"/>
      <c r="AH79" s="9"/>
      <c r="AI79" s="9"/>
      <c r="AJ79" s="9"/>
      <c r="AK79" s="9">
        <f t="shared" si="22"/>
        <v>9960</v>
      </c>
      <c r="AL79" s="9">
        <f t="shared" si="8"/>
        <v>0</v>
      </c>
      <c r="AM79" s="9">
        <f t="shared" si="55"/>
        <v>0</v>
      </c>
      <c r="AN79" s="9"/>
      <c r="AO79" s="9">
        <v>9960</v>
      </c>
      <c r="AP79" s="9"/>
      <c r="AQ79" s="9"/>
      <c r="AR79" s="9"/>
      <c r="AS79" s="9">
        <f t="shared" si="10"/>
        <v>9960</v>
      </c>
      <c r="AT79" s="9">
        <f t="shared" si="11"/>
        <v>0</v>
      </c>
      <c r="AU79" s="9">
        <f t="shared" si="12"/>
        <v>0</v>
      </c>
      <c r="AV79" s="9">
        <f t="shared" si="13"/>
        <v>9960</v>
      </c>
      <c r="AW79" s="9"/>
      <c r="AX79" s="9"/>
      <c r="AY79" s="9"/>
      <c r="AZ79" s="9">
        <f t="shared" si="14"/>
        <v>0</v>
      </c>
      <c r="BA79" s="9">
        <f t="shared" si="15"/>
        <v>0</v>
      </c>
      <c r="BB79" s="9">
        <f t="shared" si="16"/>
        <v>9960</v>
      </c>
      <c r="BC79" s="9"/>
      <c r="BD79" s="9"/>
      <c r="BE79" s="9">
        <f t="shared" si="17"/>
        <v>0</v>
      </c>
      <c r="BF79" s="9">
        <f t="shared" si="18"/>
        <v>9960</v>
      </c>
      <c r="BG79" s="2"/>
      <c r="BH79" s="2"/>
      <c r="BI79" s="2"/>
      <c r="BJ79" s="2"/>
      <c r="BK79" s="2"/>
    </row>
    <row r="80" spans="1:63" ht="134.25" customHeight="1">
      <c r="A80" s="56" t="s">
        <v>208</v>
      </c>
      <c r="B80" s="17" t="s">
        <v>110</v>
      </c>
      <c r="C80" s="50" t="s">
        <v>111</v>
      </c>
      <c r="D80" s="50" t="s">
        <v>18</v>
      </c>
      <c r="E80" s="50" t="s">
        <v>10</v>
      </c>
      <c r="F80" s="50" t="s">
        <v>189</v>
      </c>
      <c r="G80" s="31"/>
      <c r="H80" s="31"/>
      <c r="I80" s="31"/>
      <c r="J80" s="31"/>
      <c r="K80" s="9"/>
      <c r="L80" s="9"/>
      <c r="M80" s="9"/>
      <c r="N80" s="9"/>
      <c r="O80" s="9"/>
      <c r="P80" s="9"/>
      <c r="Q80" s="9"/>
      <c r="R80" s="9"/>
      <c r="S80" s="31"/>
      <c r="T80" s="31"/>
      <c r="U80" s="9"/>
      <c r="V80" s="9">
        <v>9960</v>
      </c>
      <c r="W80" s="9">
        <f t="shared" si="60"/>
        <v>9960</v>
      </c>
      <c r="X80" s="9"/>
      <c r="Y80" s="9"/>
      <c r="Z80" s="9"/>
      <c r="AA80" s="9"/>
      <c r="AB80" s="9"/>
      <c r="AC80" s="9">
        <f t="shared" si="5"/>
        <v>9960</v>
      </c>
      <c r="AD80" s="9">
        <v>0</v>
      </c>
      <c r="AE80" s="9"/>
      <c r="AF80" s="31"/>
      <c r="AG80" s="31"/>
      <c r="AH80" s="9"/>
      <c r="AI80" s="9"/>
      <c r="AJ80" s="9"/>
      <c r="AK80" s="9">
        <f t="shared" si="22"/>
        <v>9960</v>
      </c>
      <c r="AL80" s="9">
        <f t="shared" si="8"/>
        <v>0</v>
      </c>
      <c r="AM80" s="9">
        <f t="shared" si="55"/>
        <v>0</v>
      </c>
      <c r="AN80" s="9"/>
      <c r="AO80" s="9">
        <v>9960</v>
      </c>
      <c r="AP80" s="9"/>
      <c r="AQ80" s="9"/>
      <c r="AR80" s="9"/>
      <c r="AS80" s="9">
        <f t="shared" si="10"/>
        <v>9960</v>
      </c>
      <c r="AT80" s="9">
        <f t="shared" si="11"/>
        <v>0</v>
      </c>
      <c r="AU80" s="9">
        <f t="shared" si="12"/>
        <v>0</v>
      </c>
      <c r="AV80" s="9">
        <f t="shared" si="13"/>
        <v>9960</v>
      </c>
      <c r="AW80" s="9"/>
      <c r="AX80" s="9"/>
      <c r="AY80" s="9"/>
      <c r="AZ80" s="9">
        <f t="shared" si="14"/>
        <v>0</v>
      </c>
      <c r="BA80" s="9">
        <f t="shared" si="15"/>
        <v>0</v>
      </c>
      <c r="BB80" s="9">
        <f t="shared" si="16"/>
        <v>9960</v>
      </c>
      <c r="BC80" s="9"/>
      <c r="BD80" s="9"/>
      <c r="BE80" s="9">
        <f t="shared" si="17"/>
        <v>0</v>
      </c>
      <c r="BF80" s="9">
        <f t="shared" si="18"/>
        <v>9960</v>
      </c>
      <c r="BG80" s="2"/>
      <c r="BH80" s="2"/>
      <c r="BI80" s="2"/>
      <c r="BJ80" s="2"/>
      <c r="BK80" s="2"/>
    </row>
    <row r="81" spans="1:63" ht="138" customHeight="1">
      <c r="A81" s="56" t="s">
        <v>209</v>
      </c>
      <c r="B81" s="17" t="s">
        <v>110</v>
      </c>
      <c r="C81" s="50" t="s">
        <v>111</v>
      </c>
      <c r="D81" s="50" t="s">
        <v>18</v>
      </c>
      <c r="E81" s="50" t="s">
        <v>10</v>
      </c>
      <c r="F81" s="50" t="s">
        <v>189</v>
      </c>
      <c r="G81" s="31"/>
      <c r="H81" s="31"/>
      <c r="I81" s="31"/>
      <c r="J81" s="31"/>
      <c r="K81" s="9"/>
      <c r="L81" s="9"/>
      <c r="M81" s="9"/>
      <c r="N81" s="9"/>
      <c r="O81" s="9"/>
      <c r="P81" s="9"/>
      <c r="Q81" s="9"/>
      <c r="R81" s="9"/>
      <c r="S81" s="31"/>
      <c r="T81" s="31"/>
      <c r="U81" s="9"/>
      <c r="V81" s="9">
        <v>9960</v>
      </c>
      <c r="W81" s="9">
        <f t="shared" si="60"/>
        <v>9960</v>
      </c>
      <c r="X81" s="9"/>
      <c r="Y81" s="9"/>
      <c r="Z81" s="9"/>
      <c r="AA81" s="9"/>
      <c r="AB81" s="9"/>
      <c r="AC81" s="9">
        <f t="shared" si="5"/>
        <v>9960</v>
      </c>
      <c r="AD81" s="9">
        <v>0</v>
      </c>
      <c r="AE81" s="9"/>
      <c r="AF81" s="31"/>
      <c r="AG81" s="31"/>
      <c r="AH81" s="9"/>
      <c r="AI81" s="9"/>
      <c r="AJ81" s="9"/>
      <c r="AK81" s="9">
        <f t="shared" si="22"/>
        <v>9960</v>
      </c>
      <c r="AL81" s="9">
        <f t="shared" si="8"/>
        <v>0</v>
      </c>
      <c r="AM81" s="9">
        <f t="shared" si="55"/>
        <v>0</v>
      </c>
      <c r="AN81" s="9"/>
      <c r="AO81" s="9">
        <v>9960</v>
      </c>
      <c r="AP81" s="9"/>
      <c r="AQ81" s="9"/>
      <c r="AR81" s="9"/>
      <c r="AS81" s="9">
        <f t="shared" si="10"/>
        <v>9960</v>
      </c>
      <c r="AT81" s="9">
        <f t="shared" si="11"/>
        <v>0</v>
      </c>
      <c r="AU81" s="9">
        <f t="shared" si="12"/>
        <v>0</v>
      </c>
      <c r="AV81" s="9">
        <f t="shared" si="13"/>
        <v>9960</v>
      </c>
      <c r="AW81" s="9"/>
      <c r="AX81" s="9"/>
      <c r="AY81" s="9"/>
      <c r="AZ81" s="9">
        <f t="shared" si="14"/>
        <v>0</v>
      </c>
      <c r="BA81" s="9">
        <f t="shared" si="15"/>
        <v>0</v>
      </c>
      <c r="BB81" s="9">
        <f t="shared" si="16"/>
        <v>9960</v>
      </c>
      <c r="BC81" s="9"/>
      <c r="BD81" s="9"/>
      <c r="BE81" s="9">
        <f t="shared" si="17"/>
        <v>0</v>
      </c>
      <c r="BF81" s="9">
        <f t="shared" si="18"/>
        <v>9960</v>
      </c>
      <c r="BG81" s="2"/>
      <c r="BH81" s="2"/>
      <c r="BI81" s="2"/>
      <c r="BJ81" s="2"/>
      <c r="BK81" s="2"/>
    </row>
    <row r="82" spans="1:63" ht="143.25" customHeight="1">
      <c r="A82" s="56" t="s">
        <v>210</v>
      </c>
      <c r="B82" s="17" t="s">
        <v>110</v>
      </c>
      <c r="C82" s="50" t="s">
        <v>111</v>
      </c>
      <c r="D82" s="50" t="s">
        <v>18</v>
      </c>
      <c r="E82" s="50" t="s">
        <v>10</v>
      </c>
      <c r="F82" s="50" t="s">
        <v>189</v>
      </c>
      <c r="G82" s="31"/>
      <c r="H82" s="31"/>
      <c r="I82" s="31"/>
      <c r="J82" s="31"/>
      <c r="K82" s="9"/>
      <c r="L82" s="9"/>
      <c r="M82" s="9"/>
      <c r="N82" s="9"/>
      <c r="O82" s="9"/>
      <c r="P82" s="9"/>
      <c r="Q82" s="9"/>
      <c r="R82" s="9"/>
      <c r="S82" s="31"/>
      <c r="T82" s="31"/>
      <c r="U82" s="9"/>
      <c r="V82" s="9">
        <v>9960</v>
      </c>
      <c r="W82" s="9">
        <f t="shared" si="60"/>
        <v>9960</v>
      </c>
      <c r="X82" s="9"/>
      <c r="Y82" s="9"/>
      <c r="Z82" s="9"/>
      <c r="AA82" s="9"/>
      <c r="AB82" s="9"/>
      <c r="AC82" s="9">
        <f t="shared" si="5"/>
        <v>9960</v>
      </c>
      <c r="AD82" s="9">
        <v>0</v>
      </c>
      <c r="AE82" s="9"/>
      <c r="AF82" s="31"/>
      <c r="AG82" s="31"/>
      <c r="AH82" s="9"/>
      <c r="AI82" s="9"/>
      <c r="AJ82" s="9"/>
      <c r="AK82" s="9">
        <f t="shared" si="22"/>
        <v>9960</v>
      </c>
      <c r="AL82" s="9">
        <f t="shared" si="8"/>
        <v>0</v>
      </c>
      <c r="AM82" s="9">
        <f t="shared" si="55"/>
        <v>0</v>
      </c>
      <c r="AN82" s="9"/>
      <c r="AO82" s="9">
        <v>9960</v>
      </c>
      <c r="AP82" s="9"/>
      <c r="AQ82" s="9"/>
      <c r="AR82" s="9"/>
      <c r="AS82" s="9">
        <f t="shared" si="10"/>
        <v>9960</v>
      </c>
      <c r="AT82" s="9">
        <f t="shared" si="11"/>
        <v>0</v>
      </c>
      <c r="AU82" s="9">
        <f t="shared" si="12"/>
        <v>0</v>
      </c>
      <c r="AV82" s="9">
        <f t="shared" si="13"/>
        <v>9960</v>
      </c>
      <c r="AW82" s="9"/>
      <c r="AX82" s="9"/>
      <c r="AY82" s="9"/>
      <c r="AZ82" s="9">
        <f t="shared" si="14"/>
        <v>0</v>
      </c>
      <c r="BA82" s="9">
        <f t="shared" si="15"/>
        <v>0</v>
      </c>
      <c r="BB82" s="9">
        <f t="shared" si="16"/>
        <v>9960</v>
      </c>
      <c r="BC82" s="9"/>
      <c r="BD82" s="9"/>
      <c r="BE82" s="9">
        <f t="shared" si="17"/>
        <v>0</v>
      </c>
      <c r="BF82" s="9">
        <f t="shared" si="18"/>
        <v>9960</v>
      </c>
      <c r="BG82" s="2"/>
      <c r="BH82" s="2"/>
      <c r="BI82" s="2"/>
      <c r="BJ82" s="2"/>
      <c r="BK82" s="2"/>
    </row>
    <row r="83" spans="1:63" ht="130.5" customHeight="1">
      <c r="A83" s="56" t="s">
        <v>211</v>
      </c>
      <c r="B83" s="17" t="s">
        <v>110</v>
      </c>
      <c r="C83" s="50" t="s">
        <v>111</v>
      </c>
      <c r="D83" s="50" t="s">
        <v>18</v>
      </c>
      <c r="E83" s="50" t="s">
        <v>10</v>
      </c>
      <c r="F83" s="50" t="s">
        <v>189</v>
      </c>
      <c r="G83" s="31"/>
      <c r="H83" s="31"/>
      <c r="I83" s="31"/>
      <c r="J83" s="31"/>
      <c r="K83" s="9"/>
      <c r="L83" s="9"/>
      <c r="M83" s="9"/>
      <c r="N83" s="9"/>
      <c r="O83" s="9"/>
      <c r="P83" s="9"/>
      <c r="Q83" s="9"/>
      <c r="R83" s="9"/>
      <c r="S83" s="31"/>
      <c r="T83" s="31"/>
      <c r="U83" s="9"/>
      <c r="V83" s="9">
        <v>9960</v>
      </c>
      <c r="W83" s="9">
        <f t="shared" si="60"/>
        <v>9960</v>
      </c>
      <c r="X83" s="9"/>
      <c r="Y83" s="9"/>
      <c r="Z83" s="9"/>
      <c r="AA83" s="9"/>
      <c r="AB83" s="9"/>
      <c r="AC83" s="9">
        <f t="shared" si="5"/>
        <v>9960</v>
      </c>
      <c r="AD83" s="9">
        <v>0</v>
      </c>
      <c r="AE83" s="9"/>
      <c r="AF83" s="31"/>
      <c r="AG83" s="31"/>
      <c r="AH83" s="9"/>
      <c r="AI83" s="9"/>
      <c r="AJ83" s="9"/>
      <c r="AK83" s="9">
        <f t="shared" si="22"/>
        <v>9960</v>
      </c>
      <c r="AL83" s="9">
        <f t="shared" si="8"/>
        <v>0</v>
      </c>
      <c r="AM83" s="9">
        <f t="shared" si="55"/>
        <v>0</v>
      </c>
      <c r="AN83" s="9"/>
      <c r="AO83" s="9">
        <v>9960</v>
      </c>
      <c r="AP83" s="9"/>
      <c r="AQ83" s="9"/>
      <c r="AR83" s="9"/>
      <c r="AS83" s="9">
        <f t="shared" si="10"/>
        <v>9960</v>
      </c>
      <c r="AT83" s="9">
        <f t="shared" si="11"/>
        <v>0</v>
      </c>
      <c r="AU83" s="9">
        <f t="shared" si="12"/>
        <v>0</v>
      </c>
      <c r="AV83" s="9">
        <f t="shared" si="13"/>
        <v>9960</v>
      </c>
      <c r="AW83" s="9"/>
      <c r="AX83" s="9"/>
      <c r="AY83" s="9"/>
      <c r="AZ83" s="9">
        <f t="shared" si="14"/>
        <v>0</v>
      </c>
      <c r="BA83" s="9">
        <f t="shared" si="15"/>
        <v>0</v>
      </c>
      <c r="BB83" s="9">
        <f t="shared" si="16"/>
        <v>9960</v>
      </c>
      <c r="BC83" s="9"/>
      <c r="BD83" s="9"/>
      <c r="BE83" s="9">
        <f t="shared" si="17"/>
        <v>0</v>
      </c>
      <c r="BF83" s="9">
        <f t="shared" si="18"/>
        <v>9960</v>
      </c>
      <c r="BG83" s="2"/>
      <c r="BH83" s="2"/>
      <c r="BI83" s="2"/>
      <c r="BJ83" s="2"/>
      <c r="BK83" s="2"/>
    </row>
    <row r="84" spans="1:63" ht="137.25" customHeight="1">
      <c r="A84" s="56" t="s">
        <v>212</v>
      </c>
      <c r="B84" s="17" t="s">
        <v>25</v>
      </c>
      <c r="C84" s="50" t="s">
        <v>13</v>
      </c>
      <c r="D84" s="50" t="s">
        <v>18</v>
      </c>
      <c r="E84" s="50" t="s">
        <v>10</v>
      </c>
      <c r="F84" s="50" t="s">
        <v>50</v>
      </c>
      <c r="G84" s="31"/>
      <c r="H84" s="31"/>
      <c r="I84" s="31"/>
      <c r="J84" s="31"/>
      <c r="K84" s="9"/>
      <c r="L84" s="9"/>
      <c r="M84" s="9"/>
      <c r="N84" s="9"/>
      <c r="O84" s="9"/>
      <c r="P84" s="9"/>
      <c r="Q84" s="9"/>
      <c r="R84" s="9"/>
      <c r="S84" s="31"/>
      <c r="T84" s="31"/>
      <c r="U84" s="9"/>
      <c r="V84" s="9">
        <v>1425.2</v>
      </c>
      <c r="W84" s="9">
        <f>Q84+V84</f>
        <v>1425.2</v>
      </c>
      <c r="X84" s="9"/>
      <c r="Y84" s="9"/>
      <c r="Z84" s="9"/>
      <c r="AA84" s="9">
        <v>1425.2</v>
      </c>
      <c r="AB84" s="9"/>
      <c r="AC84" s="9">
        <f t="shared" si="5"/>
        <v>1425.2</v>
      </c>
      <c r="AD84" s="9">
        <f t="shared" si="6"/>
        <v>1425.2</v>
      </c>
      <c r="AE84" s="9"/>
      <c r="AF84" s="31"/>
      <c r="AG84" s="31"/>
      <c r="AH84" s="31"/>
      <c r="AI84" s="31"/>
      <c r="AJ84" s="31"/>
      <c r="AK84" s="9">
        <f t="shared" si="22"/>
        <v>1425.2</v>
      </c>
      <c r="AL84" s="9">
        <f t="shared" si="8"/>
        <v>1425.2</v>
      </c>
      <c r="AM84" s="9">
        <f t="shared" si="55"/>
        <v>0</v>
      </c>
      <c r="AN84" s="9"/>
      <c r="AO84" s="9"/>
      <c r="AP84" s="9"/>
      <c r="AQ84" s="9"/>
      <c r="AR84" s="9">
        <v>-235.2</v>
      </c>
      <c r="AS84" s="9">
        <f t="shared" ref="AS84:AS135" si="61">AK84+AR84</f>
        <v>1190</v>
      </c>
      <c r="AT84" s="9">
        <f t="shared" si="11"/>
        <v>1425.2</v>
      </c>
      <c r="AU84" s="9">
        <f t="shared" si="12"/>
        <v>0</v>
      </c>
      <c r="AV84" s="9">
        <f t="shared" si="13"/>
        <v>0</v>
      </c>
      <c r="AW84" s="9"/>
      <c r="AX84" s="9"/>
      <c r="AY84" s="9">
        <v>-235.2</v>
      </c>
      <c r="AZ84" s="9">
        <f t="shared" ref="AZ84:AZ135" si="62">AT84+AY84</f>
        <v>1190</v>
      </c>
      <c r="BA84" s="9">
        <f t="shared" si="15"/>
        <v>0</v>
      </c>
      <c r="BB84" s="9">
        <f t="shared" si="16"/>
        <v>0</v>
      </c>
      <c r="BC84" s="9"/>
      <c r="BD84" s="9"/>
      <c r="BE84" s="9">
        <f t="shared" ref="BE84:BE135" si="63">BA84+BD84</f>
        <v>0</v>
      </c>
      <c r="BF84" s="9">
        <f t="shared" si="18"/>
        <v>0</v>
      </c>
      <c r="BG84" s="2"/>
      <c r="BH84" s="2"/>
      <c r="BI84" s="2"/>
      <c r="BJ84" s="2"/>
      <c r="BK84" s="2"/>
    </row>
    <row r="85" spans="1:63" ht="137.25" customHeight="1">
      <c r="A85" s="56" t="s">
        <v>222</v>
      </c>
      <c r="B85" s="17" t="s">
        <v>223</v>
      </c>
      <c r="C85" s="50" t="s">
        <v>13</v>
      </c>
      <c r="D85" s="50" t="s">
        <v>18</v>
      </c>
      <c r="E85" s="50" t="s">
        <v>10</v>
      </c>
      <c r="F85" s="50" t="s">
        <v>249</v>
      </c>
      <c r="G85" s="31"/>
      <c r="H85" s="31"/>
      <c r="I85" s="31"/>
      <c r="J85" s="31"/>
      <c r="K85" s="9"/>
      <c r="L85" s="9"/>
      <c r="M85" s="9"/>
      <c r="N85" s="9"/>
      <c r="O85" s="9"/>
      <c r="P85" s="9"/>
      <c r="Q85" s="9"/>
      <c r="R85" s="9"/>
      <c r="S85" s="31"/>
      <c r="T85" s="31"/>
      <c r="U85" s="9"/>
      <c r="V85" s="9"/>
      <c r="W85" s="9"/>
      <c r="X85" s="9"/>
      <c r="Y85" s="9"/>
      <c r="Z85" s="9"/>
      <c r="AA85" s="9"/>
      <c r="AB85" s="9">
        <v>210045.8</v>
      </c>
      <c r="AC85" s="9">
        <f t="shared" si="5"/>
        <v>210045.8</v>
      </c>
      <c r="AD85" s="9"/>
      <c r="AE85" s="9"/>
      <c r="AF85" s="31"/>
      <c r="AG85" s="31"/>
      <c r="AH85" s="31"/>
      <c r="AI85" s="31">
        <v>4315.7</v>
      </c>
      <c r="AJ85" s="31"/>
      <c r="AK85" s="9">
        <f t="shared" si="22"/>
        <v>210045.8</v>
      </c>
      <c r="AL85" s="9">
        <f t="shared" si="8"/>
        <v>4315.7</v>
      </c>
      <c r="AM85" s="9"/>
      <c r="AN85" s="9"/>
      <c r="AO85" s="9"/>
      <c r="AP85" s="9"/>
      <c r="AQ85" s="9">
        <v>1180</v>
      </c>
      <c r="AR85" s="9"/>
      <c r="AS85" s="9">
        <f t="shared" si="61"/>
        <v>210045.8</v>
      </c>
      <c r="AT85" s="9">
        <f t="shared" ref="AT85:AT135" si="64">AL85+AQ85</f>
        <v>5495.7</v>
      </c>
      <c r="AU85" s="9">
        <v>0</v>
      </c>
      <c r="AV85" s="9"/>
      <c r="AW85" s="9"/>
      <c r="AX85" s="9"/>
      <c r="AY85" s="9"/>
      <c r="AZ85" s="9">
        <f t="shared" si="62"/>
        <v>5495.7</v>
      </c>
      <c r="BA85" s="9">
        <f t="shared" ref="BA85:BA135" si="65">AU85+AX85</f>
        <v>0</v>
      </c>
      <c r="BB85" s="9">
        <v>0</v>
      </c>
      <c r="BC85" s="9"/>
      <c r="BD85" s="9"/>
      <c r="BE85" s="9">
        <f t="shared" si="63"/>
        <v>0</v>
      </c>
      <c r="BF85" s="9">
        <f t="shared" ref="BF85:BF135" si="66">BB85+BC85</f>
        <v>0</v>
      </c>
      <c r="BG85" s="2"/>
      <c r="BH85" s="2"/>
      <c r="BI85" s="2"/>
      <c r="BJ85" s="2"/>
      <c r="BK85" s="2"/>
    </row>
    <row r="86" spans="1:63" ht="137.25" customHeight="1">
      <c r="A86" s="56" t="s">
        <v>228</v>
      </c>
      <c r="B86" s="17" t="s">
        <v>229</v>
      </c>
      <c r="C86" s="50" t="s">
        <v>13</v>
      </c>
      <c r="D86" s="50" t="s">
        <v>18</v>
      </c>
      <c r="E86" s="50" t="s">
        <v>10</v>
      </c>
      <c r="F86" s="50" t="s">
        <v>250</v>
      </c>
      <c r="G86" s="31"/>
      <c r="H86" s="31"/>
      <c r="I86" s="31"/>
      <c r="J86" s="31"/>
      <c r="K86" s="9"/>
      <c r="L86" s="9"/>
      <c r="M86" s="9"/>
      <c r="N86" s="9"/>
      <c r="O86" s="9"/>
      <c r="P86" s="9"/>
      <c r="Q86" s="9"/>
      <c r="R86" s="9"/>
      <c r="S86" s="31"/>
      <c r="T86" s="31"/>
      <c r="U86" s="9"/>
      <c r="V86" s="9"/>
      <c r="W86" s="9"/>
      <c r="X86" s="9"/>
      <c r="Y86" s="9"/>
      <c r="Z86" s="9"/>
      <c r="AA86" s="9"/>
      <c r="AB86" s="9">
        <v>5208526.0999999996</v>
      </c>
      <c r="AC86" s="9">
        <f t="shared" si="5"/>
        <v>5208526.0999999996</v>
      </c>
      <c r="AD86" s="9"/>
      <c r="AE86" s="9"/>
      <c r="AF86" s="31"/>
      <c r="AG86" s="31"/>
      <c r="AH86" s="31"/>
      <c r="AI86" s="31">
        <v>100</v>
      </c>
      <c r="AJ86" s="31"/>
      <c r="AK86" s="9">
        <f t="shared" ref="AK86:AK135" si="67">AC86+AJ86</f>
        <v>5208526.0999999996</v>
      </c>
      <c r="AL86" s="9">
        <f t="shared" si="8"/>
        <v>100</v>
      </c>
      <c r="AM86" s="9"/>
      <c r="AN86" s="9"/>
      <c r="AO86" s="9"/>
      <c r="AP86" s="9"/>
      <c r="AQ86" s="9"/>
      <c r="AR86" s="9"/>
      <c r="AS86" s="9">
        <f t="shared" si="61"/>
        <v>5208526.0999999996</v>
      </c>
      <c r="AT86" s="9">
        <f t="shared" si="64"/>
        <v>100</v>
      </c>
      <c r="AU86" s="9">
        <v>0</v>
      </c>
      <c r="AV86" s="9"/>
      <c r="AW86" s="9"/>
      <c r="AX86" s="9"/>
      <c r="AY86" s="9"/>
      <c r="AZ86" s="9">
        <f t="shared" si="62"/>
        <v>100</v>
      </c>
      <c r="BA86" s="9">
        <f t="shared" si="65"/>
        <v>0</v>
      </c>
      <c r="BB86" s="9">
        <v>0</v>
      </c>
      <c r="BC86" s="9"/>
      <c r="BD86" s="9"/>
      <c r="BE86" s="9">
        <f t="shared" si="63"/>
        <v>0</v>
      </c>
      <c r="BF86" s="9">
        <f t="shared" si="66"/>
        <v>0</v>
      </c>
      <c r="BG86" s="2"/>
      <c r="BH86" s="2"/>
      <c r="BI86" s="2"/>
      <c r="BJ86" s="2"/>
      <c r="BK86" s="2"/>
    </row>
    <row r="87" spans="1:63" ht="42" customHeight="1">
      <c r="A87" s="86" t="s">
        <v>268</v>
      </c>
      <c r="B87" s="86"/>
      <c r="C87" s="86"/>
      <c r="D87" s="86"/>
      <c r="E87" s="27"/>
      <c r="F87" s="27"/>
      <c r="G87" s="28">
        <f>SUM(G88:G93)</f>
        <v>255070.30000000002</v>
      </c>
      <c r="H87" s="28" t="e">
        <f>H88+#REF!+#REF!+H89+H93+#REF!+#REF!+#REF!+#REF!</f>
        <v>#REF!</v>
      </c>
      <c r="I87" s="28" t="e">
        <f>I88+#REF!+#REF!+I89+I93+#REF!+#REF!+#REF!+#REF!</f>
        <v>#REF!</v>
      </c>
      <c r="J87" s="28" t="e">
        <f>J88+#REF!+#REF!+J89+J93+#REF!+#REF!+#REF!+#REF!</f>
        <v>#REF!</v>
      </c>
      <c r="K87" s="9">
        <f>SUM(K88:K92)</f>
        <v>1690658</v>
      </c>
      <c r="L87" s="9">
        <f>SUM(L88:L92)</f>
        <v>338894.5</v>
      </c>
      <c r="M87" s="9">
        <f t="shared" si="25"/>
        <v>2029552.5</v>
      </c>
      <c r="N87" s="9">
        <f>SUM(N88:N92)</f>
        <v>362492.6</v>
      </c>
      <c r="O87" s="9">
        <f t="shared" ref="O87" si="68">SUM(O88:O92)</f>
        <v>140800</v>
      </c>
      <c r="P87" s="9">
        <f>P88+P89+P90+P91+P92</f>
        <v>0</v>
      </c>
      <c r="Q87" s="9">
        <v>2029552.5</v>
      </c>
      <c r="R87" s="9">
        <f>SUM(R88:R92)</f>
        <v>491928.5</v>
      </c>
      <c r="S87" s="9">
        <f t="shared" ref="S87:AF87" si="69">SUM(S88:S92)</f>
        <v>347929</v>
      </c>
      <c r="T87" s="9">
        <f t="shared" ref="T87" si="70">SUM(T88:T92)</f>
        <v>79054.5</v>
      </c>
      <c r="U87" s="9">
        <f>U88+U89+U90+U91+U92</f>
        <v>0</v>
      </c>
      <c r="V87" s="9"/>
      <c r="W87" s="9">
        <v>2029552.5</v>
      </c>
      <c r="X87" s="9">
        <f t="shared" si="4"/>
        <v>491928.5</v>
      </c>
      <c r="Y87" s="9">
        <f>S87+T87</f>
        <v>426983.5</v>
      </c>
      <c r="Z87" s="9">
        <f>Z88+Z89+Z90+Z91+Z92</f>
        <v>0</v>
      </c>
      <c r="AA87" s="9">
        <f>AA88</f>
        <v>7354.1</v>
      </c>
      <c r="AB87" s="9"/>
      <c r="AC87" s="9">
        <f>AC88+AC89+AC90+AC91+AC92+AC94</f>
        <v>2029562.5</v>
      </c>
      <c r="AD87" s="9">
        <f t="shared" si="6"/>
        <v>499282.6</v>
      </c>
      <c r="AE87" s="9">
        <v>426983.5</v>
      </c>
      <c r="AF87" s="9">
        <f t="shared" si="69"/>
        <v>294730.2</v>
      </c>
      <c r="AG87" s="9">
        <f t="shared" ref="AG87" si="71">SUM(AG88:AG92)</f>
        <v>0</v>
      </c>
      <c r="AH87" s="9"/>
      <c r="AI87" s="9"/>
      <c r="AJ87" s="9"/>
      <c r="AK87" s="9">
        <f t="shared" si="67"/>
        <v>2029562.5</v>
      </c>
      <c r="AL87" s="9">
        <f t="shared" si="8"/>
        <v>499282.6</v>
      </c>
      <c r="AM87" s="9">
        <v>426983.5</v>
      </c>
      <c r="AN87" s="9">
        <f t="shared" si="9"/>
        <v>294730.2</v>
      </c>
      <c r="AO87" s="9"/>
      <c r="AP87" s="9">
        <f>AP92</f>
        <v>-149444.4</v>
      </c>
      <c r="AQ87" s="9">
        <f>AQ91</f>
        <v>1632.6</v>
      </c>
      <c r="AR87" s="9"/>
      <c r="AS87" s="9">
        <f t="shared" si="61"/>
        <v>2029562.5</v>
      </c>
      <c r="AT87" s="9">
        <f t="shared" si="64"/>
        <v>500915.19999999995</v>
      </c>
      <c r="AU87" s="9">
        <f t="shared" si="12"/>
        <v>277539.09999999998</v>
      </c>
      <c r="AV87" s="9">
        <f t="shared" si="13"/>
        <v>294730.2</v>
      </c>
      <c r="AW87" s="9">
        <f>AW92</f>
        <v>-95000</v>
      </c>
      <c r="AX87" s="9"/>
      <c r="AY87" s="9">
        <f>AY92</f>
        <v>-150000</v>
      </c>
      <c r="AZ87" s="9">
        <f t="shared" si="62"/>
        <v>350915.19999999995</v>
      </c>
      <c r="BA87" s="9">
        <f t="shared" si="65"/>
        <v>277539.09999999998</v>
      </c>
      <c r="BB87" s="9">
        <f t="shared" si="16"/>
        <v>199730.2</v>
      </c>
      <c r="BC87" s="9"/>
      <c r="BD87" s="9">
        <f>BD92</f>
        <v>-6555.6</v>
      </c>
      <c r="BE87" s="9">
        <f t="shared" si="63"/>
        <v>270983.5</v>
      </c>
      <c r="BF87" s="9">
        <f t="shared" si="66"/>
        <v>199730.2</v>
      </c>
      <c r="BG87" s="2"/>
      <c r="BH87" s="2"/>
      <c r="BI87" s="2"/>
      <c r="BJ87" s="2"/>
      <c r="BK87" s="2"/>
    </row>
    <row r="88" spans="1:63" ht="114.75" customHeight="1">
      <c r="A88" s="57" t="s">
        <v>96</v>
      </c>
      <c r="B88" s="25" t="s">
        <v>97</v>
      </c>
      <c r="C88" s="50" t="s">
        <v>55</v>
      </c>
      <c r="D88" s="50" t="s">
        <v>6</v>
      </c>
      <c r="E88" s="50" t="s">
        <v>64</v>
      </c>
      <c r="F88" s="50" t="s">
        <v>51</v>
      </c>
      <c r="G88" s="9">
        <v>190401</v>
      </c>
      <c r="H88" s="9">
        <v>-33531.1</v>
      </c>
      <c r="I88" s="9">
        <f>G88+H88</f>
        <v>156869.9</v>
      </c>
      <c r="J88" s="9"/>
      <c r="K88" s="32">
        <v>1074428.8999999999</v>
      </c>
      <c r="L88" s="32"/>
      <c r="M88" s="9">
        <f t="shared" si="25"/>
        <v>1074428.8999999999</v>
      </c>
      <c r="N88" s="19">
        <v>183158.5</v>
      </c>
      <c r="O88" s="19"/>
      <c r="P88" s="9"/>
      <c r="Q88" s="19">
        <v>1074428.8999999999</v>
      </c>
      <c r="R88" s="9">
        <v>171794.4</v>
      </c>
      <c r="S88" s="19">
        <v>191929</v>
      </c>
      <c r="T88" s="19"/>
      <c r="U88" s="9"/>
      <c r="V88" s="9"/>
      <c r="W88" s="9">
        <v>1074428.8999999999</v>
      </c>
      <c r="X88" s="9">
        <f t="shared" si="4"/>
        <v>171794.4</v>
      </c>
      <c r="Y88" s="9">
        <f t="shared" si="24"/>
        <v>191929</v>
      </c>
      <c r="Z88" s="9"/>
      <c r="AA88" s="9">
        <v>7354.1</v>
      </c>
      <c r="AB88" s="9"/>
      <c r="AC88" s="9">
        <f t="shared" si="5"/>
        <v>1074428.8999999999</v>
      </c>
      <c r="AD88" s="9">
        <f t="shared" si="6"/>
        <v>179148.5</v>
      </c>
      <c r="AE88" s="9">
        <v>191929</v>
      </c>
      <c r="AF88" s="19">
        <v>199730.2</v>
      </c>
      <c r="AG88" s="19"/>
      <c r="AH88" s="19"/>
      <c r="AI88" s="19"/>
      <c r="AJ88" s="19"/>
      <c r="AK88" s="9">
        <f t="shared" si="67"/>
        <v>1074428.8999999999</v>
      </c>
      <c r="AL88" s="9">
        <v>179138.5</v>
      </c>
      <c r="AM88" s="9">
        <v>191929</v>
      </c>
      <c r="AN88" s="9">
        <f t="shared" si="9"/>
        <v>199730.2</v>
      </c>
      <c r="AO88" s="9"/>
      <c r="AP88" s="9"/>
      <c r="AQ88" s="9"/>
      <c r="AR88" s="9"/>
      <c r="AS88" s="9">
        <f t="shared" si="61"/>
        <v>1074428.8999999999</v>
      </c>
      <c r="AT88" s="9">
        <f t="shared" si="64"/>
        <v>179138.5</v>
      </c>
      <c r="AU88" s="9">
        <f t="shared" si="12"/>
        <v>191929</v>
      </c>
      <c r="AV88" s="9">
        <f t="shared" si="13"/>
        <v>199730.2</v>
      </c>
      <c r="AW88" s="9"/>
      <c r="AX88" s="9"/>
      <c r="AY88" s="9"/>
      <c r="AZ88" s="9">
        <f t="shared" si="62"/>
        <v>179138.5</v>
      </c>
      <c r="BA88" s="9">
        <f t="shared" si="65"/>
        <v>191929</v>
      </c>
      <c r="BB88" s="9">
        <f t="shared" si="16"/>
        <v>199730.2</v>
      </c>
      <c r="BC88" s="9"/>
      <c r="BD88" s="9"/>
      <c r="BE88" s="9">
        <f t="shared" si="63"/>
        <v>191929</v>
      </c>
      <c r="BF88" s="9">
        <f t="shared" si="66"/>
        <v>199730.2</v>
      </c>
      <c r="BG88" s="2"/>
      <c r="BH88" s="2"/>
      <c r="BI88" s="2"/>
      <c r="BJ88" s="2"/>
      <c r="BK88" s="2"/>
    </row>
    <row r="89" spans="1:63" ht="126" customHeight="1">
      <c r="A89" s="57" t="s">
        <v>98</v>
      </c>
      <c r="B89" s="50" t="s">
        <v>25</v>
      </c>
      <c r="C89" s="50" t="s">
        <v>42</v>
      </c>
      <c r="D89" s="50" t="s">
        <v>6</v>
      </c>
      <c r="E89" s="50" t="s">
        <v>34</v>
      </c>
      <c r="F89" s="18" t="s">
        <v>87</v>
      </c>
      <c r="G89" s="9">
        <v>30358.9</v>
      </c>
      <c r="H89" s="9"/>
      <c r="I89" s="9">
        <v>30358.9</v>
      </c>
      <c r="J89" s="9"/>
      <c r="K89" s="33">
        <v>25793.8</v>
      </c>
      <c r="L89" s="33"/>
      <c r="M89" s="9">
        <f t="shared" si="25"/>
        <v>25793.8</v>
      </c>
      <c r="N89" s="33">
        <v>21676.9</v>
      </c>
      <c r="O89" s="33"/>
      <c r="P89" s="9"/>
      <c r="Q89" s="33">
        <v>25793.8</v>
      </c>
      <c r="R89" s="9">
        <f t="shared" si="23"/>
        <v>21676.9</v>
      </c>
      <c r="S89" s="9">
        <v>0</v>
      </c>
      <c r="T89" s="9">
        <v>0</v>
      </c>
      <c r="U89" s="9"/>
      <c r="V89" s="9"/>
      <c r="W89" s="9">
        <v>25793.8</v>
      </c>
      <c r="X89" s="9">
        <f t="shared" si="4"/>
        <v>21676.9</v>
      </c>
      <c r="Y89" s="9">
        <f t="shared" si="24"/>
        <v>0</v>
      </c>
      <c r="Z89" s="9"/>
      <c r="AA89" s="9"/>
      <c r="AB89" s="9"/>
      <c r="AC89" s="9">
        <f t="shared" si="5"/>
        <v>25793.8</v>
      </c>
      <c r="AD89" s="9">
        <f t="shared" si="6"/>
        <v>21676.9</v>
      </c>
      <c r="AE89" s="9">
        <v>0</v>
      </c>
      <c r="AF89" s="9">
        <v>0</v>
      </c>
      <c r="AG89" s="9">
        <v>0</v>
      </c>
      <c r="AH89" s="9"/>
      <c r="AI89" s="9"/>
      <c r="AJ89" s="9"/>
      <c r="AK89" s="9">
        <f t="shared" si="67"/>
        <v>25793.8</v>
      </c>
      <c r="AL89" s="9">
        <f t="shared" si="8"/>
        <v>21676.9</v>
      </c>
      <c r="AM89" s="9">
        <v>0</v>
      </c>
      <c r="AN89" s="9">
        <f t="shared" si="9"/>
        <v>0</v>
      </c>
      <c r="AO89" s="9"/>
      <c r="AP89" s="9"/>
      <c r="AQ89" s="9"/>
      <c r="AR89" s="9"/>
      <c r="AS89" s="9">
        <f t="shared" si="61"/>
        <v>25793.8</v>
      </c>
      <c r="AT89" s="9">
        <f t="shared" si="64"/>
        <v>21676.9</v>
      </c>
      <c r="AU89" s="9">
        <f t="shared" si="12"/>
        <v>0</v>
      </c>
      <c r="AV89" s="9">
        <f t="shared" si="13"/>
        <v>0</v>
      </c>
      <c r="AW89" s="9"/>
      <c r="AX89" s="9"/>
      <c r="AY89" s="9"/>
      <c r="AZ89" s="9">
        <f t="shared" si="62"/>
        <v>21676.9</v>
      </c>
      <c r="BA89" s="9">
        <f t="shared" si="65"/>
        <v>0</v>
      </c>
      <c r="BB89" s="9">
        <f t="shared" si="16"/>
        <v>0</v>
      </c>
      <c r="BC89" s="9"/>
      <c r="BD89" s="9"/>
      <c r="BE89" s="9">
        <f t="shared" si="63"/>
        <v>0</v>
      </c>
      <c r="BF89" s="9">
        <f t="shared" si="66"/>
        <v>0</v>
      </c>
    </row>
    <row r="90" spans="1:63" ht="132" customHeight="1">
      <c r="A90" s="57" t="s">
        <v>99</v>
      </c>
      <c r="B90" s="50" t="s">
        <v>25</v>
      </c>
      <c r="C90" s="50" t="s">
        <v>42</v>
      </c>
      <c r="D90" s="50" t="s">
        <v>6</v>
      </c>
      <c r="E90" s="50" t="s">
        <v>34</v>
      </c>
      <c r="F90" s="18" t="s">
        <v>87</v>
      </c>
      <c r="G90" s="9">
        <v>17155.2</v>
      </c>
      <c r="H90" s="9"/>
      <c r="I90" s="9">
        <v>17155.2</v>
      </c>
      <c r="J90" s="9"/>
      <c r="K90" s="33">
        <v>9435.2999999999993</v>
      </c>
      <c r="L90" s="33"/>
      <c r="M90" s="9">
        <f t="shared" si="25"/>
        <v>9435.2999999999993</v>
      </c>
      <c r="N90" s="33">
        <v>7657.2</v>
      </c>
      <c r="O90" s="33"/>
      <c r="P90" s="9"/>
      <c r="Q90" s="33">
        <v>9435.2999999999993</v>
      </c>
      <c r="R90" s="9">
        <f t="shared" si="23"/>
        <v>7657.2</v>
      </c>
      <c r="S90" s="9">
        <v>0</v>
      </c>
      <c r="T90" s="9">
        <v>0</v>
      </c>
      <c r="U90" s="9"/>
      <c r="V90" s="9"/>
      <c r="W90" s="9">
        <v>9435.2999999999993</v>
      </c>
      <c r="X90" s="9">
        <f t="shared" si="4"/>
        <v>7657.2</v>
      </c>
      <c r="Y90" s="9">
        <f t="shared" si="24"/>
        <v>0</v>
      </c>
      <c r="Z90" s="9"/>
      <c r="AA90" s="9"/>
      <c r="AB90" s="9"/>
      <c r="AC90" s="9">
        <f t="shared" si="5"/>
        <v>9435.2999999999993</v>
      </c>
      <c r="AD90" s="9">
        <f t="shared" si="6"/>
        <v>7657.2</v>
      </c>
      <c r="AE90" s="9">
        <v>0</v>
      </c>
      <c r="AF90" s="9">
        <v>0</v>
      </c>
      <c r="AG90" s="9">
        <v>0</v>
      </c>
      <c r="AH90" s="9"/>
      <c r="AI90" s="9"/>
      <c r="AJ90" s="9"/>
      <c r="AK90" s="9">
        <f t="shared" si="67"/>
        <v>9435.2999999999993</v>
      </c>
      <c r="AL90" s="9">
        <f t="shared" si="8"/>
        <v>7657.2</v>
      </c>
      <c r="AM90" s="9">
        <v>0</v>
      </c>
      <c r="AN90" s="9">
        <f t="shared" si="9"/>
        <v>0</v>
      </c>
      <c r="AO90" s="9"/>
      <c r="AP90" s="9"/>
      <c r="AQ90" s="9"/>
      <c r="AR90" s="9"/>
      <c r="AS90" s="9">
        <f t="shared" si="61"/>
        <v>9435.2999999999993</v>
      </c>
      <c r="AT90" s="9">
        <f t="shared" si="64"/>
        <v>7657.2</v>
      </c>
      <c r="AU90" s="9">
        <f t="shared" si="12"/>
        <v>0</v>
      </c>
      <c r="AV90" s="9">
        <f t="shared" si="13"/>
        <v>0</v>
      </c>
      <c r="AW90" s="9"/>
      <c r="AX90" s="9"/>
      <c r="AY90" s="9"/>
      <c r="AZ90" s="9">
        <f t="shared" si="62"/>
        <v>7657.2</v>
      </c>
      <c r="BA90" s="9">
        <f t="shared" si="65"/>
        <v>0</v>
      </c>
      <c r="BB90" s="9">
        <f t="shared" si="16"/>
        <v>0</v>
      </c>
      <c r="BC90" s="9"/>
      <c r="BD90" s="9"/>
      <c r="BE90" s="9">
        <f t="shared" si="63"/>
        <v>0</v>
      </c>
      <c r="BF90" s="9">
        <f t="shared" si="66"/>
        <v>0</v>
      </c>
    </row>
    <row r="91" spans="1:63" ht="133.5" customHeight="1">
      <c r="A91" s="47" t="s">
        <v>260</v>
      </c>
      <c r="B91" s="34" t="s">
        <v>124</v>
      </c>
      <c r="C91" s="34" t="s">
        <v>42</v>
      </c>
      <c r="D91" s="34" t="s">
        <v>6</v>
      </c>
      <c r="E91" s="34" t="s">
        <v>34</v>
      </c>
      <c r="F91" s="35" t="s">
        <v>26</v>
      </c>
      <c r="G91" s="36"/>
      <c r="H91" s="36"/>
      <c r="I91" s="36"/>
      <c r="J91" s="36"/>
      <c r="K91" s="37"/>
      <c r="L91" s="37">
        <v>338894.5</v>
      </c>
      <c r="M91" s="9">
        <f t="shared" si="25"/>
        <v>338894.5</v>
      </c>
      <c r="N91" s="37"/>
      <c r="O91" s="37">
        <v>140800</v>
      </c>
      <c r="P91" s="9"/>
      <c r="Q91" s="37">
        <v>338894.5</v>
      </c>
      <c r="R91" s="9">
        <f t="shared" si="23"/>
        <v>140800</v>
      </c>
      <c r="S91" s="36"/>
      <c r="T91" s="36">
        <v>79054.5</v>
      </c>
      <c r="U91" s="9"/>
      <c r="V91" s="9"/>
      <c r="W91" s="9">
        <v>338894.5</v>
      </c>
      <c r="X91" s="9">
        <f t="shared" si="4"/>
        <v>140800</v>
      </c>
      <c r="Y91" s="9">
        <f t="shared" si="24"/>
        <v>79054.5</v>
      </c>
      <c r="Z91" s="9"/>
      <c r="AA91" s="9"/>
      <c r="AB91" s="9"/>
      <c r="AC91" s="9">
        <f t="shared" si="5"/>
        <v>338894.5</v>
      </c>
      <c r="AD91" s="9">
        <f t="shared" si="6"/>
        <v>140800</v>
      </c>
      <c r="AE91" s="9">
        <v>79054.5</v>
      </c>
      <c r="AF91" s="36">
        <v>0</v>
      </c>
      <c r="AG91" s="36"/>
      <c r="AH91" s="36"/>
      <c r="AI91" s="36"/>
      <c r="AJ91" s="36"/>
      <c r="AK91" s="9">
        <f t="shared" si="67"/>
        <v>338894.5</v>
      </c>
      <c r="AL91" s="9">
        <f t="shared" si="8"/>
        <v>140800</v>
      </c>
      <c r="AM91" s="9">
        <v>79054.5</v>
      </c>
      <c r="AN91" s="9">
        <f t="shared" si="9"/>
        <v>0</v>
      </c>
      <c r="AO91" s="9"/>
      <c r="AP91" s="9"/>
      <c r="AQ91" s="9">
        <v>1632.6</v>
      </c>
      <c r="AR91" s="9"/>
      <c r="AS91" s="9">
        <f t="shared" si="61"/>
        <v>338894.5</v>
      </c>
      <c r="AT91" s="9">
        <f t="shared" si="64"/>
        <v>142432.6</v>
      </c>
      <c r="AU91" s="9">
        <f t="shared" si="12"/>
        <v>79054.5</v>
      </c>
      <c r="AV91" s="9">
        <f t="shared" si="13"/>
        <v>0</v>
      </c>
      <c r="AW91" s="9"/>
      <c r="AX91" s="9"/>
      <c r="AY91" s="9"/>
      <c r="AZ91" s="9">
        <f t="shared" si="62"/>
        <v>142432.6</v>
      </c>
      <c r="BA91" s="9">
        <f t="shared" si="65"/>
        <v>79054.5</v>
      </c>
      <c r="BB91" s="9">
        <f t="shared" si="16"/>
        <v>0</v>
      </c>
      <c r="BC91" s="9"/>
      <c r="BD91" s="9"/>
      <c r="BE91" s="9">
        <f t="shared" si="63"/>
        <v>79054.5</v>
      </c>
      <c r="BF91" s="9">
        <f t="shared" si="66"/>
        <v>0</v>
      </c>
    </row>
    <row r="92" spans="1:63" ht="32.25" customHeight="1">
      <c r="A92" s="92" t="s">
        <v>136</v>
      </c>
      <c r="B92" s="93"/>
      <c r="C92" s="93"/>
      <c r="D92" s="93"/>
      <c r="E92" s="38"/>
      <c r="F92" s="38"/>
      <c r="G92" s="9"/>
      <c r="H92" s="9"/>
      <c r="I92" s="9"/>
      <c r="J92" s="9"/>
      <c r="K92" s="33">
        <f>K93</f>
        <v>581000</v>
      </c>
      <c r="L92" s="33">
        <f>L93</f>
        <v>0</v>
      </c>
      <c r="M92" s="9">
        <f t="shared" si="25"/>
        <v>581000</v>
      </c>
      <c r="N92" s="33">
        <f t="shared" ref="N92:AG92" si="72">N93</f>
        <v>150000</v>
      </c>
      <c r="O92" s="33">
        <f t="shared" si="72"/>
        <v>0</v>
      </c>
      <c r="P92" s="9">
        <f>P93</f>
        <v>0</v>
      </c>
      <c r="Q92" s="33">
        <v>581000</v>
      </c>
      <c r="R92" s="9">
        <f t="shared" si="23"/>
        <v>150000</v>
      </c>
      <c r="S92" s="33">
        <f t="shared" si="72"/>
        <v>156000</v>
      </c>
      <c r="T92" s="33">
        <f t="shared" si="72"/>
        <v>0</v>
      </c>
      <c r="U92" s="9">
        <f>U93</f>
        <v>0</v>
      </c>
      <c r="V92" s="9"/>
      <c r="W92" s="9">
        <v>581000</v>
      </c>
      <c r="X92" s="9">
        <f t="shared" si="4"/>
        <v>150000</v>
      </c>
      <c r="Y92" s="9">
        <f t="shared" si="24"/>
        <v>156000</v>
      </c>
      <c r="Z92" s="9">
        <f>Z93</f>
        <v>0</v>
      </c>
      <c r="AA92" s="9"/>
      <c r="AB92" s="9"/>
      <c r="AC92" s="9">
        <f t="shared" si="5"/>
        <v>581000</v>
      </c>
      <c r="AD92" s="9">
        <f t="shared" si="6"/>
        <v>150000</v>
      </c>
      <c r="AE92" s="9">
        <v>156000</v>
      </c>
      <c r="AF92" s="33">
        <f t="shared" si="72"/>
        <v>95000</v>
      </c>
      <c r="AG92" s="33">
        <f t="shared" si="72"/>
        <v>0</v>
      </c>
      <c r="AH92" s="33"/>
      <c r="AI92" s="33"/>
      <c r="AJ92" s="33"/>
      <c r="AK92" s="9">
        <f t="shared" si="67"/>
        <v>581000</v>
      </c>
      <c r="AL92" s="9">
        <f t="shared" si="8"/>
        <v>150000</v>
      </c>
      <c r="AM92" s="9">
        <v>156000</v>
      </c>
      <c r="AN92" s="9">
        <f t="shared" si="9"/>
        <v>95000</v>
      </c>
      <c r="AO92" s="9"/>
      <c r="AP92" s="9">
        <f>AP93</f>
        <v>-149444.4</v>
      </c>
      <c r="AQ92" s="9"/>
      <c r="AR92" s="9"/>
      <c r="AS92" s="9">
        <f t="shared" si="61"/>
        <v>581000</v>
      </c>
      <c r="AT92" s="9">
        <f t="shared" si="64"/>
        <v>150000</v>
      </c>
      <c r="AU92" s="9">
        <f t="shared" si="12"/>
        <v>6555.6000000000058</v>
      </c>
      <c r="AV92" s="9">
        <f t="shared" si="13"/>
        <v>95000</v>
      </c>
      <c r="AW92" s="9">
        <f>AW93</f>
        <v>-95000</v>
      </c>
      <c r="AX92" s="9"/>
      <c r="AY92" s="9">
        <f>AY93</f>
        <v>-150000</v>
      </c>
      <c r="AZ92" s="9">
        <f t="shared" si="62"/>
        <v>0</v>
      </c>
      <c r="BA92" s="9">
        <f t="shared" si="65"/>
        <v>6555.6000000000058</v>
      </c>
      <c r="BB92" s="9">
        <f t="shared" si="16"/>
        <v>0</v>
      </c>
      <c r="BC92" s="9"/>
      <c r="BD92" s="9">
        <f>BD93</f>
        <v>-6555.6</v>
      </c>
      <c r="BE92" s="9">
        <f t="shared" si="63"/>
        <v>0</v>
      </c>
      <c r="BF92" s="9">
        <f t="shared" si="66"/>
        <v>0</v>
      </c>
    </row>
    <row r="93" spans="1:63" ht="133.5" customHeight="1">
      <c r="A93" s="57" t="s">
        <v>88</v>
      </c>
      <c r="B93" s="50" t="s">
        <v>67</v>
      </c>
      <c r="C93" s="50" t="s">
        <v>66</v>
      </c>
      <c r="D93" s="50" t="s">
        <v>6</v>
      </c>
      <c r="E93" s="50" t="s">
        <v>34</v>
      </c>
      <c r="F93" s="18" t="s">
        <v>68</v>
      </c>
      <c r="G93" s="9">
        <v>17155.2</v>
      </c>
      <c r="H93" s="9"/>
      <c r="I93" s="9">
        <v>17155.2</v>
      </c>
      <c r="J93" s="9"/>
      <c r="K93" s="33">
        <v>581000</v>
      </c>
      <c r="L93" s="33"/>
      <c r="M93" s="9">
        <f t="shared" si="25"/>
        <v>581000</v>
      </c>
      <c r="N93" s="33">
        <v>150000</v>
      </c>
      <c r="O93" s="33"/>
      <c r="P93" s="9"/>
      <c r="Q93" s="33">
        <v>581000</v>
      </c>
      <c r="R93" s="9">
        <f t="shared" si="23"/>
        <v>150000</v>
      </c>
      <c r="S93" s="9">
        <v>156000</v>
      </c>
      <c r="T93" s="9"/>
      <c r="U93" s="9"/>
      <c r="V93" s="9"/>
      <c r="W93" s="9">
        <v>581000</v>
      </c>
      <c r="X93" s="9">
        <f t="shared" si="4"/>
        <v>150000</v>
      </c>
      <c r="Y93" s="9">
        <f t="shared" si="24"/>
        <v>156000</v>
      </c>
      <c r="Z93" s="9"/>
      <c r="AA93" s="9"/>
      <c r="AB93" s="9"/>
      <c r="AC93" s="9">
        <f t="shared" ref="AC93:AC135" si="73">W93+AB93</f>
        <v>581000</v>
      </c>
      <c r="AD93" s="9">
        <f t="shared" si="6"/>
        <v>150000</v>
      </c>
      <c r="AE93" s="9">
        <v>156000</v>
      </c>
      <c r="AF93" s="9">
        <v>95000</v>
      </c>
      <c r="AG93" s="9"/>
      <c r="AH93" s="9"/>
      <c r="AI93" s="9"/>
      <c r="AJ93" s="9"/>
      <c r="AK93" s="9">
        <f t="shared" si="67"/>
        <v>581000</v>
      </c>
      <c r="AL93" s="9">
        <f t="shared" ref="AL93:AL135" si="74">AD93+AI93</f>
        <v>150000</v>
      </c>
      <c r="AM93" s="9">
        <v>156000</v>
      </c>
      <c r="AN93" s="9">
        <f t="shared" si="9"/>
        <v>95000</v>
      </c>
      <c r="AO93" s="9"/>
      <c r="AP93" s="9">
        <v>-149444.4</v>
      </c>
      <c r="AQ93" s="9"/>
      <c r="AR93" s="9"/>
      <c r="AS93" s="9">
        <f t="shared" si="61"/>
        <v>581000</v>
      </c>
      <c r="AT93" s="9">
        <f t="shared" si="64"/>
        <v>150000</v>
      </c>
      <c r="AU93" s="9">
        <f t="shared" ref="AU93:AU130" si="75">AM93+AP93</f>
        <v>6555.6000000000058</v>
      </c>
      <c r="AV93" s="9">
        <f t="shared" si="13"/>
        <v>95000</v>
      </c>
      <c r="AW93" s="9">
        <v>-95000</v>
      </c>
      <c r="AX93" s="9"/>
      <c r="AY93" s="9">
        <v>-150000</v>
      </c>
      <c r="AZ93" s="9">
        <f t="shared" si="62"/>
        <v>0</v>
      </c>
      <c r="BA93" s="9">
        <f t="shared" si="65"/>
        <v>6555.6000000000058</v>
      </c>
      <c r="BB93" s="9">
        <f t="shared" ref="BB93:BB130" si="76">AV93+AW93</f>
        <v>0</v>
      </c>
      <c r="BC93" s="9"/>
      <c r="BD93" s="9">
        <v>-6555.6</v>
      </c>
      <c r="BE93" s="9">
        <f t="shared" si="63"/>
        <v>0</v>
      </c>
      <c r="BF93" s="9">
        <f t="shared" si="66"/>
        <v>0</v>
      </c>
    </row>
    <row r="94" spans="1:63" ht="141.75" customHeight="1">
      <c r="A94" s="57" t="s">
        <v>261</v>
      </c>
      <c r="B94" s="50" t="s">
        <v>25</v>
      </c>
      <c r="C94" s="50" t="s">
        <v>166</v>
      </c>
      <c r="D94" s="50" t="s">
        <v>6</v>
      </c>
      <c r="E94" s="50" t="s">
        <v>64</v>
      </c>
      <c r="F94" s="35" t="s">
        <v>50</v>
      </c>
      <c r="G94" s="9"/>
      <c r="H94" s="9"/>
      <c r="I94" s="9"/>
      <c r="J94" s="9"/>
      <c r="K94" s="19"/>
      <c r="L94" s="19"/>
      <c r="M94" s="9"/>
      <c r="N94" s="19"/>
      <c r="O94" s="19"/>
      <c r="P94" s="9"/>
      <c r="Q94" s="1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>
        <v>10</v>
      </c>
      <c r="AD94" s="9"/>
      <c r="AE94" s="9"/>
      <c r="AF94" s="9"/>
      <c r="AG94" s="9"/>
      <c r="AH94" s="9"/>
      <c r="AI94" s="9"/>
      <c r="AJ94" s="9"/>
      <c r="AK94" s="9">
        <f t="shared" si="67"/>
        <v>10</v>
      </c>
      <c r="AL94" s="9">
        <v>10</v>
      </c>
      <c r="AM94" s="9"/>
      <c r="AN94" s="9"/>
      <c r="AO94" s="9"/>
      <c r="AP94" s="9"/>
      <c r="AQ94" s="9"/>
      <c r="AR94" s="9"/>
      <c r="AS94" s="9">
        <f t="shared" si="61"/>
        <v>10</v>
      </c>
      <c r="AT94" s="9">
        <f t="shared" si="64"/>
        <v>10</v>
      </c>
      <c r="AU94" s="9">
        <v>0</v>
      </c>
      <c r="AV94" s="9"/>
      <c r="AW94" s="9"/>
      <c r="AX94" s="9"/>
      <c r="AY94" s="9"/>
      <c r="AZ94" s="9">
        <f t="shared" si="62"/>
        <v>10</v>
      </c>
      <c r="BA94" s="9">
        <f t="shared" si="65"/>
        <v>0</v>
      </c>
      <c r="BB94" s="9">
        <v>0</v>
      </c>
      <c r="BC94" s="9"/>
      <c r="BD94" s="9"/>
      <c r="BE94" s="9">
        <f t="shared" si="63"/>
        <v>0</v>
      </c>
      <c r="BF94" s="9">
        <f t="shared" si="66"/>
        <v>0</v>
      </c>
    </row>
    <row r="95" spans="1:63" ht="35.25" customHeight="1">
      <c r="A95" s="89" t="s">
        <v>269</v>
      </c>
      <c r="B95" s="89"/>
      <c r="C95" s="89"/>
      <c r="D95" s="89"/>
      <c r="E95" s="38"/>
      <c r="F95" s="38"/>
      <c r="G95" s="9"/>
      <c r="H95" s="9"/>
      <c r="I95" s="9"/>
      <c r="J95" s="9"/>
      <c r="K95" s="33">
        <f>K96</f>
        <v>291567.3</v>
      </c>
      <c r="L95" s="33">
        <f>L96+L97</f>
        <v>2777777.8</v>
      </c>
      <c r="M95" s="9">
        <f>SUM(M96:M98)</f>
        <v>3069345.0999999996</v>
      </c>
      <c r="N95" s="9">
        <f t="shared" ref="N95:P95" si="77">SUM(N96:N98)</f>
        <v>23512.400000000001</v>
      </c>
      <c r="O95" s="9">
        <f t="shared" si="77"/>
        <v>33333.300000000003</v>
      </c>
      <c r="P95" s="9">
        <f t="shared" si="77"/>
        <v>110000</v>
      </c>
      <c r="Q95" s="33">
        <f>M95+P95</f>
        <v>3179345.0999999996</v>
      </c>
      <c r="R95" s="9">
        <f>SUM(R96:R98)</f>
        <v>56845.700000000004</v>
      </c>
      <c r="S95" s="9">
        <f t="shared" ref="S95:U95" si="78">SUM(S96:S98)</f>
        <v>0</v>
      </c>
      <c r="T95" s="9">
        <f t="shared" si="78"/>
        <v>0</v>
      </c>
      <c r="U95" s="9">
        <f t="shared" si="78"/>
        <v>91324.2</v>
      </c>
      <c r="V95" s="9">
        <f>V99+V100</f>
        <v>114388.15699999999</v>
      </c>
      <c r="W95" s="9">
        <f>Q95+V95</f>
        <v>3293733.2569999998</v>
      </c>
      <c r="X95" s="9">
        <f>R95+U95</f>
        <v>148169.9</v>
      </c>
      <c r="Y95" s="9">
        <f>SUM(Y96:Y98)</f>
        <v>0</v>
      </c>
      <c r="Z95" s="9">
        <f>SUM(Z96:Z98)</f>
        <v>0</v>
      </c>
      <c r="AA95" s="9">
        <f>AA99+AA100+AA98</f>
        <v>19704.8</v>
      </c>
      <c r="AB95" s="9">
        <f>AB101+AB96+AB97+AB98+AB99+AB100</f>
        <v>581588.69999999995</v>
      </c>
      <c r="AC95" s="9">
        <f t="shared" si="73"/>
        <v>3875321.9569999995</v>
      </c>
      <c r="AD95" s="9">
        <f>AD96+AD97+AD98+AD99+AD100</f>
        <v>167733.70000000001</v>
      </c>
      <c r="AE95" s="9">
        <v>0</v>
      </c>
      <c r="AF95" s="9">
        <f>SUM(AF96:AF98)</f>
        <v>0</v>
      </c>
      <c r="AG95" s="9">
        <f>SUM(AG96:AG98)</f>
        <v>0</v>
      </c>
      <c r="AH95" s="9"/>
      <c r="AI95" s="9">
        <f>AI101+AI96+AI97+AI98+AI99+AI100</f>
        <v>3441.6000000000004</v>
      </c>
      <c r="AJ95" s="9"/>
      <c r="AK95" s="9">
        <f>AK96+AK97+AK98+AK99+AK100+AK101+AK102</f>
        <v>3943321.9569999995</v>
      </c>
      <c r="AL95" s="9">
        <f t="shared" si="74"/>
        <v>171175.30000000002</v>
      </c>
      <c r="AM95" s="9">
        <f>AM101+AM96+AM97+AM98+AM99+AM100</f>
        <v>0</v>
      </c>
      <c r="AN95" s="9">
        <f t="shared" si="9"/>
        <v>0</v>
      </c>
      <c r="AO95" s="9"/>
      <c r="AP95" s="9">
        <f>AP101+AP96+AP97+AP98+AP99+AP100</f>
        <v>149444.4</v>
      </c>
      <c r="AQ95" s="9">
        <f>AQ100</f>
        <v>141</v>
      </c>
      <c r="AR95" s="9"/>
      <c r="AS95" s="9">
        <f t="shared" si="61"/>
        <v>3943321.9569999995</v>
      </c>
      <c r="AT95" s="9">
        <f>AT96+AT97+AT98+AT99+AT100+AT101+AT102</f>
        <v>239166.3</v>
      </c>
      <c r="AU95" s="9">
        <f t="shared" si="75"/>
        <v>149444.4</v>
      </c>
      <c r="AV95" s="9">
        <f>AV101+AV96+AV97+AV98+AV99+AV100</f>
        <v>0</v>
      </c>
      <c r="AW95" s="9">
        <f>AW101+AW96+AW97+AW98+AW99+AW100</f>
        <v>95000</v>
      </c>
      <c r="AX95" s="9"/>
      <c r="AY95" s="9"/>
      <c r="AZ95" s="9">
        <f t="shared" si="62"/>
        <v>239166.3</v>
      </c>
      <c r="BA95" s="9">
        <f t="shared" si="65"/>
        <v>149444.4</v>
      </c>
      <c r="BB95" s="9">
        <f t="shared" si="76"/>
        <v>95000</v>
      </c>
      <c r="BC95" s="9"/>
      <c r="BD95" s="9"/>
      <c r="BE95" s="9">
        <f t="shared" si="63"/>
        <v>149444.4</v>
      </c>
      <c r="BF95" s="9">
        <f t="shared" si="66"/>
        <v>95000</v>
      </c>
    </row>
    <row r="96" spans="1:63" ht="120" customHeight="1">
      <c r="A96" s="16" t="s">
        <v>277</v>
      </c>
      <c r="B96" s="17" t="s">
        <v>69</v>
      </c>
      <c r="C96" s="50" t="s">
        <v>20</v>
      </c>
      <c r="D96" s="50" t="s">
        <v>70</v>
      </c>
      <c r="E96" s="60" t="s">
        <v>80</v>
      </c>
      <c r="F96" s="18" t="s">
        <v>213</v>
      </c>
      <c r="G96" s="9"/>
      <c r="H96" s="9"/>
      <c r="I96" s="9"/>
      <c r="J96" s="9"/>
      <c r="K96" s="26">
        <v>291567.3</v>
      </c>
      <c r="L96" s="26"/>
      <c r="M96" s="9">
        <f t="shared" si="25"/>
        <v>291567.3</v>
      </c>
      <c r="N96" s="33">
        <v>23512.400000000001</v>
      </c>
      <c r="O96" s="33"/>
      <c r="P96" s="9"/>
      <c r="Q96" s="33">
        <f t="shared" ref="Q96:Q98" si="79">M96+P96</f>
        <v>291567.3</v>
      </c>
      <c r="R96" s="9">
        <f t="shared" si="23"/>
        <v>23512.400000000001</v>
      </c>
      <c r="S96" s="9">
        <v>0</v>
      </c>
      <c r="T96" s="9">
        <v>0</v>
      </c>
      <c r="U96" s="9"/>
      <c r="V96" s="9"/>
      <c r="W96" s="9">
        <v>291567.3</v>
      </c>
      <c r="X96" s="9">
        <f t="shared" si="4"/>
        <v>23512.400000000001</v>
      </c>
      <c r="Y96" s="9">
        <f t="shared" si="24"/>
        <v>0</v>
      </c>
      <c r="Z96" s="9"/>
      <c r="AA96" s="9"/>
      <c r="AB96" s="9"/>
      <c r="AC96" s="9">
        <f t="shared" si="73"/>
        <v>291567.3</v>
      </c>
      <c r="AD96" s="9">
        <f t="shared" si="6"/>
        <v>23512.400000000001</v>
      </c>
      <c r="AE96" s="9">
        <v>0</v>
      </c>
      <c r="AF96" s="9">
        <v>0</v>
      </c>
      <c r="AG96" s="9">
        <v>0</v>
      </c>
      <c r="AH96" s="9"/>
      <c r="AI96" s="9">
        <v>-8708.2999999999993</v>
      </c>
      <c r="AJ96" s="9"/>
      <c r="AK96" s="9">
        <v>320667.3</v>
      </c>
      <c r="AL96" s="9">
        <f t="shared" si="74"/>
        <v>14804.100000000002</v>
      </c>
      <c r="AM96" s="9">
        <v>0</v>
      </c>
      <c r="AN96" s="9">
        <f t="shared" si="9"/>
        <v>0</v>
      </c>
      <c r="AO96" s="9"/>
      <c r="AP96" s="9"/>
      <c r="AQ96" s="9"/>
      <c r="AR96" s="9"/>
      <c r="AS96" s="9">
        <f t="shared" si="61"/>
        <v>320667.3</v>
      </c>
      <c r="AT96" s="9">
        <v>43904.1</v>
      </c>
      <c r="AU96" s="9">
        <f t="shared" si="75"/>
        <v>0</v>
      </c>
      <c r="AV96" s="9">
        <f t="shared" si="13"/>
        <v>0</v>
      </c>
      <c r="AW96" s="9"/>
      <c r="AX96" s="9"/>
      <c r="AY96" s="9"/>
      <c r="AZ96" s="9">
        <f t="shared" si="62"/>
        <v>43904.1</v>
      </c>
      <c r="BA96" s="9">
        <f t="shared" si="65"/>
        <v>0</v>
      </c>
      <c r="BB96" s="9">
        <f t="shared" si="76"/>
        <v>0</v>
      </c>
      <c r="BC96" s="9"/>
      <c r="BD96" s="9"/>
      <c r="BE96" s="9">
        <f t="shared" si="63"/>
        <v>0</v>
      </c>
      <c r="BF96" s="9">
        <f t="shared" si="66"/>
        <v>0</v>
      </c>
    </row>
    <row r="97" spans="1:68" ht="147" customHeight="1">
      <c r="A97" s="16" t="s">
        <v>137</v>
      </c>
      <c r="B97" s="17" t="s">
        <v>119</v>
      </c>
      <c r="C97" s="50" t="s">
        <v>55</v>
      </c>
      <c r="D97" s="50" t="s">
        <v>18</v>
      </c>
      <c r="E97" s="50" t="s">
        <v>10</v>
      </c>
      <c r="F97" s="18" t="s">
        <v>56</v>
      </c>
      <c r="G97" s="9"/>
      <c r="H97" s="9"/>
      <c r="I97" s="9"/>
      <c r="J97" s="9"/>
      <c r="K97" s="26"/>
      <c r="L97" s="9">
        <v>2777777.8</v>
      </c>
      <c r="M97" s="9">
        <f t="shared" si="25"/>
        <v>2777777.8</v>
      </c>
      <c r="N97" s="33"/>
      <c r="O97" s="19">
        <v>33333.300000000003</v>
      </c>
      <c r="P97" s="9"/>
      <c r="Q97" s="33">
        <f t="shared" si="79"/>
        <v>2777777.8</v>
      </c>
      <c r="R97" s="9">
        <f t="shared" si="23"/>
        <v>33333.300000000003</v>
      </c>
      <c r="S97" s="9"/>
      <c r="T97" s="9"/>
      <c r="U97" s="9"/>
      <c r="V97" s="9"/>
      <c r="W97" s="9">
        <v>2777777.8</v>
      </c>
      <c r="X97" s="9">
        <f t="shared" si="4"/>
        <v>33333.300000000003</v>
      </c>
      <c r="Y97" s="9">
        <v>0</v>
      </c>
      <c r="Z97" s="9"/>
      <c r="AA97" s="9"/>
      <c r="AB97" s="9"/>
      <c r="AC97" s="9">
        <f t="shared" si="73"/>
        <v>2777777.8</v>
      </c>
      <c r="AD97" s="9">
        <f t="shared" si="6"/>
        <v>33333.300000000003</v>
      </c>
      <c r="AE97" s="9">
        <v>0</v>
      </c>
      <c r="AF97" s="9">
        <v>0</v>
      </c>
      <c r="AG97" s="9"/>
      <c r="AH97" s="9"/>
      <c r="AI97" s="9"/>
      <c r="AJ97" s="9"/>
      <c r="AK97" s="9">
        <f t="shared" si="67"/>
        <v>2777777.8</v>
      </c>
      <c r="AL97" s="9">
        <f t="shared" si="74"/>
        <v>33333.300000000003</v>
      </c>
      <c r="AM97" s="9">
        <v>0</v>
      </c>
      <c r="AN97" s="9">
        <f t="shared" si="9"/>
        <v>0</v>
      </c>
      <c r="AO97" s="9"/>
      <c r="AP97" s="9">
        <v>149444.4</v>
      </c>
      <c r="AQ97" s="9"/>
      <c r="AR97" s="9"/>
      <c r="AS97" s="9">
        <f t="shared" si="61"/>
        <v>2777777.8</v>
      </c>
      <c r="AT97" s="9">
        <f t="shared" si="64"/>
        <v>33333.300000000003</v>
      </c>
      <c r="AU97" s="9">
        <f t="shared" si="75"/>
        <v>149444.4</v>
      </c>
      <c r="AV97" s="9">
        <f t="shared" si="13"/>
        <v>0</v>
      </c>
      <c r="AW97" s="9">
        <v>95000</v>
      </c>
      <c r="AX97" s="9"/>
      <c r="AY97" s="9"/>
      <c r="AZ97" s="9">
        <f t="shared" si="62"/>
        <v>33333.300000000003</v>
      </c>
      <c r="BA97" s="9">
        <f t="shared" si="65"/>
        <v>149444.4</v>
      </c>
      <c r="BB97" s="9">
        <f t="shared" si="76"/>
        <v>95000</v>
      </c>
      <c r="BC97" s="9"/>
      <c r="BD97" s="9"/>
      <c r="BE97" s="9">
        <f t="shared" si="63"/>
        <v>149444.4</v>
      </c>
      <c r="BF97" s="9">
        <f t="shared" si="66"/>
        <v>95000</v>
      </c>
    </row>
    <row r="98" spans="1:68" ht="147" customHeight="1">
      <c r="A98" s="16" t="s">
        <v>179</v>
      </c>
      <c r="B98" s="17" t="s">
        <v>180</v>
      </c>
      <c r="C98" s="50" t="s">
        <v>166</v>
      </c>
      <c r="D98" s="50" t="s">
        <v>18</v>
      </c>
      <c r="E98" s="50" t="s">
        <v>10</v>
      </c>
      <c r="F98" s="18" t="s">
        <v>50</v>
      </c>
      <c r="G98" s="9"/>
      <c r="H98" s="9"/>
      <c r="I98" s="9"/>
      <c r="J98" s="9"/>
      <c r="K98" s="26"/>
      <c r="L98" s="9"/>
      <c r="M98" s="9"/>
      <c r="N98" s="33"/>
      <c r="O98" s="19"/>
      <c r="P98" s="9">
        <v>110000</v>
      </c>
      <c r="Q98" s="33">
        <f t="shared" si="79"/>
        <v>110000</v>
      </c>
      <c r="R98" s="9"/>
      <c r="S98" s="9"/>
      <c r="T98" s="9"/>
      <c r="U98" s="9">
        <v>91324.2</v>
      </c>
      <c r="V98" s="9"/>
      <c r="W98" s="9">
        <v>110000</v>
      </c>
      <c r="X98" s="9">
        <f t="shared" si="4"/>
        <v>91324.2</v>
      </c>
      <c r="Y98" s="9">
        <v>0</v>
      </c>
      <c r="Z98" s="9"/>
      <c r="AA98" s="9">
        <v>18675.8</v>
      </c>
      <c r="AB98" s="9"/>
      <c r="AC98" s="9">
        <f t="shared" si="73"/>
        <v>110000</v>
      </c>
      <c r="AD98" s="9">
        <f t="shared" si="6"/>
        <v>110000</v>
      </c>
      <c r="AE98" s="9">
        <v>0</v>
      </c>
      <c r="AF98" s="9">
        <v>0</v>
      </c>
      <c r="AG98" s="9"/>
      <c r="AH98" s="9"/>
      <c r="AI98" s="9"/>
      <c r="AJ98" s="9"/>
      <c r="AK98" s="9">
        <f t="shared" si="67"/>
        <v>110000</v>
      </c>
      <c r="AL98" s="9">
        <f t="shared" si="74"/>
        <v>110000</v>
      </c>
      <c r="AM98" s="9">
        <v>0</v>
      </c>
      <c r="AN98" s="9">
        <f t="shared" si="9"/>
        <v>0</v>
      </c>
      <c r="AO98" s="9"/>
      <c r="AP98" s="9"/>
      <c r="AQ98" s="9"/>
      <c r="AR98" s="9"/>
      <c r="AS98" s="9">
        <f t="shared" si="61"/>
        <v>110000</v>
      </c>
      <c r="AT98" s="9">
        <f t="shared" si="64"/>
        <v>110000</v>
      </c>
      <c r="AU98" s="9">
        <f t="shared" si="75"/>
        <v>0</v>
      </c>
      <c r="AV98" s="9">
        <f t="shared" si="13"/>
        <v>0</v>
      </c>
      <c r="AW98" s="9"/>
      <c r="AX98" s="9"/>
      <c r="AY98" s="9"/>
      <c r="AZ98" s="9">
        <f t="shared" si="62"/>
        <v>110000</v>
      </c>
      <c r="BA98" s="9">
        <f t="shared" si="65"/>
        <v>0</v>
      </c>
      <c r="BB98" s="9">
        <f t="shared" si="76"/>
        <v>0</v>
      </c>
      <c r="BC98" s="9"/>
      <c r="BD98" s="9"/>
      <c r="BE98" s="9">
        <f t="shared" si="63"/>
        <v>0</v>
      </c>
      <c r="BF98" s="9">
        <f t="shared" si="66"/>
        <v>0</v>
      </c>
    </row>
    <row r="99" spans="1:68" ht="147" customHeight="1">
      <c r="A99" s="16" t="s">
        <v>184</v>
      </c>
      <c r="B99" s="17" t="s">
        <v>185</v>
      </c>
      <c r="C99" s="50" t="s">
        <v>186</v>
      </c>
      <c r="D99" s="50" t="s">
        <v>70</v>
      </c>
      <c r="E99" s="50" t="s">
        <v>251</v>
      </c>
      <c r="F99" s="18" t="s">
        <v>191</v>
      </c>
      <c r="G99" s="9"/>
      <c r="H99" s="9"/>
      <c r="I99" s="9"/>
      <c r="J99" s="9"/>
      <c r="K99" s="26"/>
      <c r="L99" s="9"/>
      <c r="M99" s="9"/>
      <c r="N99" s="33"/>
      <c r="O99" s="19"/>
      <c r="P99" s="9"/>
      <c r="Q99" s="50"/>
      <c r="R99" s="9"/>
      <c r="S99" s="9"/>
      <c r="T99" s="9"/>
      <c r="U99" s="9"/>
      <c r="V99" s="19">
        <f>3238.4+333.357</f>
        <v>3571.7570000000001</v>
      </c>
      <c r="W99" s="9">
        <f>-Q99+V99</f>
        <v>3571.7570000000001</v>
      </c>
      <c r="X99" s="9"/>
      <c r="Y99" s="9"/>
      <c r="Z99" s="9"/>
      <c r="AA99" s="9">
        <v>333.4</v>
      </c>
      <c r="AB99" s="9"/>
      <c r="AC99" s="9">
        <f t="shared" si="73"/>
        <v>3571.7570000000001</v>
      </c>
      <c r="AD99" s="9">
        <f t="shared" si="6"/>
        <v>333.4</v>
      </c>
      <c r="AE99" s="9"/>
      <c r="AF99" s="9"/>
      <c r="AG99" s="9"/>
      <c r="AH99" s="9"/>
      <c r="AI99" s="9"/>
      <c r="AJ99" s="9"/>
      <c r="AK99" s="9">
        <f t="shared" si="67"/>
        <v>3571.7570000000001</v>
      </c>
      <c r="AL99" s="9">
        <f t="shared" si="74"/>
        <v>333.4</v>
      </c>
      <c r="AM99" s="9">
        <v>0</v>
      </c>
      <c r="AN99" s="9"/>
      <c r="AO99" s="9"/>
      <c r="AP99" s="9"/>
      <c r="AQ99" s="9"/>
      <c r="AR99" s="9"/>
      <c r="AS99" s="9">
        <f t="shared" si="61"/>
        <v>3571.7570000000001</v>
      </c>
      <c r="AT99" s="9">
        <f t="shared" si="64"/>
        <v>333.4</v>
      </c>
      <c r="AU99" s="9">
        <f t="shared" si="75"/>
        <v>0</v>
      </c>
      <c r="AV99" s="9">
        <f t="shared" si="13"/>
        <v>0</v>
      </c>
      <c r="AW99" s="9"/>
      <c r="AX99" s="9"/>
      <c r="AY99" s="9"/>
      <c r="AZ99" s="9">
        <f t="shared" si="62"/>
        <v>333.4</v>
      </c>
      <c r="BA99" s="9">
        <f t="shared" si="65"/>
        <v>0</v>
      </c>
      <c r="BB99" s="9">
        <f t="shared" si="76"/>
        <v>0</v>
      </c>
      <c r="BC99" s="9"/>
      <c r="BD99" s="9"/>
      <c r="BE99" s="9">
        <f t="shared" si="63"/>
        <v>0</v>
      </c>
      <c r="BF99" s="9">
        <f t="shared" si="66"/>
        <v>0</v>
      </c>
    </row>
    <row r="100" spans="1:68" ht="147" customHeight="1">
      <c r="A100" s="16" t="s">
        <v>192</v>
      </c>
      <c r="B100" s="23" t="s">
        <v>182</v>
      </c>
      <c r="C100" s="50" t="s">
        <v>183</v>
      </c>
      <c r="D100" s="50" t="s">
        <v>70</v>
      </c>
      <c r="E100" s="50" t="s">
        <v>187</v>
      </c>
      <c r="F100" s="18" t="s">
        <v>193</v>
      </c>
      <c r="G100" s="9"/>
      <c r="H100" s="9"/>
      <c r="I100" s="9"/>
      <c r="J100" s="9"/>
      <c r="K100" s="26"/>
      <c r="L100" s="9"/>
      <c r="M100" s="9"/>
      <c r="N100" s="33"/>
      <c r="O100" s="19"/>
      <c r="P100" s="9"/>
      <c r="Q100" s="33"/>
      <c r="R100" s="9"/>
      <c r="S100" s="9"/>
      <c r="T100" s="9"/>
      <c r="U100" s="9"/>
      <c r="V100" s="19">
        <v>110816.4</v>
      </c>
      <c r="W100" s="9">
        <f>-Q100+V100</f>
        <v>110816.4</v>
      </c>
      <c r="X100" s="9"/>
      <c r="Y100" s="9"/>
      <c r="Z100" s="9"/>
      <c r="AA100" s="9">
        <v>695.6</v>
      </c>
      <c r="AB100" s="9"/>
      <c r="AC100" s="9">
        <f t="shared" si="73"/>
        <v>110816.4</v>
      </c>
      <c r="AD100" s="9">
        <v>554.6</v>
      </c>
      <c r="AE100" s="9"/>
      <c r="AF100" s="9"/>
      <c r="AG100" s="9"/>
      <c r="AH100" s="9"/>
      <c r="AI100" s="9"/>
      <c r="AJ100" s="9"/>
      <c r="AK100" s="9">
        <f t="shared" si="67"/>
        <v>110816.4</v>
      </c>
      <c r="AL100" s="9">
        <f t="shared" si="74"/>
        <v>554.6</v>
      </c>
      <c r="AM100" s="9">
        <v>0</v>
      </c>
      <c r="AN100" s="9"/>
      <c r="AO100" s="9"/>
      <c r="AP100" s="9"/>
      <c r="AQ100" s="9">
        <v>141</v>
      </c>
      <c r="AR100" s="9"/>
      <c r="AS100" s="9">
        <f t="shared" si="61"/>
        <v>110816.4</v>
      </c>
      <c r="AT100" s="9">
        <v>545.6</v>
      </c>
      <c r="AU100" s="9">
        <f t="shared" si="75"/>
        <v>0</v>
      </c>
      <c r="AV100" s="9">
        <f t="shared" si="13"/>
        <v>0</v>
      </c>
      <c r="AW100" s="9"/>
      <c r="AX100" s="9"/>
      <c r="AY100" s="9"/>
      <c r="AZ100" s="9">
        <f t="shared" si="62"/>
        <v>545.6</v>
      </c>
      <c r="BA100" s="9">
        <f t="shared" si="65"/>
        <v>0</v>
      </c>
      <c r="BB100" s="9">
        <f t="shared" si="76"/>
        <v>0</v>
      </c>
      <c r="BC100" s="9"/>
      <c r="BD100" s="9"/>
      <c r="BE100" s="9">
        <f t="shared" si="63"/>
        <v>0</v>
      </c>
      <c r="BF100" s="9">
        <f t="shared" si="66"/>
        <v>0</v>
      </c>
    </row>
    <row r="101" spans="1:68" ht="130.5" customHeight="1">
      <c r="A101" s="16" t="s">
        <v>278</v>
      </c>
      <c r="B101" s="23" t="s">
        <v>217</v>
      </c>
      <c r="C101" s="50" t="s">
        <v>20</v>
      </c>
      <c r="D101" s="50" t="s">
        <v>70</v>
      </c>
      <c r="E101" s="60" t="s">
        <v>80</v>
      </c>
      <c r="F101" s="18" t="s">
        <v>218</v>
      </c>
      <c r="G101" s="9"/>
      <c r="H101" s="9"/>
      <c r="I101" s="9"/>
      <c r="J101" s="9"/>
      <c r="K101" s="26"/>
      <c r="L101" s="9"/>
      <c r="M101" s="9"/>
      <c r="N101" s="33"/>
      <c r="O101" s="19"/>
      <c r="P101" s="9"/>
      <c r="Q101" s="33"/>
      <c r="R101" s="9"/>
      <c r="S101" s="9"/>
      <c r="T101" s="9"/>
      <c r="U101" s="9"/>
      <c r="V101" s="19"/>
      <c r="W101" s="9"/>
      <c r="X101" s="9"/>
      <c r="Y101" s="9"/>
      <c r="Z101" s="9"/>
      <c r="AA101" s="9"/>
      <c r="AB101" s="9">
        <v>581588.69999999995</v>
      </c>
      <c r="AC101" s="9">
        <f t="shared" si="73"/>
        <v>581588.69999999995</v>
      </c>
      <c r="AD101" s="9"/>
      <c r="AE101" s="9"/>
      <c r="AF101" s="9"/>
      <c r="AG101" s="9"/>
      <c r="AH101" s="9"/>
      <c r="AI101" s="9">
        <f>8708.3+3441.6</f>
        <v>12149.9</v>
      </c>
      <c r="AJ101" s="9"/>
      <c r="AK101" s="9">
        <v>614788.69999999995</v>
      </c>
      <c r="AL101" s="9">
        <f t="shared" si="74"/>
        <v>12149.9</v>
      </c>
      <c r="AM101" s="9"/>
      <c r="AN101" s="9"/>
      <c r="AO101" s="9"/>
      <c r="AP101" s="9"/>
      <c r="AQ101" s="9"/>
      <c r="AR101" s="9"/>
      <c r="AS101" s="9">
        <f t="shared" si="61"/>
        <v>614788.69999999995</v>
      </c>
      <c r="AT101" s="9">
        <v>45349.9</v>
      </c>
      <c r="AU101" s="9">
        <v>0</v>
      </c>
      <c r="AV101" s="9"/>
      <c r="AW101" s="9"/>
      <c r="AX101" s="9"/>
      <c r="AY101" s="9"/>
      <c r="AZ101" s="9">
        <f t="shared" si="62"/>
        <v>45349.9</v>
      </c>
      <c r="BA101" s="9">
        <f t="shared" si="65"/>
        <v>0</v>
      </c>
      <c r="BB101" s="9">
        <v>0</v>
      </c>
      <c r="BC101" s="9"/>
      <c r="BD101" s="9"/>
      <c r="BE101" s="9">
        <f t="shared" si="63"/>
        <v>0</v>
      </c>
      <c r="BF101" s="9">
        <f t="shared" si="66"/>
        <v>0</v>
      </c>
    </row>
    <row r="102" spans="1:68" ht="130.5" customHeight="1">
      <c r="A102" s="16" t="s">
        <v>279</v>
      </c>
      <c r="B102" s="23" t="s">
        <v>274</v>
      </c>
      <c r="C102" s="50" t="s">
        <v>20</v>
      </c>
      <c r="D102" s="50" t="s">
        <v>70</v>
      </c>
      <c r="E102" s="50" t="s">
        <v>80</v>
      </c>
      <c r="F102" s="18" t="s">
        <v>275</v>
      </c>
      <c r="G102" s="9"/>
      <c r="H102" s="9"/>
      <c r="I102" s="9"/>
      <c r="J102" s="9"/>
      <c r="K102" s="26"/>
      <c r="L102" s="9"/>
      <c r="M102" s="9"/>
      <c r="N102" s="33"/>
      <c r="O102" s="19"/>
      <c r="P102" s="9"/>
      <c r="Q102" s="33"/>
      <c r="R102" s="9"/>
      <c r="S102" s="9"/>
      <c r="T102" s="9"/>
      <c r="U102" s="9"/>
      <c r="V102" s="1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>
        <v>5700</v>
      </c>
      <c r="AL102" s="9"/>
      <c r="AM102" s="9"/>
      <c r="AN102" s="9"/>
      <c r="AO102" s="9"/>
      <c r="AP102" s="9"/>
      <c r="AQ102" s="9"/>
      <c r="AR102" s="9"/>
      <c r="AS102" s="9">
        <f t="shared" si="61"/>
        <v>5700</v>
      </c>
      <c r="AT102" s="9">
        <v>5700</v>
      </c>
      <c r="AU102" s="9"/>
      <c r="AV102" s="9"/>
      <c r="AW102" s="9"/>
      <c r="AX102" s="9"/>
      <c r="AY102" s="9"/>
      <c r="AZ102" s="9">
        <f t="shared" si="62"/>
        <v>5700</v>
      </c>
      <c r="BA102" s="9"/>
      <c r="BB102" s="9"/>
      <c r="BC102" s="9"/>
      <c r="BD102" s="9"/>
      <c r="BE102" s="9">
        <f t="shared" si="63"/>
        <v>0</v>
      </c>
      <c r="BF102" s="9"/>
    </row>
    <row r="103" spans="1:68" ht="48.75" customHeight="1">
      <c r="A103" s="86" t="s">
        <v>270</v>
      </c>
      <c r="B103" s="86"/>
      <c r="C103" s="86"/>
      <c r="D103" s="86"/>
      <c r="E103" s="39"/>
      <c r="F103" s="39"/>
      <c r="G103" s="28" t="e">
        <f>#REF!+G105+G106</f>
        <v>#REF!</v>
      </c>
      <c r="H103" s="28" t="e">
        <f>H104+#REF!+H106</f>
        <v>#REF!</v>
      </c>
      <c r="I103" s="28" t="e">
        <f>I104+#REF!+I106+#REF!</f>
        <v>#REF!</v>
      </c>
      <c r="J103" s="28" t="e">
        <f>J104+#REF!+J106</f>
        <v>#REF!</v>
      </c>
      <c r="K103" s="28">
        <f>K104+K106</f>
        <v>209641.84999999998</v>
      </c>
      <c r="L103" s="28">
        <f>L104+L106+L110</f>
        <v>128914.7</v>
      </c>
      <c r="M103" s="9">
        <f t="shared" ref="M103:O103" si="80">M104+M106+M110+M112</f>
        <v>337030.95</v>
      </c>
      <c r="N103" s="9">
        <f t="shared" si="80"/>
        <v>23312.7</v>
      </c>
      <c r="O103" s="9">
        <f t="shared" si="80"/>
        <v>7010.2</v>
      </c>
      <c r="P103" s="9">
        <f>P104+P106+P110+P112</f>
        <v>0</v>
      </c>
      <c r="Q103" s="9">
        <f>M103+P103</f>
        <v>337030.95</v>
      </c>
      <c r="R103" s="9">
        <f t="shared" ref="R103:T103" si="81">R104+R106+R110+R112</f>
        <v>34332.9</v>
      </c>
      <c r="S103" s="9">
        <f t="shared" si="81"/>
        <v>23020</v>
      </c>
      <c r="T103" s="9">
        <f t="shared" si="81"/>
        <v>0</v>
      </c>
      <c r="U103" s="9">
        <f>U104+U106+U110+U112</f>
        <v>0</v>
      </c>
      <c r="V103" s="9"/>
      <c r="W103" s="9">
        <v>337030.95</v>
      </c>
      <c r="X103" s="9">
        <f t="shared" si="4"/>
        <v>34332.9</v>
      </c>
      <c r="Y103" s="9">
        <f>Y104+Y106+Y110+Y112</f>
        <v>28080</v>
      </c>
      <c r="Z103" s="9">
        <f>Z104+Z106+Z110+Z112</f>
        <v>0</v>
      </c>
      <c r="AA103" s="9">
        <f>AA106</f>
        <v>11768.5</v>
      </c>
      <c r="AB103" s="9"/>
      <c r="AC103" s="9">
        <f t="shared" si="73"/>
        <v>337030.95</v>
      </c>
      <c r="AD103" s="9">
        <f t="shared" si="6"/>
        <v>46101.4</v>
      </c>
      <c r="AE103" s="9">
        <f>Y103+Z103</f>
        <v>28080</v>
      </c>
      <c r="AF103" s="28">
        <f>AF104+AF106</f>
        <v>17800</v>
      </c>
      <c r="AG103" s="28">
        <f>AG104+AG106</f>
        <v>0</v>
      </c>
      <c r="AH103" s="28"/>
      <c r="AI103" s="28"/>
      <c r="AJ103" s="28"/>
      <c r="AK103" s="9">
        <f t="shared" si="67"/>
        <v>337030.95</v>
      </c>
      <c r="AL103" s="9">
        <f t="shared" si="74"/>
        <v>46101.4</v>
      </c>
      <c r="AM103" s="9">
        <v>28080</v>
      </c>
      <c r="AN103" s="9">
        <f t="shared" si="9"/>
        <v>17800</v>
      </c>
      <c r="AO103" s="9"/>
      <c r="AP103" s="9"/>
      <c r="AQ103" s="9"/>
      <c r="AR103" s="9"/>
      <c r="AS103" s="9">
        <f t="shared" si="61"/>
        <v>337030.95</v>
      </c>
      <c r="AT103" s="9">
        <f t="shared" si="64"/>
        <v>46101.4</v>
      </c>
      <c r="AU103" s="9">
        <f t="shared" si="75"/>
        <v>28080</v>
      </c>
      <c r="AV103" s="9">
        <f t="shared" si="13"/>
        <v>17800</v>
      </c>
      <c r="AW103" s="9"/>
      <c r="AX103" s="9"/>
      <c r="AY103" s="9"/>
      <c r="AZ103" s="9">
        <f t="shared" si="62"/>
        <v>46101.4</v>
      </c>
      <c r="BA103" s="9">
        <f t="shared" si="65"/>
        <v>28080</v>
      </c>
      <c r="BB103" s="9">
        <f t="shared" si="76"/>
        <v>17800</v>
      </c>
      <c r="BC103" s="9"/>
      <c r="BD103" s="9"/>
      <c r="BE103" s="9">
        <f t="shared" si="63"/>
        <v>28080</v>
      </c>
      <c r="BF103" s="9">
        <f t="shared" si="66"/>
        <v>17800</v>
      </c>
    </row>
    <row r="104" spans="1:68" ht="30.75" customHeight="1">
      <c r="A104" s="86" t="s">
        <v>29</v>
      </c>
      <c r="B104" s="82"/>
      <c r="C104" s="82"/>
      <c r="D104" s="82"/>
      <c r="E104" s="39"/>
      <c r="F104" s="39"/>
      <c r="G104" s="28">
        <f>G105</f>
        <v>121674.15</v>
      </c>
      <c r="H104" s="28">
        <v>0</v>
      </c>
      <c r="I104" s="28">
        <f>I105</f>
        <v>121674.15</v>
      </c>
      <c r="J104" s="28">
        <v>0</v>
      </c>
      <c r="K104" s="28">
        <f>K105</f>
        <v>121674.15</v>
      </c>
      <c r="L104" s="28">
        <f>L105</f>
        <v>0</v>
      </c>
      <c r="M104" s="9">
        <f t="shared" si="25"/>
        <v>121674.15</v>
      </c>
      <c r="N104" s="28">
        <f>N105</f>
        <v>20000</v>
      </c>
      <c r="O104" s="28">
        <f t="shared" ref="O104" si="82">O105</f>
        <v>0</v>
      </c>
      <c r="P104" s="9">
        <f>P105</f>
        <v>0</v>
      </c>
      <c r="Q104" s="28">
        <v>121674.15</v>
      </c>
      <c r="R104" s="9">
        <f t="shared" si="23"/>
        <v>20000</v>
      </c>
      <c r="S104" s="28">
        <f>S105</f>
        <v>20000</v>
      </c>
      <c r="T104" s="28">
        <f>T105</f>
        <v>0</v>
      </c>
      <c r="U104" s="9">
        <f>U105</f>
        <v>0</v>
      </c>
      <c r="V104" s="9"/>
      <c r="W104" s="9">
        <v>121674.15</v>
      </c>
      <c r="X104" s="9">
        <f t="shared" si="4"/>
        <v>20000</v>
      </c>
      <c r="Y104" s="9">
        <f t="shared" si="24"/>
        <v>20000</v>
      </c>
      <c r="Z104" s="9">
        <f>Z105</f>
        <v>0</v>
      </c>
      <c r="AA104" s="9"/>
      <c r="AB104" s="9"/>
      <c r="AC104" s="9">
        <f t="shared" si="73"/>
        <v>121674.15</v>
      </c>
      <c r="AD104" s="9">
        <f t="shared" si="6"/>
        <v>20000</v>
      </c>
      <c r="AE104" s="9">
        <v>20000</v>
      </c>
      <c r="AF104" s="28">
        <f>AF105</f>
        <v>17800</v>
      </c>
      <c r="AG104" s="28">
        <f>AG105</f>
        <v>0</v>
      </c>
      <c r="AH104" s="28"/>
      <c r="AI104" s="28"/>
      <c r="AJ104" s="28"/>
      <c r="AK104" s="9">
        <f t="shared" si="67"/>
        <v>121674.15</v>
      </c>
      <c r="AL104" s="9">
        <f t="shared" si="74"/>
        <v>20000</v>
      </c>
      <c r="AM104" s="9">
        <v>20000</v>
      </c>
      <c r="AN104" s="9">
        <f t="shared" si="9"/>
        <v>17800</v>
      </c>
      <c r="AO104" s="9"/>
      <c r="AP104" s="9"/>
      <c r="AQ104" s="9"/>
      <c r="AR104" s="9"/>
      <c r="AS104" s="9">
        <f t="shared" si="61"/>
        <v>121674.15</v>
      </c>
      <c r="AT104" s="9">
        <f t="shared" si="64"/>
        <v>20000</v>
      </c>
      <c r="AU104" s="9">
        <f t="shared" si="75"/>
        <v>20000</v>
      </c>
      <c r="AV104" s="9">
        <f t="shared" si="13"/>
        <v>17800</v>
      </c>
      <c r="AW104" s="9"/>
      <c r="AX104" s="9"/>
      <c r="AY104" s="9"/>
      <c r="AZ104" s="9">
        <f t="shared" si="62"/>
        <v>20000</v>
      </c>
      <c r="BA104" s="9">
        <f t="shared" si="65"/>
        <v>20000</v>
      </c>
      <c r="BB104" s="9">
        <f t="shared" si="76"/>
        <v>17800</v>
      </c>
      <c r="BC104" s="9"/>
      <c r="BD104" s="9"/>
      <c r="BE104" s="9">
        <f t="shared" si="63"/>
        <v>20000</v>
      </c>
      <c r="BF104" s="9">
        <f t="shared" si="66"/>
        <v>17800</v>
      </c>
    </row>
    <row r="105" spans="1:68" ht="111.75" customHeight="1">
      <c r="A105" s="52" t="s">
        <v>83</v>
      </c>
      <c r="B105" s="50" t="s">
        <v>17</v>
      </c>
      <c r="C105" s="50" t="s">
        <v>20</v>
      </c>
      <c r="D105" s="50" t="s">
        <v>18</v>
      </c>
      <c r="E105" s="50" t="s">
        <v>37</v>
      </c>
      <c r="F105" s="50" t="s">
        <v>56</v>
      </c>
      <c r="G105" s="26">
        <v>121674.15</v>
      </c>
      <c r="H105" s="26">
        <v>0</v>
      </c>
      <c r="I105" s="26">
        <v>121674.15</v>
      </c>
      <c r="J105" s="26">
        <v>0</v>
      </c>
      <c r="K105" s="26">
        <v>121674.15</v>
      </c>
      <c r="L105" s="26"/>
      <c r="M105" s="9">
        <f t="shared" si="25"/>
        <v>121674.15</v>
      </c>
      <c r="N105" s="9">
        <v>20000</v>
      </c>
      <c r="O105" s="9"/>
      <c r="P105" s="9"/>
      <c r="Q105" s="9">
        <v>121674.15</v>
      </c>
      <c r="R105" s="9">
        <f t="shared" si="23"/>
        <v>20000</v>
      </c>
      <c r="S105" s="26">
        <v>20000</v>
      </c>
      <c r="T105" s="26"/>
      <c r="U105" s="9"/>
      <c r="V105" s="9"/>
      <c r="W105" s="9">
        <v>121674.15</v>
      </c>
      <c r="X105" s="9">
        <f t="shared" si="4"/>
        <v>20000</v>
      </c>
      <c r="Y105" s="9">
        <f t="shared" si="24"/>
        <v>20000</v>
      </c>
      <c r="Z105" s="9"/>
      <c r="AA105" s="9"/>
      <c r="AB105" s="9"/>
      <c r="AC105" s="9">
        <f t="shared" si="73"/>
        <v>121674.15</v>
      </c>
      <c r="AD105" s="9">
        <f t="shared" si="6"/>
        <v>20000</v>
      </c>
      <c r="AE105" s="9">
        <v>20000</v>
      </c>
      <c r="AF105" s="26">
        <v>17800</v>
      </c>
      <c r="AG105" s="26"/>
      <c r="AH105" s="26"/>
      <c r="AI105" s="26"/>
      <c r="AJ105" s="26"/>
      <c r="AK105" s="9">
        <f t="shared" si="67"/>
        <v>121674.15</v>
      </c>
      <c r="AL105" s="9">
        <f t="shared" si="74"/>
        <v>20000</v>
      </c>
      <c r="AM105" s="9">
        <v>20000</v>
      </c>
      <c r="AN105" s="9">
        <f t="shared" si="9"/>
        <v>17800</v>
      </c>
      <c r="AO105" s="9"/>
      <c r="AP105" s="9"/>
      <c r="AQ105" s="9"/>
      <c r="AR105" s="9"/>
      <c r="AS105" s="9">
        <f t="shared" si="61"/>
        <v>121674.15</v>
      </c>
      <c r="AT105" s="9">
        <f t="shared" si="64"/>
        <v>20000</v>
      </c>
      <c r="AU105" s="9">
        <f t="shared" si="75"/>
        <v>20000</v>
      </c>
      <c r="AV105" s="9">
        <f t="shared" si="13"/>
        <v>17800</v>
      </c>
      <c r="AW105" s="9"/>
      <c r="AX105" s="9"/>
      <c r="AY105" s="9"/>
      <c r="AZ105" s="9">
        <f t="shared" si="62"/>
        <v>20000</v>
      </c>
      <c r="BA105" s="9">
        <f t="shared" si="65"/>
        <v>20000</v>
      </c>
      <c r="BB105" s="9">
        <f t="shared" si="76"/>
        <v>17800</v>
      </c>
      <c r="BC105" s="9"/>
      <c r="BD105" s="9"/>
      <c r="BE105" s="9">
        <f t="shared" si="63"/>
        <v>20000</v>
      </c>
      <c r="BF105" s="9">
        <f t="shared" si="66"/>
        <v>17800</v>
      </c>
    </row>
    <row r="106" spans="1:68" ht="29.25" customHeight="1">
      <c r="A106" s="86" t="s">
        <v>57</v>
      </c>
      <c r="B106" s="86"/>
      <c r="C106" s="86"/>
      <c r="D106" s="86"/>
      <c r="E106" s="56"/>
      <c r="F106" s="56"/>
      <c r="G106" s="40">
        <f>SUM(G107:G109)</f>
        <v>29046.6</v>
      </c>
      <c r="H106" s="40">
        <f>H107+H109</f>
        <v>0</v>
      </c>
      <c r="I106" s="40">
        <f>I107+I109</f>
        <v>29046.6</v>
      </c>
      <c r="J106" s="40">
        <f>J107+J109</f>
        <v>0</v>
      </c>
      <c r="K106" s="40">
        <f>SUM(K107:K109)</f>
        <v>87967.7</v>
      </c>
      <c r="L106" s="40">
        <f>SUM(L107:L109)</f>
        <v>0</v>
      </c>
      <c r="M106" s="9">
        <f t="shared" ref="M106:O106" si="83">M107+M108+M109</f>
        <v>77372.100000000006</v>
      </c>
      <c r="N106" s="9">
        <f t="shared" si="83"/>
        <v>3312.7</v>
      </c>
      <c r="O106" s="9">
        <f t="shared" si="83"/>
        <v>0</v>
      </c>
      <c r="P106" s="9">
        <f>P107+P108+P109</f>
        <v>0</v>
      </c>
      <c r="Q106" s="9">
        <f>M106+P106</f>
        <v>77372.100000000006</v>
      </c>
      <c r="R106" s="9">
        <f t="shared" si="23"/>
        <v>3312.7</v>
      </c>
      <c r="S106" s="40">
        <f>SUM(S107:S109)</f>
        <v>3020</v>
      </c>
      <c r="T106" s="40">
        <f>SUM(T107:T109)</f>
        <v>0</v>
      </c>
      <c r="U106" s="9">
        <f>U107+U108+U109</f>
        <v>0</v>
      </c>
      <c r="V106" s="9"/>
      <c r="W106" s="9">
        <v>77372.100000000006</v>
      </c>
      <c r="X106" s="9">
        <f t="shared" si="4"/>
        <v>3312.7</v>
      </c>
      <c r="Y106" s="9">
        <f t="shared" si="24"/>
        <v>3020</v>
      </c>
      <c r="Z106" s="9">
        <f>Z107+Z108+Z109</f>
        <v>0</v>
      </c>
      <c r="AA106" s="9">
        <f>AA109</f>
        <v>11768.5</v>
      </c>
      <c r="AB106" s="9"/>
      <c r="AC106" s="9">
        <f t="shared" si="73"/>
        <v>77372.100000000006</v>
      </c>
      <c r="AD106" s="9">
        <f t="shared" si="6"/>
        <v>15081.2</v>
      </c>
      <c r="AE106" s="9">
        <v>3020</v>
      </c>
      <c r="AF106" s="40">
        <f>SUM(AF107:AF109)</f>
        <v>0</v>
      </c>
      <c r="AG106" s="40">
        <f>SUM(AG107:AG109)</f>
        <v>0</v>
      </c>
      <c r="AH106" s="40"/>
      <c r="AI106" s="40"/>
      <c r="AJ106" s="40"/>
      <c r="AK106" s="9">
        <f t="shared" si="67"/>
        <v>77372.100000000006</v>
      </c>
      <c r="AL106" s="9">
        <f t="shared" si="74"/>
        <v>15081.2</v>
      </c>
      <c r="AM106" s="9">
        <v>3020</v>
      </c>
      <c r="AN106" s="9">
        <f t="shared" si="9"/>
        <v>0</v>
      </c>
      <c r="AO106" s="9"/>
      <c r="AP106" s="9"/>
      <c r="AQ106" s="9"/>
      <c r="AR106" s="9"/>
      <c r="AS106" s="9">
        <f t="shared" si="61"/>
        <v>77372.100000000006</v>
      </c>
      <c r="AT106" s="9">
        <f t="shared" si="64"/>
        <v>15081.2</v>
      </c>
      <c r="AU106" s="9">
        <f t="shared" si="75"/>
        <v>3020</v>
      </c>
      <c r="AV106" s="9">
        <f t="shared" si="13"/>
        <v>0</v>
      </c>
      <c r="AW106" s="9"/>
      <c r="AX106" s="9"/>
      <c r="AY106" s="9"/>
      <c r="AZ106" s="9">
        <f t="shared" si="62"/>
        <v>15081.2</v>
      </c>
      <c r="BA106" s="9">
        <f t="shared" si="65"/>
        <v>3020</v>
      </c>
      <c r="BB106" s="9">
        <f t="shared" si="76"/>
        <v>0</v>
      </c>
      <c r="BC106" s="9"/>
      <c r="BD106" s="9"/>
      <c r="BE106" s="9">
        <f t="shared" si="63"/>
        <v>3020</v>
      </c>
      <c r="BF106" s="9">
        <f t="shared" si="66"/>
        <v>0</v>
      </c>
      <c r="BL106" s="1"/>
      <c r="BM106" s="1"/>
      <c r="BN106" s="1"/>
      <c r="BO106" s="1"/>
      <c r="BP106" s="1"/>
    </row>
    <row r="107" spans="1:68" ht="153" customHeight="1" outlineLevel="1">
      <c r="A107" s="57" t="s">
        <v>43</v>
      </c>
      <c r="B107" s="25" t="s">
        <v>62</v>
      </c>
      <c r="C107" s="50" t="s">
        <v>20</v>
      </c>
      <c r="D107" s="50" t="s">
        <v>11</v>
      </c>
      <c r="E107" s="50" t="s">
        <v>41</v>
      </c>
      <c r="F107" s="50" t="s">
        <v>28</v>
      </c>
      <c r="G107" s="40">
        <v>10900</v>
      </c>
      <c r="H107" s="40"/>
      <c r="I107" s="40">
        <f>G107+H107</f>
        <v>10900</v>
      </c>
      <c r="J107" s="40"/>
      <c r="K107" s="40">
        <f>I107+J107</f>
        <v>10900</v>
      </c>
      <c r="L107" s="40"/>
      <c r="M107" s="9">
        <f t="shared" si="25"/>
        <v>10900</v>
      </c>
      <c r="N107" s="9">
        <v>175</v>
      </c>
      <c r="O107" s="9"/>
      <c r="P107" s="9"/>
      <c r="Q107" s="9">
        <v>10900</v>
      </c>
      <c r="R107" s="9">
        <v>0</v>
      </c>
      <c r="S107" s="31">
        <v>0</v>
      </c>
      <c r="T107" s="31">
        <v>0</v>
      </c>
      <c r="U107" s="9"/>
      <c r="V107" s="9"/>
      <c r="W107" s="9">
        <v>10900</v>
      </c>
      <c r="X107" s="9">
        <f t="shared" si="4"/>
        <v>0</v>
      </c>
      <c r="Y107" s="9">
        <f t="shared" si="24"/>
        <v>0</v>
      </c>
      <c r="Z107" s="9"/>
      <c r="AA107" s="9"/>
      <c r="AB107" s="9"/>
      <c r="AC107" s="9">
        <f t="shared" si="73"/>
        <v>10900</v>
      </c>
      <c r="AD107" s="9">
        <f t="shared" si="6"/>
        <v>0</v>
      </c>
      <c r="AE107" s="9">
        <v>0</v>
      </c>
      <c r="AF107" s="31">
        <v>0</v>
      </c>
      <c r="AG107" s="31">
        <v>0</v>
      </c>
      <c r="AH107" s="31"/>
      <c r="AI107" s="31"/>
      <c r="AJ107" s="31"/>
      <c r="AK107" s="9">
        <f t="shared" si="67"/>
        <v>10900</v>
      </c>
      <c r="AL107" s="9">
        <f t="shared" si="74"/>
        <v>0</v>
      </c>
      <c r="AM107" s="9">
        <v>0</v>
      </c>
      <c r="AN107" s="9">
        <f t="shared" si="9"/>
        <v>0</v>
      </c>
      <c r="AO107" s="9"/>
      <c r="AP107" s="9"/>
      <c r="AQ107" s="9"/>
      <c r="AR107" s="9"/>
      <c r="AS107" s="9">
        <f t="shared" si="61"/>
        <v>10900</v>
      </c>
      <c r="AT107" s="9">
        <f t="shared" si="64"/>
        <v>0</v>
      </c>
      <c r="AU107" s="9">
        <f t="shared" si="75"/>
        <v>0</v>
      </c>
      <c r="AV107" s="9">
        <f t="shared" si="13"/>
        <v>0</v>
      </c>
      <c r="AW107" s="9"/>
      <c r="AX107" s="9"/>
      <c r="AY107" s="9"/>
      <c r="AZ107" s="9">
        <f t="shared" si="62"/>
        <v>0</v>
      </c>
      <c r="BA107" s="9">
        <f t="shared" si="65"/>
        <v>0</v>
      </c>
      <c r="BB107" s="9">
        <f t="shared" si="76"/>
        <v>0</v>
      </c>
      <c r="BC107" s="9"/>
      <c r="BD107" s="9"/>
      <c r="BE107" s="9">
        <f t="shared" si="63"/>
        <v>0</v>
      </c>
      <c r="BF107" s="9">
        <f t="shared" si="66"/>
        <v>0</v>
      </c>
      <c r="BL107" s="1"/>
      <c r="BM107" s="1"/>
      <c r="BN107" s="1"/>
      <c r="BO107" s="1"/>
      <c r="BP107" s="1"/>
    </row>
    <row r="108" spans="1:68" ht="159.75" customHeight="1" outlineLevel="1">
      <c r="A108" s="57" t="s">
        <v>138</v>
      </c>
      <c r="B108" s="25" t="s">
        <v>61</v>
      </c>
      <c r="C108" s="50" t="s">
        <v>20</v>
      </c>
      <c r="D108" s="50" t="s">
        <v>11</v>
      </c>
      <c r="E108" s="50" t="s">
        <v>36</v>
      </c>
      <c r="F108" s="50" t="s">
        <v>28</v>
      </c>
      <c r="G108" s="40"/>
      <c r="H108" s="40"/>
      <c r="I108" s="40"/>
      <c r="J108" s="40"/>
      <c r="K108" s="40">
        <v>18146.599999999999</v>
      </c>
      <c r="L108" s="40"/>
      <c r="M108" s="9">
        <f t="shared" si="25"/>
        <v>18146.599999999999</v>
      </c>
      <c r="N108" s="9">
        <v>407</v>
      </c>
      <c r="O108" s="9"/>
      <c r="P108" s="9"/>
      <c r="Q108" s="9">
        <v>18146.599999999999</v>
      </c>
      <c r="R108" s="9">
        <v>0</v>
      </c>
      <c r="S108" s="31">
        <v>0</v>
      </c>
      <c r="T108" s="31">
        <v>0</v>
      </c>
      <c r="U108" s="9"/>
      <c r="V108" s="9"/>
      <c r="W108" s="9">
        <v>18146.599999999999</v>
      </c>
      <c r="X108" s="9">
        <f t="shared" si="4"/>
        <v>0</v>
      </c>
      <c r="Y108" s="9">
        <f t="shared" si="24"/>
        <v>0</v>
      </c>
      <c r="Z108" s="9"/>
      <c r="AA108" s="9"/>
      <c r="AB108" s="9"/>
      <c r="AC108" s="9">
        <f t="shared" si="73"/>
        <v>18146.599999999999</v>
      </c>
      <c r="AD108" s="9">
        <f t="shared" si="6"/>
        <v>0</v>
      </c>
      <c r="AE108" s="9">
        <v>0</v>
      </c>
      <c r="AF108" s="31">
        <v>0</v>
      </c>
      <c r="AG108" s="31">
        <v>0</v>
      </c>
      <c r="AH108" s="31"/>
      <c r="AI108" s="31"/>
      <c r="AJ108" s="31"/>
      <c r="AK108" s="9">
        <f t="shared" si="67"/>
        <v>18146.599999999999</v>
      </c>
      <c r="AL108" s="9">
        <f t="shared" si="74"/>
        <v>0</v>
      </c>
      <c r="AM108" s="9">
        <v>0</v>
      </c>
      <c r="AN108" s="9">
        <f t="shared" si="9"/>
        <v>0</v>
      </c>
      <c r="AO108" s="9"/>
      <c r="AP108" s="9"/>
      <c r="AQ108" s="9"/>
      <c r="AR108" s="9"/>
      <c r="AS108" s="9">
        <f t="shared" si="61"/>
        <v>18146.599999999999</v>
      </c>
      <c r="AT108" s="9">
        <f t="shared" si="64"/>
        <v>0</v>
      </c>
      <c r="AU108" s="9">
        <f t="shared" si="75"/>
        <v>0</v>
      </c>
      <c r="AV108" s="9">
        <f t="shared" si="13"/>
        <v>0</v>
      </c>
      <c r="AW108" s="9"/>
      <c r="AX108" s="9"/>
      <c r="AY108" s="9"/>
      <c r="AZ108" s="9">
        <f t="shared" si="62"/>
        <v>0</v>
      </c>
      <c r="BA108" s="9">
        <f t="shared" si="65"/>
        <v>0</v>
      </c>
      <c r="BB108" s="9">
        <f t="shared" si="76"/>
        <v>0</v>
      </c>
      <c r="BC108" s="9"/>
      <c r="BD108" s="9"/>
      <c r="BE108" s="9">
        <f t="shared" si="63"/>
        <v>0</v>
      </c>
      <c r="BF108" s="9">
        <f t="shared" si="66"/>
        <v>0</v>
      </c>
      <c r="BL108" s="1"/>
      <c r="BM108" s="1"/>
      <c r="BN108" s="1"/>
      <c r="BO108" s="1"/>
      <c r="BP108" s="1"/>
    </row>
    <row r="109" spans="1:68" ht="158.25" customHeight="1" outlineLevel="1">
      <c r="A109" s="57" t="s">
        <v>75</v>
      </c>
      <c r="B109" s="25" t="s">
        <v>60</v>
      </c>
      <c r="C109" s="50" t="s">
        <v>20</v>
      </c>
      <c r="D109" s="50" t="s">
        <v>11</v>
      </c>
      <c r="E109" s="50" t="s">
        <v>36</v>
      </c>
      <c r="F109" s="50" t="s">
        <v>26</v>
      </c>
      <c r="G109" s="40">
        <v>18146.599999999999</v>
      </c>
      <c r="H109" s="40"/>
      <c r="I109" s="40">
        <f>G109+H109</f>
        <v>18146.599999999999</v>
      </c>
      <c r="J109" s="40"/>
      <c r="K109" s="40">
        <v>58921.1</v>
      </c>
      <c r="L109" s="40"/>
      <c r="M109" s="9">
        <v>48325.5</v>
      </c>
      <c r="N109" s="9">
        <v>2730.7</v>
      </c>
      <c r="O109" s="9"/>
      <c r="P109" s="9"/>
      <c r="Q109" s="9">
        <f>M109+P109</f>
        <v>48325.5</v>
      </c>
      <c r="R109" s="9">
        <v>3312.7</v>
      </c>
      <c r="S109" s="31">
        <v>3020</v>
      </c>
      <c r="T109" s="31"/>
      <c r="U109" s="9"/>
      <c r="V109" s="9"/>
      <c r="W109" s="9">
        <v>48325.5</v>
      </c>
      <c r="X109" s="9">
        <f t="shared" si="4"/>
        <v>3312.7</v>
      </c>
      <c r="Y109" s="9">
        <f t="shared" si="24"/>
        <v>3020</v>
      </c>
      <c r="Z109" s="9"/>
      <c r="AA109" s="9">
        <v>11768.5</v>
      </c>
      <c r="AB109" s="9"/>
      <c r="AC109" s="9">
        <f t="shared" si="73"/>
        <v>48325.5</v>
      </c>
      <c r="AD109" s="9">
        <f t="shared" si="6"/>
        <v>15081.2</v>
      </c>
      <c r="AE109" s="9">
        <v>3020</v>
      </c>
      <c r="AF109" s="31">
        <v>0</v>
      </c>
      <c r="AG109" s="31">
        <v>0</v>
      </c>
      <c r="AH109" s="31"/>
      <c r="AI109" s="31"/>
      <c r="AJ109" s="31"/>
      <c r="AK109" s="9">
        <f t="shared" si="67"/>
        <v>48325.5</v>
      </c>
      <c r="AL109" s="9">
        <f t="shared" si="74"/>
        <v>15081.2</v>
      </c>
      <c r="AM109" s="9">
        <v>3020</v>
      </c>
      <c r="AN109" s="9">
        <f t="shared" si="9"/>
        <v>0</v>
      </c>
      <c r="AO109" s="9"/>
      <c r="AP109" s="9"/>
      <c r="AQ109" s="9"/>
      <c r="AR109" s="9"/>
      <c r="AS109" s="9">
        <f t="shared" si="61"/>
        <v>48325.5</v>
      </c>
      <c r="AT109" s="9">
        <f t="shared" si="64"/>
        <v>15081.2</v>
      </c>
      <c r="AU109" s="9">
        <f t="shared" si="75"/>
        <v>3020</v>
      </c>
      <c r="AV109" s="9">
        <f t="shared" si="13"/>
        <v>0</v>
      </c>
      <c r="AW109" s="9"/>
      <c r="AX109" s="9"/>
      <c r="AY109" s="9"/>
      <c r="AZ109" s="9">
        <f t="shared" si="62"/>
        <v>15081.2</v>
      </c>
      <c r="BA109" s="9">
        <f t="shared" si="65"/>
        <v>3020</v>
      </c>
      <c r="BB109" s="9">
        <f t="shared" si="76"/>
        <v>0</v>
      </c>
      <c r="BC109" s="9"/>
      <c r="BD109" s="9"/>
      <c r="BE109" s="9">
        <f t="shared" si="63"/>
        <v>3020</v>
      </c>
      <c r="BF109" s="9">
        <f t="shared" si="66"/>
        <v>0</v>
      </c>
      <c r="BL109" s="1"/>
      <c r="BM109" s="1"/>
      <c r="BN109" s="1"/>
      <c r="BO109" s="1"/>
      <c r="BP109" s="1"/>
    </row>
    <row r="110" spans="1:68" ht="25.5" customHeight="1" outlineLevel="1">
      <c r="A110" s="86" t="s">
        <v>120</v>
      </c>
      <c r="B110" s="86"/>
      <c r="C110" s="86"/>
      <c r="D110" s="86"/>
      <c r="E110" s="50"/>
      <c r="F110" s="50"/>
      <c r="G110" s="40"/>
      <c r="H110" s="40"/>
      <c r="I110" s="40"/>
      <c r="J110" s="40"/>
      <c r="K110" s="40"/>
      <c r="L110" s="40">
        <f>L111</f>
        <v>128914.7</v>
      </c>
      <c r="M110" s="40">
        <f t="shared" ref="M110:AN110" si="84">M111</f>
        <v>128914.7</v>
      </c>
      <c r="N110" s="40">
        <f t="shared" si="84"/>
        <v>0</v>
      </c>
      <c r="O110" s="40">
        <f t="shared" si="84"/>
        <v>7010.2</v>
      </c>
      <c r="P110" s="40">
        <f t="shared" si="84"/>
        <v>0</v>
      </c>
      <c r="Q110" s="40">
        <v>128914.7</v>
      </c>
      <c r="R110" s="40">
        <f t="shared" si="84"/>
        <v>7010.2</v>
      </c>
      <c r="S110" s="40">
        <f t="shared" si="84"/>
        <v>0</v>
      </c>
      <c r="T110" s="40">
        <f t="shared" si="84"/>
        <v>0</v>
      </c>
      <c r="U110" s="40">
        <f t="shared" si="84"/>
        <v>0</v>
      </c>
      <c r="V110" s="40"/>
      <c r="W110" s="40">
        <v>128914.7</v>
      </c>
      <c r="X110" s="9">
        <f t="shared" si="4"/>
        <v>7010.2</v>
      </c>
      <c r="Y110" s="40">
        <f t="shared" si="84"/>
        <v>0</v>
      </c>
      <c r="Z110" s="40">
        <f t="shared" si="84"/>
        <v>0</v>
      </c>
      <c r="AA110" s="40"/>
      <c r="AB110" s="40"/>
      <c r="AC110" s="9">
        <f t="shared" si="73"/>
        <v>128914.7</v>
      </c>
      <c r="AD110" s="9">
        <f t="shared" si="6"/>
        <v>7010.2</v>
      </c>
      <c r="AE110" s="40">
        <v>0</v>
      </c>
      <c r="AF110" s="40">
        <f t="shared" si="84"/>
        <v>0</v>
      </c>
      <c r="AG110" s="40">
        <f t="shared" si="84"/>
        <v>0</v>
      </c>
      <c r="AH110" s="40"/>
      <c r="AI110" s="40"/>
      <c r="AJ110" s="40"/>
      <c r="AK110" s="9">
        <f t="shared" si="67"/>
        <v>128914.7</v>
      </c>
      <c r="AL110" s="9">
        <f t="shared" si="74"/>
        <v>7010.2</v>
      </c>
      <c r="AM110" s="40">
        <v>0</v>
      </c>
      <c r="AN110" s="40">
        <f t="shared" si="84"/>
        <v>0</v>
      </c>
      <c r="AO110" s="40"/>
      <c r="AP110" s="40"/>
      <c r="AQ110" s="40"/>
      <c r="AR110" s="40"/>
      <c r="AS110" s="9">
        <f t="shared" si="61"/>
        <v>128914.7</v>
      </c>
      <c r="AT110" s="9">
        <f t="shared" si="64"/>
        <v>7010.2</v>
      </c>
      <c r="AU110" s="9">
        <f t="shared" si="75"/>
        <v>0</v>
      </c>
      <c r="AV110" s="9">
        <f t="shared" ref="AV110:AV130" si="85">AN110+AO110</f>
        <v>0</v>
      </c>
      <c r="AW110" s="9"/>
      <c r="AX110" s="9"/>
      <c r="AY110" s="9"/>
      <c r="AZ110" s="9">
        <f t="shared" si="62"/>
        <v>7010.2</v>
      </c>
      <c r="BA110" s="9">
        <f t="shared" si="65"/>
        <v>0</v>
      </c>
      <c r="BB110" s="9">
        <f t="shared" si="76"/>
        <v>0</v>
      </c>
      <c r="BC110" s="9"/>
      <c r="BD110" s="9"/>
      <c r="BE110" s="9">
        <f t="shared" si="63"/>
        <v>0</v>
      </c>
      <c r="BF110" s="9">
        <f t="shared" si="66"/>
        <v>0</v>
      </c>
      <c r="BL110" s="1"/>
      <c r="BM110" s="1"/>
      <c r="BN110" s="1"/>
      <c r="BO110" s="1"/>
      <c r="BP110" s="1"/>
    </row>
    <row r="111" spans="1:68" ht="128.25" customHeight="1" outlineLevel="1">
      <c r="A111" s="15" t="s">
        <v>121</v>
      </c>
      <c r="B111" s="25" t="s">
        <v>122</v>
      </c>
      <c r="C111" s="50" t="s">
        <v>20</v>
      </c>
      <c r="D111" s="50" t="s">
        <v>7</v>
      </c>
      <c r="E111" s="50" t="s">
        <v>36</v>
      </c>
      <c r="F111" s="50" t="s">
        <v>123</v>
      </c>
      <c r="G111" s="40"/>
      <c r="H111" s="40"/>
      <c r="I111" s="40"/>
      <c r="J111" s="40"/>
      <c r="K111" s="40"/>
      <c r="L111" s="40">
        <v>128914.7</v>
      </c>
      <c r="M111" s="9">
        <f t="shared" si="25"/>
        <v>128914.7</v>
      </c>
      <c r="N111" s="9"/>
      <c r="O111" s="9">
        <v>7010.2</v>
      </c>
      <c r="P111" s="9"/>
      <c r="Q111" s="9">
        <v>128914.7</v>
      </c>
      <c r="R111" s="9">
        <f t="shared" si="23"/>
        <v>7010.2</v>
      </c>
      <c r="S111" s="31"/>
      <c r="T111" s="31"/>
      <c r="U111" s="9"/>
      <c r="V111" s="9"/>
      <c r="W111" s="9">
        <v>128914.7</v>
      </c>
      <c r="X111" s="9">
        <f t="shared" si="4"/>
        <v>7010.2</v>
      </c>
      <c r="Y111" s="9">
        <v>0</v>
      </c>
      <c r="Z111" s="9"/>
      <c r="AA111" s="9"/>
      <c r="AB111" s="9"/>
      <c r="AC111" s="9">
        <f t="shared" si="73"/>
        <v>128914.7</v>
      </c>
      <c r="AD111" s="9">
        <f t="shared" si="6"/>
        <v>7010.2</v>
      </c>
      <c r="AE111" s="9">
        <v>0</v>
      </c>
      <c r="AF111" s="31">
        <v>0</v>
      </c>
      <c r="AG111" s="31"/>
      <c r="AH111" s="31"/>
      <c r="AI111" s="31"/>
      <c r="AJ111" s="31"/>
      <c r="AK111" s="9">
        <f t="shared" si="67"/>
        <v>128914.7</v>
      </c>
      <c r="AL111" s="9">
        <f t="shared" si="74"/>
        <v>7010.2</v>
      </c>
      <c r="AM111" s="9">
        <v>0</v>
      </c>
      <c r="AN111" s="9">
        <f t="shared" si="9"/>
        <v>0</v>
      </c>
      <c r="AO111" s="9"/>
      <c r="AP111" s="9"/>
      <c r="AQ111" s="9"/>
      <c r="AR111" s="9"/>
      <c r="AS111" s="9">
        <f t="shared" si="61"/>
        <v>128914.7</v>
      </c>
      <c r="AT111" s="9">
        <f t="shared" si="64"/>
        <v>7010.2</v>
      </c>
      <c r="AU111" s="9">
        <f t="shared" si="75"/>
        <v>0</v>
      </c>
      <c r="AV111" s="9">
        <f t="shared" si="85"/>
        <v>0</v>
      </c>
      <c r="AW111" s="9"/>
      <c r="AX111" s="9"/>
      <c r="AY111" s="9"/>
      <c r="AZ111" s="9">
        <f t="shared" si="62"/>
        <v>7010.2</v>
      </c>
      <c r="BA111" s="9">
        <f t="shared" si="65"/>
        <v>0</v>
      </c>
      <c r="BB111" s="9">
        <f t="shared" si="76"/>
        <v>0</v>
      </c>
      <c r="BC111" s="9"/>
      <c r="BD111" s="9"/>
      <c r="BE111" s="9">
        <f t="shared" si="63"/>
        <v>0</v>
      </c>
      <c r="BF111" s="9">
        <f t="shared" si="66"/>
        <v>0</v>
      </c>
      <c r="BL111" s="1"/>
      <c r="BM111" s="1"/>
      <c r="BN111" s="1"/>
      <c r="BO111" s="1"/>
      <c r="BP111" s="1"/>
    </row>
    <row r="112" spans="1:68" ht="60.75" customHeight="1" outlineLevel="1">
      <c r="A112" s="89" t="s">
        <v>151</v>
      </c>
      <c r="B112" s="89"/>
      <c r="C112" s="89"/>
      <c r="D112" s="89"/>
      <c r="E112" s="89"/>
      <c r="F112" s="50"/>
      <c r="G112" s="40"/>
      <c r="H112" s="40"/>
      <c r="I112" s="40"/>
      <c r="J112" s="40"/>
      <c r="K112" s="40"/>
      <c r="L112" s="40"/>
      <c r="M112" s="9">
        <f t="shared" ref="M112:O112" si="86">M113+M114+M115</f>
        <v>9070</v>
      </c>
      <c r="N112" s="9">
        <f t="shared" si="86"/>
        <v>0</v>
      </c>
      <c r="O112" s="9">
        <f t="shared" si="86"/>
        <v>0</v>
      </c>
      <c r="P112" s="9">
        <f>P113+P114+P115</f>
        <v>0</v>
      </c>
      <c r="Q112" s="9">
        <f>M112+P112</f>
        <v>9070</v>
      </c>
      <c r="R112" s="9">
        <f t="shared" ref="R112:T112" si="87">R113+R114+R115</f>
        <v>4010</v>
      </c>
      <c r="S112" s="9">
        <f t="shared" si="87"/>
        <v>0</v>
      </c>
      <c r="T112" s="9">
        <f t="shared" si="87"/>
        <v>0</v>
      </c>
      <c r="U112" s="9"/>
      <c r="V112" s="9"/>
      <c r="W112" s="9">
        <v>9070</v>
      </c>
      <c r="X112" s="9">
        <f>R112+U112</f>
        <v>4010</v>
      </c>
      <c r="Y112" s="9">
        <f>Y113+Y114+Y115</f>
        <v>5060</v>
      </c>
      <c r="Z112" s="9">
        <f>Z113+Z114+Z115</f>
        <v>0</v>
      </c>
      <c r="AA112" s="9"/>
      <c r="AB112" s="9"/>
      <c r="AC112" s="9">
        <f t="shared" si="73"/>
        <v>9070</v>
      </c>
      <c r="AD112" s="9">
        <f t="shared" si="6"/>
        <v>4010</v>
      </c>
      <c r="AE112" s="9">
        <f>Y112+Z112</f>
        <v>5060</v>
      </c>
      <c r="AF112" s="9"/>
      <c r="AG112" s="31"/>
      <c r="AH112" s="31"/>
      <c r="AI112" s="31"/>
      <c r="AJ112" s="31"/>
      <c r="AK112" s="9">
        <f t="shared" si="67"/>
        <v>9070</v>
      </c>
      <c r="AL112" s="9">
        <f t="shared" si="74"/>
        <v>4010</v>
      </c>
      <c r="AM112" s="9">
        <v>5060</v>
      </c>
      <c r="AN112" s="9">
        <f t="shared" si="9"/>
        <v>0</v>
      </c>
      <c r="AO112" s="9"/>
      <c r="AP112" s="9"/>
      <c r="AQ112" s="9"/>
      <c r="AR112" s="9"/>
      <c r="AS112" s="9">
        <f t="shared" si="61"/>
        <v>9070</v>
      </c>
      <c r="AT112" s="9">
        <f t="shared" si="64"/>
        <v>4010</v>
      </c>
      <c r="AU112" s="9">
        <f t="shared" si="75"/>
        <v>5060</v>
      </c>
      <c r="AV112" s="9">
        <f t="shared" si="85"/>
        <v>0</v>
      </c>
      <c r="AW112" s="9"/>
      <c r="AX112" s="9"/>
      <c r="AY112" s="9"/>
      <c r="AZ112" s="9">
        <f t="shared" si="62"/>
        <v>4010</v>
      </c>
      <c r="BA112" s="9">
        <f t="shared" si="65"/>
        <v>5060</v>
      </c>
      <c r="BB112" s="9">
        <f t="shared" si="76"/>
        <v>0</v>
      </c>
      <c r="BC112" s="9"/>
      <c r="BD112" s="9"/>
      <c r="BE112" s="9">
        <f t="shared" si="63"/>
        <v>5060</v>
      </c>
      <c r="BF112" s="9">
        <f t="shared" si="66"/>
        <v>0</v>
      </c>
      <c r="BL112" s="1"/>
      <c r="BM112" s="1"/>
      <c r="BN112" s="1"/>
      <c r="BO112" s="1"/>
      <c r="BP112" s="1"/>
    </row>
    <row r="113" spans="1:68" ht="156" customHeight="1" outlineLevel="1">
      <c r="A113" s="15" t="s">
        <v>173</v>
      </c>
      <c r="B113" s="25"/>
      <c r="C113" s="50" t="s">
        <v>13</v>
      </c>
      <c r="D113" s="50" t="s">
        <v>6</v>
      </c>
      <c r="E113" s="50" t="s">
        <v>64</v>
      </c>
      <c r="F113" s="50">
        <v>2018</v>
      </c>
      <c r="G113" s="40"/>
      <c r="H113" s="40"/>
      <c r="I113" s="40"/>
      <c r="J113" s="40"/>
      <c r="K113" s="40"/>
      <c r="L113" s="40"/>
      <c r="M113" s="9">
        <v>730</v>
      </c>
      <c r="N113" s="9"/>
      <c r="O113" s="9"/>
      <c r="P113" s="9"/>
      <c r="Q113" s="9">
        <f t="shared" ref="Q113:Q115" si="88">M113+P113</f>
        <v>730</v>
      </c>
      <c r="R113" s="9">
        <v>730</v>
      </c>
      <c r="S113" s="31"/>
      <c r="T113" s="31"/>
      <c r="U113" s="9"/>
      <c r="V113" s="9"/>
      <c r="W113" s="9">
        <v>730</v>
      </c>
      <c r="X113" s="9">
        <f t="shared" ref="X113:X115" si="89">R113+U113</f>
        <v>730</v>
      </c>
      <c r="Y113" s="9"/>
      <c r="Z113" s="9"/>
      <c r="AA113" s="9"/>
      <c r="AB113" s="9"/>
      <c r="AC113" s="9">
        <f t="shared" si="73"/>
        <v>730</v>
      </c>
      <c r="AD113" s="9">
        <f t="shared" ref="AD113:AD130" si="90">X113+AA113</f>
        <v>730</v>
      </c>
      <c r="AE113" s="9">
        <f t="shared" ref="AE113:AE115" si="91">Y113+Z113</f>
        <v>0</v>
      </c>
      <c r="AF113" s="31"/>
      <c r="AG113" s="31"/>
      <c r="AH113" s="31"/>
      <c r="AI113" s="31"/>
      <c r="AJ113" s="31"/>
      <c r="AK113" s="9">
        <f t="shared" si="67"/>
        <v>730</v>
      </c>
      <c r="AL113" s="9">
        <f t="shared" si="74"/>
        <v>730</v>
      </c>
      <c r="AM113" s="9">
        <v>0</v>
      </c>
      <c r="AN113" s="9">
        <f t="shared" si="9"/>
        <v>0</v>
      </c>
      <c r="AO113" s="9"/>
      <c r="AP113" s="9"/>
      <c r="AQ113" s="9"/>
      <c r="AR113" s="9"/>
      <c r="AS113" s="9">
        <f t="shared" si="61"/>
        <v>730</v>
      </c>
      <c r="AT113" s="9">
        <f t="shared" si="64"/>
        <v>730</v>
      </c>
      <c r="AU113" s="9">
        <f t="shared" si="75"/>
        <v>0</v>
      </c>
      <c r="AV113" s="9">
        <f t="shared" si="85"/>
        <v>0</v>
      </c>
      <c r="AW113" s="9"/>
      <c r="AX113" s="9"/>
      <c r="AY113" s="9"/>
      <c r="AZ113" s="9">
        <f t="shared" si="62"/>
        <v>730</v>
      </c>
      <c r="BA113" s="9">
        <f t="shared" si="65"/>
        <v>0</v>
      </c>
      <c r="BB113" s="9">
        <f t="shared" si="76"/>
        <v>0</v>
      </c>
      <c r="BC113" s="9"/>
      <c r="BD113" s="9"/>
      <c r="BE113" s="9">
        <f t="shared" si="63"/>
        <v>0</v>
      </c>
      <c r="BF113" s="9">
        <f t="shared" si="66"/>
        <v>0</v>
      </c>
      <c r="BL113" s="1"/>
      <c r="BM113" s="1"/>
      <c r="BN113" s="1"/>
      <c r="BO113" s="1"/>
      <c r="BP113" s="1"/>
    </row>
    <row r="114" spans="1:68" ht="150.75" customHeight="1" outlineLevel="1">
      <c r="A114" s="15" t="s">
        <v>152</v>
      </c>
      <c r="B114" s="25"/>
      <c r="C114" s="50" t="s">
        <v>13</v>
      </c>
      <c r="D114" s="50" t="s">
        <v>6</v>
      </c>
      <c r="E114" s="50" t="s">
        <v>64</v>
      </c>
      <c r="F114" s="50" t="s">
        <v>26</v>
      </c>
      <c r="G114" s="40"/>
      <c r="H114" s="40"/>
      <c r="I114" s="40"/>
      <c r="J114" s="40"/>
      <c r="K114" s="40"/>
      <c r="L114" s="40"/>
      <c r="M114" s="9">
        <v>1070</v>
      </c>
      <c r="N114" s="9"/>
      <c r="O114" s="9"/>
      <c r="P114" s="9"/>
      <c r="Q114" s="9">
        <f t="shared" si="88"/>
        <v>1070</v>
      </c>
      <c r="R114" s="9">
        <v>1070</v>
      </c>
      <c r="S114" s="31"/>
      <c r="T114" s="31"/>
      <c r="U114" s="9"/>
      <c r="V114" s="9"/>
      <c r="W114" s="9">
        <v>1070</v>
      </c>
      <c r="X114" s="9">
        <f t="shared" si="89"/>
        <v>1070</v>
      </c>
      <c r="Y114" s="9"/>
      <c r="Z114" s="9"/>
      <c r="AA114" s="9"/>
      <c r="AB114" s="9"/>
      <c r="AC114" s="9">
        <f t="shared" si="73"/>
        <v>1070</v>
      </c>
      <c r="AD114" s="9">
        <f t="shared" si="90"/>
        <v>1070</v>
      </c>
      <c r="AE114" s="9">
        <f t="shared" si="91"/>
        <v>0</v>
      </c>
      <c r="AF114" s="31"/>
      <c r="AG114" s="31"/>
      <c r="AH114" s="31"/>
      <c r="AI114" s="31"/>
      <c r="AJ114" s="31"/>
      <c r="AK114" s="9">
        <f t="shared" si="67"/>
        <v>1070</v>
      </c>
      <c r="AL114" s="9">
        <f t="shared" si="74"/>
        <v>1070</v>
      </c>
      <c r="AM114" s="9">
        <v>0</v>
      </c>
      <c r="AN114" s="9">
        <f t="shared" si="9"/>
        <v>0</v>
      </c>
      <c r="AO114" s="9"/>
      <c r="AP114" s="9"/>
      <c r="AQ114" s="9"/>
      <c r="AR114" s="9"/>
      <c r="AS114" s="9">
        <f t="shared" si="61"/>
        <v>1070</v>
      </c>
      <c r="AT114" s="9">
        <f t="shared" si="64"/>
        <v>1070</v>
      </c>
      <c r="AU114" s="9">
        <f t="shared" si="75"/>
        <v>0</v>
      </c>
      <c r="AV114" s="9">
        <f t="shared" si="85"/>
        <v>0</v>
      </c>
      <c r="AW114" s="9"/>
      <c r="AX114" s="9"/>
      <c r="AY114" s="9"/>
      <c r="AZ114" s="9">
        <f t="shared" si="62"/>
        <v>1070</v>
      </c>
      <c r="BA114" s="9">
        <f t="shared" si="65"/>
        <v>0</v>
      </c>
      <c r="BB114" s="9">
        <f t="shared" si="76"/>
        <v>0</v>
      </c>
      <c r="BC114" s="9"/>
      <c r="BD114" s="9"/>
      <c r="BE114" s="9">
        <f t="shared" si="63"/>
        <v>0</v>
      </c>
      <c r="BF114" s="9">
        <f t="shared" si="66"/>
        <v>0</v>
      </c>
      <c r="BL114" s="1"/>
      <c r="BM114" s="1"/>
      <c r="BN114" s="1"/>
      <c r="BO114" s="1"/>
      <c r="BP114" s="1"/>
    </row>
    <row r="115" spans="1:68" ht="150.75" customHeight="1" outlineLevel="1">
      <c r="A115" s="15" t="s">
        <v>153</v>
      </c>
      <c r="B115" s="25"/>
      <c r="C115" s="50" t="s">
        <v>13</v>
      </c>
      <c r="D115" s="50" t="s">
        <v>6</v>
      </c>
      <c r="E115" s="50" t="s">
        <v>64</v>
      </c>
      <c r="F115" s="50" t="s">
        <v>26</v>
      </c>
      <c r="G115" s="40"/>
      <c r="H115" s="40"/>
      <c r="I115" s="40"/>
      <c r="J115" s="40"/>
      <c r="K115" s="40"/>
      <c r="L115" s="40"/>
      <c r="M115" s="9">
        <v>7270</v>
      </c>
      <c r="N115" s="9"/>
      <c r="O115" s="9"/>
      <c r="P115" s="9"/>
      <c r="Q115" s="9">
        <f t="shared" si="88"/>
        <v>7270</v>
      </c>
      <c r="R115" s="9">
        <v>2210</v>
      </c>
      <c r="S115" s="31"/>
      <c r="T115" s="31"/>
      <c r="U115" s="9"/>
      <c r="V115" s="9"/>
      <c r="W115" s="9">
        <v>7270</v>
      </c>
      <c r="X115" s="9">
        <f t="shared" si="89"/>
        <v>2210</v>
      </c>
      <c r="Y115" s="9">
        <v>5060</v>
      </c>
      <c r="Z115" s="9"/>
      <c r="AA115" s="9"/>
      <c r="AB115" s="9"/>
      <c r="AC115" s="9">
        <f t="shared" si="73"/>
        <v>7270</v>
      </c>
      <c r="AD115" s="9">
        <f t="shared" si="90"/>
        <v>2210</v>
      </c>
      <c r="AE115" s="9">
        <f t="shared" si="91"/>
        <v>5060</v>
      </c>
      <c r="AF115" s="31"/>
      <c r="AG115" s="31"/>
      <c r="AH115" s="31"/>
      <c r="AI115" s="31"/>
      <c r="AJ115" s="31"/>
      <c r="AK115" s="9">
        <f t="shared" si="67"/>
        <v>7270</v>
      </c>
      <c r="AL115" s="9">
        <f t="shared" si="74"/>
        <v>2210</v>
      </c>
      <c r="AM115" s="9">
        <v>5060</v>
      </c>
      <c r="AN115" s="9">
        <f t="shared" si="9"/>
        <v>0</v>
      </c>
      <c r="AO115" s="9"/>
      <c r="AP115" s="9"/>
      <c r="AQ115" s="9"/>
      <c r="AR115" s="9"/>
      <c r="AS115" s="9">
        <f t="shared" si="61"/>
        <v>7270</v>
      </c>
      <c r="AT115" s="9">
        <f t="shared" si="64"/>
        <v>2210</v>
      </c>
      <c r="AU115" s="9">
        <f t="shared" si="75"/>
        <v>5060</v>
      </c>
      <c r="AV115" s="9">
        <f t="shared" si="85"/>
        <v>0</v>
      </c>
      <c r="AW115" s="9"/>
      <c r="AX115" s="9"/>
      <c r="AY115" s="9"/>
      <c r="AZ115" s="9">
        <f t="shared" si="62"/>
        <v>2210</v>
      </c>
      <c r="BA115" s="9">
        <f t="shared" si="65"/>
        <v>5060</v>
      </c>
      <c r="BB115" s="9">
        <f t="shared" si="76"/>
        <v>0</v>
      </c>
      <c r="BC115" s="9"/>
      <c r="BD115" s="9"/>
      <c r="BE115" s="9">
        <f t="shared" si="63"/>
        <v>5060</v>
      </c>
      <c r="BF115" s="9">
        <f t="shared" si="66"/>
        <v>0</v>
      </c>
      <c r="BL115" s="1"/>
      <c r="BM115" s="1"/>
      <c r="BN115" s="1"/>
      <c r="BO115" s="1"/>
      <c r="BP115" s="1"/>
    </row>
    <row r="116" spans="1:68" s="6" customFormat="1" ht="48" customHeight="1">
      <c r="A116" s="86" t="s">
        <v>271</v>
      </c>
      <c r="B116" s="87"/>
      <c r="C116" s="87"/>
      <c r="D116" s="87"/>
      <c r="E116" s="41"/>
      <c r="F116" s="41"/>
      <c r="G116" s="42">
        <f t="shared" ref="G116:J116" si="92">SUM(G117:G119)</f>
        <v>515133</v>
      </c>
      <c r="H116" s="42">
        <f t="shared" si="92"/>
        <v>0</v>
      </c>
      <c r="I116" s="42">
        <f t="shared" si="92"/>
        <v>515133</v>
      </c>
      <c r="J116" s="42">
        <f t="shared" si="92"/>
        <v>-2505</v>
      </c>
      <c r="K116" s="9">
        <f>SUM(K117:K119)</f>
        <v>512635.89999999997</v>
      </c>
      <c r="L116" s="9">
        <f>SUM(L117:L119)</f>
        <v>0</v>
      </c>
      <c r="M116" s="9">
        <f>SUM(M117:M120)</f>
        <v>512635.89999999997</v>
      </c>
      <c r="N116" s="9">
        <f t="shared" ref="N116:P116" si="93">SUM(N117:N120)</f>
        <v>12588</v>
      </c>
      <c r="O116" s="9">
        <f t="shared" si="93"/>
        <v>0</v>
      </c>
      <c r="P116" s="9">
        <f t="shared" si="93"/>
        <v>5586</v>
      </c>
      <c r="Q116" s="9">
        <f>P116+M116</f>
        <v>518221.89999999997</v>
      </c>
      <c r="R116" s="9">
        <f>SUM(R117:R120)</f>
        <v>12588</v>
      </c>
      <c r="S116" s="9">
        <f t="shared" ref="S116:U116" si="94">SUM(S117:S120)</f>
        <v>56789.8</v>
      </c>
      <c r="T116" s="9">
        <f t="shared" si="94"/>
        <v>0</v>
      </c>
      <c r="U116" s="9">
        <f t="shared" si="94"/>
        <v>5586</v>
      </c>
      <c r="V116" s="9"/>
      <c r="W116" s="9">
        <v>518221.89999999997</v>
      </c>
      <c r="X116" s="9">
        <f>R116+U116</f>
        <v>18174</v>
      </c>
      <c r="Y116" s="9">
        <f>SUM(Y117:Y120)</f>
        <v>56789.8</v>
      </c>
      <c r="Z116" s="9">
        <f>Z117+Z118+Z119</f>
        <v>0</v>
      </c>
      <c r="AA116" s="9"/>
      <c r="AB116" s="9"/>
      <c r="AC116" s="9">
        <f t="shared" si="73"/>
        <v>518221.89999999997</v>
      </c>
      <c r="AD116" s="9">
        <f t="shared" si="90"/>
        <v>18174</v>
      </c>
      <c r="AE116" s="9">
        <v>56789.8</v>
      </c>
      <c r="AF116" s="9">
        <f>SUM(AF117:AF120)</f>
        <v>164913.29999999999</v>
      </c>
      <c r="AG116" s="9">
        <f t="shared" ref="AG116" si="95">SUM(AG117:AG119)</f>
        <v>0</v>
      </c>
      <c r="AH116" s="9"/>
      <c r="AI116" s="9"/>
      <c r="AJ116" s="9"/>
      <c r="AK116" s="9">
        <f t="shared" si="67"/>
        <v>518221.89999999997</v>
      </c>
      <c r="AL116" s="9">
        <f t="shared" si="74"/>
        <v>18174</v>
      </c>
      <c r="AM116" s="9">
        <v>56789.8</v>
      </c>
      <c r="AN116" s="9">
        <f t="shared" si="9"/>
        <v>164913.29999999999</v>
      </c>
      <c r="AO116" s="9"/>
      <c r="AP116" s="9"/>
      <c r="AQ116" s="9"/>
      <c r="AR116" s="9"/>
      <c r="AS116" s="9">
        <f t="shared" si="61"/>
        <v>518221.89999999997</v>
      </c>
      <c r="AT116" s="9">
        <f t="shared" si="64"/>
        <v>18174</v>
      </c>
      <c r="AU116" s="9">
        <f t="shared" si="75"/>
        <v>56789.8</v>
      </c>
      <c r="AV116" s="9">
        <f t="shared" si="85"/>
        <v>164913.29999999999</v>
      </c>
      <c r="AW116" s="9"/>
      <c r="AX116" s="9"/>
      <c r="AY116" s="9"/>
      <c r="AZ116" s="9">
        <f t="shared" si="62"/>
        <v>18174</v>
      </c>
      <c r="BA116" s="9">
        <f t="shared" si="65"/>
        <v>56789.8</v>
      </c>
      <c r="BB116" s="9">
        <f t="shared" si="76"/>
        <v>164913.29999999999</v>
      </c>
      <c r="BC116" s="9"/>
      <c r="BD116" s="9">
        <f>BD117</f>
        <v>-26169.3</v>
      </c>
      <c r="BE116" s="9">
        <f t="shared" si="63"/>
        <v>30620.500000000004</v>
      </c>
      <c r="BF116" s="9">
        <f t="shared" si="66"/>
        <v>164913.29999999999</v>
      </c>
      <c r="BG116" s="5"/>
      <c r="BH116" s="5"/>
      <c r="BI116" s="5"/>
      <c r="BJ116" s="5"/>
      <c r="BK116" s="5"/>
    </row>
    <row r="117" spans="1:68" s="6" customFormat="1" ht="137.25" customHeight="1" outlineLevel="1">
      <c r="A117" s="52" t="s">
        <v>158</v>
      </c>
      <c r="B117" s="18" t="s">
        <v>27</v>
      </c>
      <c r="C117" s="50" t="s">
        <v>5</v>
      </c>
      <c r="D117" s="50" t="s">
        <v>7</v>
      </c>
      <c r="E117" s="50" t="s">
        <v>10</v>
      </c>
      <c r="F117" s="50" t="s">
        <v>52</v>
      </c>
      <c r="G117" s="40">
        <v>345409</v>
      </c>
      <c r="H117" s="40"/>
      <c r="I117" s="40">
        <v>345409</v>
      </c>
      <c r="J117" s="40">
        <v>-1727</v>
      </c>
      <c r="K117" s="40">
        <f>I117+J117</f>
        <v>343682</v>
      </c>
      <c r="L117" s="40"/>
      <c r="M117" s="9">
        <f t="shared" si="25"/>
        <v>343682</v>
      </c>
      <c r="N117" s="9">
        <v>11111.1</v>
      </c>
      <c r="O117" s="9"/>
      <c r="P117" s="9">
        <v>5586</v>
      </c>
      <c r="Q117" s="9">
        <f>M117+P117</f>
        <v>349268</v>
      </c>
      <c r="R117" s="9">
        <f t="shared" si="23"/>
        <v>11111.1</v>
      </c>
      <c r="S117" s="31">
        <v>55508.9</v>
      </c>
      <c r="T117" s="31"/>
      <c r="U117" s="9">
        <v>5586</v>
      </c>
      <c r="V117" s="9"/>
      <c r="W117" s="9">
        <v>349268</v>
      </c>
      <c r="X117" s="9">
        <f t="shared" si="4"/>
        <v>16697.099999999999</v>
      </c>
      <c r="Y117" s="9">
        <f t="shared" si="24"/>
        <v>55508.9</v>
      </c>
      <c r="Z117" s="9"/>
      <c r="AA117" s="9"/>
      <c r="AB117" s="9"/>
      <c r="AC117" s="9">
        <f t="shared" si="73"/>
        <v>349268</v>
      </c>
      <c r="AD117" s="9">
        <f t="shared" si="90"/>
        <v>16697.099999999999</v>
      </c>
      <c r="AE117" s="9">
        <v>55508.9</v>
      </c>
      <c r="AF117" s="31">
        <v>0</v>
      </c>
      <c r="AG117" s="31">
        <v>0</v>
      </c>
      <c r="AH117" s="31"/>
      <c r="AI117" s="31"/>
      <c r="AJ117" s="31"/>
      <c r="AK117" s="9">
        <f t="shared" si="67"/>
        <v>349268</v>
      </c>
      <c r="AL117" s="9">
        <f t="shared" si="74"/>
        <v>16697.099999999999</v>
      </c>
      <c r="AM117" s="9">
        <v>55508.9</v>
      </c>
      <c r="AN117" s="9">
        <f t="shared" si="9"/>
        <v>0</v>
      </c>
      <c r="AO117" s="9"/>
      <c r="AP117" s="9"/>
      <c r="AQ117" s="9"/>
      <c r="AR117" s="9"/>
      <c r="AS117" s="9">
        <f t="shared" si="61"/>
        <v>349268</v>
      </c>
      <c r="AT117" s="9">
        <f t="shared" si="64"/>
        <v>16697.099999999999</v>
      </c>
      <c r="AU117" s="9">
        <f t="shared" si="75"/>
        <v>55508.9</v>
      </c>
      <c r="AV117" s="9">
        <f t="shared" si="85"/>
        <v>0</v>
      </c>
      <c r="AW117" s="9"/>
      <c r="AX117" s="9"/>
      <c r="AY117" s="9"/>
      <c r="AZ117" s="9">
        <f t="shared" si="62"/>
        <v>16697.099999999999</v>
      </c>
      <c r="BA117" s="9">
        <f t="shared" si="65"/>
        <v>55508.9</v>
      </c>
      <c r="BB117" s="9">
        <f t="shared" si="76"/>
        <v>0</v>
      </c>
      <c r="BC117" s="9"/>
      <c r="BD117" s="9">
        <v>-26169.3</v>
      </c>
      <c r="BE117" s="9">
        <f t="shared" si="63"/>
        <v>29339.600000000002</v>
      </c>
      <c r="BF117" s="9">
        <f t="shared" si="66"/>
        <v>0</v>
      </c>
      <c r="BG117" s="5"/>
      <c r="BH117" s="5"/>
      <c r="BI117" s="5"/>
      <c r="BJ117" s="5"/>
      <c r="BK117" s="5"/>
    </row>
    <row r="118" spans="1:68" s="6" customFormat="1" ht="129.75" customHeight="1" outlineLevel="1">
      <c r="A118" s="56" t="s">
        <v>194</v>
      </c>
      <c r="B118" s="43" t="s">
        <v>25</v>
      </c>
      <c r="C118" s="50" t="s">
        <v>5</v>
      </c>
      <c r="D118" s="50" t="s">
        <v>7</v>
      </c>
      <c r="E118" s="50" t="s">
        <v>10</v>
      </c>
      <c r="F118" s="50" t="s">
        <v>56</v>
      </c>
      <c r="G118" s="31">
        <v>167029.29999999999</v>
      </c>
      <c r="H118" s="31"/>
      <c r="I118" s="31">
        <v>167029.29999999999</v>
      </c>
      <c r="J118" s="31">
        <v>-835.2</v>
      </c>
      <c r="K118" s="31">
        <f>S118+AF118</f>
        <v>166194.19999999998</v>
      </c>
      <c r="L118" s="31"/>
      <c r="M118" s="9">
        <f t="shared" si="25"/>
        <v>166194.19999999998</v>
      </c>
      <c r="N118" s="9">
        <v>0</v>
      </c>
      <c r="O118" s="9">
        <v>0</v>
      </c>
      <c r="P118" s="9">
        <f t="shared" ref="P118" si="96">N118+O118</f>
        <v>0</v>
      </c>
      <c r="Q118" s="9">
        <f t="shared" ref="Q118:Q120" si="97">M118+P118</f>
        <v>166194.19999999998</v>
      </c>
      <c r="R118" s="9">
        <f t="shared" si="23"/>
        <v>0</v>
      </c>
      <c r="S118" s="40">
        <v>1280.9000000000001</v>
      </c>
      <c r="T118" s="40"/>
      <c r="U118" s="9"/>
      <c r="V118" s="9"/>
      <c r="W118" s="9">
        <v>166194.19999999998</v>
      </c>
      <c r="X118" s="9">
        <f t="shared" si="4"/>
        <v>0</v>
      </c>
      <c r="Y118" s="9">
        <f t="shared" si="24"/>
        <v>1280.9000000000001</v>
      </c>
      <c r="Z118" s="9"/>
      <c r="AA118" s="9"/>
      <c r="AB118" s="9"/>
      <c r="AC118" s="9">
        <f t="shared" si="73"/>
        <v>166194.19999999998</v>
      </c>
      <c r="AD118" s="9">
        <f t="shared" si="90"/>
        <v>0</v>
      </c>
      <c r="AE118" s="9">
        <v>1280.9000000000001</v>
      </c>
      <c r="AF118" s="40">
        <v>164913.29999999999</v>
      </c>
      <c r="AG118" s="40"/>
      <c r="AH118" s="40"/>
      <c r="AI118" s="40"/>
      <c r="AJ118" s="40"/>
      <c r="AK118" s="9">
        <f t="shared" si="67"/>
        <v>166194.19999999998</v>
      </c>
      <c r="AL118" s="9">
        <f t="shared" si="74"/>
        <v>0</v>
      </c>
      <c r="AM118" s="9">
        <v>1280.9000000000001</v>
      </c>
      <c r="AN118" s="9">
        <f t="shared" si="9"/>
        <v>164913.29999999999</v>
      </c>
      <c r="AO118" s="9"/>
      <c r="AP118" s="9"/>
      <c r="AQ118" s="9"/>
      <c r="AR118" s="9"/>
      <c r="AS118" s="9">
        <f t="shared" si="61"/>
        <v>166194.19999999998</v>
      </c>
      <c r="AT118" s="9">
        <f t="shared" si="64"/>
        <v>0</v>
      </c>
      <c r="AU118" s="9">
        <f t="shared" si="75"/>
        <v>1280.9000000000001</v>
      </c>
      <c r="AV118" s="9">
        <f t="shared" si="85"/>
        <v>164913.29999999999</v>
      </c>
      <c r="AW118" s="9"/>
      <c r="AX118" s="9"/>
      <c r="AY118" s="9"/>
      <c r="AZ118" s="9">
        <f t="shared" si="62"/>
        <v>0</v>
      </c>
      <c r="BA118" s="9">
        <f t="shared" si="65"/>
        <v>1280.9000000000001</v>
      </c>
      <c r="BB118" s="9">
        <f t="shared" si="76"/>
        <v>164913.29999999999</v>
      </c>
      <c r="BC118" s="9"/>
      <c r="BD118" s="9"/>
      <c r="BE118" s="9">
        <f t="shared" si="63"/>
        <v>1280.9000000000001</v>
      </c>
      <c r="BF118" s="9">
        <f t="shared" si="66"/>
        <v>164913.29999999999</v>
      </c>
      <c r="BG118" s="5"/>
      <c r="BH118" s="5"/>
      <c r="BI118" s="5"/>
      <c r="BJ118" s="5"/>
      <c r="BK118" s="5"/>
    </row>
    <row r="119" spans="1:68" s="6" customFormat="1" ht="135" customHeight="1" outlineLevel="1">
      <c r="A119" s="56" t="s">
        <v>195</v>
      </c>
      <c r="B119" s="43" t="s">
        <v>25</v>
      </c>
      <c r="C119" s="50" t="s">
        <v>5</v>
      </c>
      <c r="D119" s="50" t="s">
        <v>7</v>
      </c>
      <c r="E119" s="50" t="s">
        <v>10</v>
      </c>
      <c r="F119" s="50" t="s">
        <v>15</v>
      </c>
      <c r="G119" s="31">
        <v>2694.7</v>
      </c>
      <c r="H119" s="31"/>
      <c r="I119" s="31">
        <v>2694.7</v>
      </c>
      <c r="J119" s="31">
        <v>57.2</v>
      </c>
      <c r="K119" s="31">
        <v>2759.7</v>
      </c>
      <c r="L119" s="31"/>
      <c r="M119" s="9">
        <f t="shared" si="25"/>
        <v>2759.7</v>
      </c>
      <c r="N119" s="9">
        <v>1476.9</v>
      </c>
      <c r="O119" s="9"/>
      <c r="P119" s="9"/>
      <c r="Q119" s="9">
        <f t="shared" si="97"/>
        <v>2759.7</v>
      </c>
      <c r="R119" s="9">
        <f t="shared" si="23"/>
        <v>1476.9</v>
      </c>
      <c r="S119" s="31">
        <v>0</v>
      </c>
      <c r="T119" s="31">
        <v>0</v>
      </c>
      <c r="U119" s="9"/>
      <c r="V119" s="9"/>
      <c r="W119" s="9">
        <v>2759.7</v>
      </c>
      <c r="X119" s="9">
        <f>R119+U119</f>
        <v>1476.9</v>
      </c>
      <c r="Y119" s="9">
        <f t="shared" si="24"/>
        <v>0</v>
      </c>
      <c r="Z119" s="9"/>
      <c r="AA119" s="9"/>
      <c r="AB119" s="9"/>
      <c r="AC119" s="9">
        <f t="shared" si="73"/>
        <v>2759.7</v>
      </c>
      <c r="AD119" s="9">
        <f t="shared" si="90"/>
        <v>1476.9</v>
      </c>
      <c r="AE119" s="9">
        <v>0</v>
      </c>
      <c r="AF119" s="31">
        <v>0</v>
      </c>
      <c r="AG119" s="31">
        <v>0</v>
      </c>
      <c r="AH119" s="31"/>
      <c r="AI119" s="31"/>
      <c r="AJ119" s="31"/>
      <c r="AK119" s="9">
        <f t="shared" si="67"/>
        <v>2759.7</v>
      </c>
      <c r="AL119" s="9">
        <f t="shared" si="74"/>
        <v>1476.9</v>
      </c>
      <c r="AM119" s="9">
        <v>0</v>
      </c>
      <c r="AN119" s="9">
        <f t="shared" si="9"/>
        <v>0</v>
      </c>
      <c r="AO119" s="9"/>
      <c r="AP119" s="9"/>
      <c r="AQ119" s="9"/>
      <c r="AR119" s="9"/>
      <c r="AS119" s="9">
        <f t="shared" si="61"/>
        <v>2759.7</v>
      </c>
      <c r="AT119" s="9">
        <f t="shared" si="64"/>
        <v>1476.9</v>
      </c>
      <c r="AU119" s="9">
        <f t="shared" si="75"/>
        <v>0</v>
      </c>
      <c r="AV119" s="9">
        <f t="shared" si="85"/>
        <v>0</v>
      </c>
      <c r="AW119" s="9"/>
      <c r="AX119" s="9"/>
      <c r="AY119" s="9"/>
      <c r="AZ119" s="9">
        <f t="shared" si="62"/>
        <v>1476.9</v>
      </c>
      <c r="BA119" s="9">
        <f t="shared" si="65"/>
        <v>0</v>
      </c>
      <c r="BB119" s="9">
        <f t="shared" si="76"/>
        <v>0</v>
      </c>
      <c r="BC119" s="9"/>
      <c r="BD119" s="9"/>
      <c r="BE119" s="9">
        <f t="shared" si="63"/>
        <v>0</v>
      </c>
      <c r="BF119" s="9">
        <f t="shared" si="66"/>
        <v>0</v>
      </c>
      <c r="BG119" s="5"/>
      <c r="BH119" s="5"/>
      <c r="BI119" s="5"/>
      <c r="BJ119" s="5"/>
      <c r="BK119" s="5"/>
    </row>
    <row r="120" spans="1:68" s="6" customFormat="1" ht="111" hidden="1" customHeight="1" outlineLevel="1">
      <c r="A120" s="56" t="s">
        <v>164</v>
      </c>
      <c r="B120" s="44" t="s">
        <v>167</v>
      </c>
      <c r="C120" s="50" t="s">
        <v>5</v>
      </c>
      <c r="D120" s="50" t="s">
        <v>7</v>
      </c>
      <c r="E120" s="50" t="s">
        <v>10</v>
      </c>
      <c r="F120" s="50" t="s">
        <v>50</v>
      </c>
      <c r="G120" s="31"/>
      <c r="H120" s="31"/>
      <c r="I120" s="31"/>
      <c r="J120" s="31"/>
      <c r="K120" s="31"/>
      <c r="L120" s="31"/>
      <c r="M120" s="9"/>
      <c r="N120" s="9"/>
      <c r="O120" s="9"/>
      <c r="P120" s="9"/>
      <c r="Q120" s="9">
        <f t="shared" si="97"/>
        <v>0</v>
      </c>
      <c r="R120" s="9"/>
      <c r="S120" s="31"/>
      <c r="T120" s="31"/>
      <c r="U120" s="9"/>
      <c r="V120" s="9"/>
      <c r="W120" s="9">
        <v>0</v>
      </c>
      <c r="X120" s="9">
        <f>R120+U120</f>
        <v>0</v>
      </c>
      <c r="Y120" s="9">
        <v>0</v>
      </c>
      <c r="Z120" s="9"/>
      <c r="AA120" s="9"/>
      <c r="AB120" s="9"/>
      <c r="AC120" s="9">
        <f t="shared" si="73"/>
        <v>0</v>
      </c>
      <c r="AD120" s="9">
        <f t="shared" si="90"/>
        <v>0</v>
      </c>
      <c r="AE120" s="9">
        <v>0</v>
      </c>
      <c r="AF120" s="31">
        <v>0</v>
      </c>
      <c r="AG120" s="31"/>
      <c r="AH120" s="31"/>
      <c r="AI120" s="31"/>
      <c r="AJ120" s="31"/>
      <c r="AK120" s="9">
        <f t="shared" si="67"/>
        <v>0</v>
      </c>
      <c r="AL120" s="9">
        <f t="shared" si="74"/>
        <v>0</v>
      </c>
      <c r="AM120" s="9">
        <v>0</v>
      </c>
      <c r="AN120" s="9"/>
      <c r="AO120" s="9"/>
      <c r="AP120" s="9"/>
      <c r="AQ120" s="9"/>
      <c r="AR120" s="9"/>
      <c r="AS120" s="9">
        <f t="shared" si="61"/>
        <v>0</v>
      </c>
      <c r="AT120" s="9">
        <f t="shared" si="64"/>
        <v>0</v>
      </c>
      <c r="AU120" s="9">
        <f t="shared" si="75"/>
        <v>0</v>
      </c>
      <c r="AV120" s="9">
        <f t="shared" si="85"/>
        <v>0</v>
      </c>
      <c r="AW120" s="9"/>
      <c r="AX120" s="9"/>
      <c r="AY120" s="9"/>
      <c r="AZ120" s="9">
        <f t="shared" si="62"/>
        <v>0</v>
      </c>
      <c r="BA120" s="9">
        <f t="shared" si="65"/>
        <v>0</v>
      </c>
      <c r="BB120" s="9">
        <f t="shared" si="76"/>
        <v>0</v>
      </c>
      <c r="BC120" s="9"/>
      <c r="BD120" s="9"/>
      <c r="BE120" s="9">
        <f t="shared" si="63"/>
        <v>0</v>
      </c>
      <c r="BF120" s="9">
        <f t="shared" si="66"/>
        <v>0</v>
      </c>
      <c r="BG120" s="5"/>
      <c r="BH120" s="5"/>
      <c r="BI120" s="5"/>
      <c r="BJ120" s="5"/>
      <c r="BK120" s="5"/>
    </row>
    <row r="121" spans="1:68" s="6" customFormat="1" ht="50.25" customHeight="1">
      <c r="A121" s="86" t="s">
        <v>272</v>
      </c>
      <c r="B121" s="87"/>
      <c r="C121" s="87"/>
      <c r="D121" s="87"/>
      <c r="E121" s="41"/>
      <c r="F121" s="41"/>
      <c r="G121" s="42" t="e">
        <f>G122+#REF!</f>
        <v>#REF!</v>
      </c>
      <c r="H121" s="42" t="e">
        <f>H122+#REF!</f>
        <v>#REF!</v>
      </c>
      <c r="I121" s="42" t="e">
        <f>I122+#REF!+I123</f>
        <v>#REF!</v>
      </c>
      <c r="J121" s="42" t="e">
        <f>J122+#REF!+J123</f>
        <v>#REF!</v>
      </c>
      <c r="K121" s="42">
        <f>K122+K123</f>
        <v>192899.20000000001</v>
      </c>
      <c r="L121" s="42">
        <f>L122+L123</f>
        <v>0</v>
      </c>
      <c r="M121" s="9">
        <f t="shared" si="25"/>
        <v>192899.20000000001</v>
      </c>
      <c r="N121" s="42">
        <f>N122+N123</f>
        <v>106045.2</v>
      </c>
      <c r="O121" s="42">
        <f t="shared" ref="O121" si="98">O122+O123</f>
        <v>0</v>
      </c>
      <c r="P121" s="9">
        <f>P122+P123</f>
        <v>0</v>
      </c>
      <c r="Q121" s="42">
        <v>192899.20000000001</v>
      </c>
      <c r="R121" s="9">
        <f t="shared" si="23"/>
        <v>106045.2</v>
      </c>
      <c r="S121" s="42">
        <f>S122+S123</f>
        <v>10000</v>
      </c>
      <c r="T121" s="42">
        <f>T122+T123</f>
        <v>0</v>
      </c>
      <c r="U121" s="9">
        <f>U122+U123</f>
        <v>0</v>
      </c>
      <c r="V121" s="9"/>
      <c r="W121" s="9">
        <v>192899.20000000001</v>
      </c>
      <c r="X121" s="9">
        <f t="shared" si="4"/>
        <v>106045.2</v>
      </c>
      <c r="Y121" s="9">
        <f t="shared" si="24"/>
        <v>10000</v>
      </c>
      <c r="Z121" s="9">
        <f>Z122+Z123</f>
        <v>0</v>
      </c>
      <c r="AA121" s="9"/>
      <c r="AB121" s="9">
        <f>AB122+AB123+AB124</f>
        <v>31478.5</v>
      </c>
      <c r="AC121" s="9">
        <f t="shared" si="73"/>
        <v>224377.7</v>
      </c>
      <c r="AD121" s="9">
        <f t="shared" si="90"/>
        <v>106045.2</v>
      </c>
      <c r="AE121" s="9">
        <v>10000</v>
      </c>
      <c r="AF121" s="42">
        <f>AF122+AF123</f>
        <v>0</v>
      </c>
      <c r="AG121" s="42">
        <f>AG122+AG123</f>
        <v>0</v>
      </c>
      <c r="AH121" s="42"/>
      <c r="AI121" s="9">
        <f>AI122+AI123+AI124</f>
        <v>0</v>
      </c>
      <c r="AJ121" s="9"/>
      <c r="AK121" s="9">
        <f t="shared" si="67"/>
        <v>224377.7</v>
      </c>
      <c r="AL121" s="9">
        <f t="shared" si="74"/>
        <v>106045.2</v>
      </c>
      <c r="AM121" s="9">
        <v>10000</v>
      </c>
      <c r="AN121" s="9">
        <f t="shared" si="9"/>
        <v>0</v>
      </c>
      <c r="AO121" s="9"/>
      <c r="AP121" s="9">
        <f>AP122+AP123+AP124</f>
        <v>14937.1</v>
      </c>
      <c r="AQ121" s="9"/>
      <c r="AR121" s="9"/>
      <c r="AS121" s="9">
        <f t="shared" si="61"/>
        <v>224377.7</v>
      </c>
      <c r="AT121" s="9">
        <f t="shared" si="64"/>
        <v>106045.2</v>
      </c>
      <c r="AU121" s="9">
        <f t="shared" si="75"/>
        <v>24937.1</v>
      </c>
      <c r="AV121" s="9">
        <f t="shared" si="85"/>
        <v>0</v>
      </c>
      <c r="AW121" s="9"/>
      <c r="AX121" s="9"/>
      <c r="AY121" s="9">
        <f>AY123</f>
        <v>-69361.100000000006</v>
      </c>
      <c r="AZ121" s="9">
        <f t="shared" si="62"/>
        <v>36684.099999999991</v>
      </c>
      <c r="BA121" s="9">
        <f t="shared" si="65"/>
        <v>24937.1</v>
      </c>
      <c r="BB121" s="9">
        <f t="shared" si="76"/>
        <v>0</v>
      </c>
      <c r="BC121" s="9"/>
      <c r="BD121" s="9">
        <f>BD122+BD123+BD124</f>
        <v>44369.600000000006</v>
      </c>
      <c r="BE121" s="9">
        <f t="shared" si="63"/>
        <v>69306.700000000012</v>
      </c>
      <c r="BF121" s="9">
        <f t="shared" si="66"/>
        <v>0</v>
      </c>
      <c r="BG121" s="5"/>
      <c r="BH121" s="5"/>
      <c r="BI121" s="5"/>
      <c r="BJ121" s="5"/>
      <c r="BK121" s="5"/>
    </row>
    <row r="122" spans="1:68" s="6" customFormat="1" ht="117" customHeight="1" outlineLevel="1">
      <c r="A122" s="52" t="s">
        <v>100</v>
      </c>
      <c r="B122" s="50" t="s">
        <v>252</v>
      </c>
      <c r="C122" s="50" t="s">
        <v>20</v>
      </c>
      <c r="D122" s="50" t="s">
        <v>18</v>
      </c>
      <c r="E122" s="50" t="s">
        <v>38</v>
      </c>
      <c r="F122" s="50" t="s">
        <v>26</v>
      </c>
      <c r="G122" s="31">
        <v>63797.7</v>
      </c>
      <c r="H122" s="31"/>
      <c r="I122" s="31">
        <v>63797.7</v>
      </c>
      <c r="J122" s="31"/>
      <c r="K122" s="31">
        <v>63797.7</v>
      </c>
      <c r="L122" s="31"/>
      <c r="M122" s="9">
        <f t="shared" si="25"/>
        <v>63797.7</v>
      </c>
      <c r="N122" s="9">
        <v>33133.199999999997</v>
      </c>
      <c r="O122" s="9"/>
      <c r="P122" s="9"/>
      <c r="Q122" s="9">
        <v>63797.7</v>
      </c>
      <c r="R122" s="9">
        <f t="shared" si="23"/>
        <v>33133.199999999997</v>
      </c>
      <c r="S122" s="9">
        <v>10000</v>
      </c>
      <c r="T122" s="9"/>
      <c r="U122" s="9"/>
      <c r="V122" s="9"/>
      <c r="W122" s="9">
        <v>63797.7</v>
      </c>
      <c r="X122" s="9">
        <f t="shared" si="4"/>
        <v>33133.199999999997</v>
      </c>
      <c r="Y122" s="9">
        <f t="shared" si="24"/>
        <v>10000</v>
      </c>
      <c r="Z122" s="9"/>
      <c r="AA122" s="9"/>
      <c r="AB122" s="9"/>
      <c r="AC122" s="9">
        <f t="shared" si="73"/>
        <v>63797.7</v>
      </c>
      <c r="AD122" s="9">
        <f t="shared" si="90"/>
        <v>33133.199999999997</v>
      </c>
      <c r="AE122" s="9">
        <v>10000</v>
      </c>
      <c r="AF122" s="31">
        <v>0</v>
      </c>
      <c r="AG122" s="31">
        <v>0</v>
      </c>
      <c r="AH122" s="31"/>
      <c r="AI122" s="31"/>
      <c r="AJ122" s="31"/>
      <c r="AK122" s="9">
        <f t="shared" si="67"/>
        <v>63797.7</v>
      </c>
      <c r="AL122" s="9">
        <f t="shared" si="74"/>
        <v>33133.199999999997</v>
      </c>
      <c r="AM122" s="9">
        <v>10000</v>
      </c>
      <c r="AN122" s="9">
        <f t="shared" si="9"/>
        <v>0</v>
      </c>
      <c r="AO122" s="9"/>
      <c r="AP122" s="9"/>
      <c r="AQ122" s="9"/>
      <c r="AR122" s="9"/>
      <c r="AS122" s="9">
        <f t="shared" si="61"/>
        <v>63797.7</v>
      </c>
      <c r="AT122" s="9">
        <f t="shared" si="64"/>
        <v>33133.199999999997</v>
      </c>
      <c r="AU122" s="9">
        <f t="shared" si="75"/>
        <v>10000</v>
      </c>
      <c r="AV122" s="9">
        <f t="shared" si="85"/>
        <v>0</v>
      </c>
      <c r="AW122" s="9"/>
      <c r="AX122" s="9"/>
      <c r="AY122" s="9"/>
      <c r="AZ122" s="9">
        <f t="shared" si="62"/>
        <v>33133.199999999997</v>
      </c>
      <c r="BA122" s="9">
        <f t="shared" si="65"/>
        <v>10000</v>
      </c>
      <c r="BB122" s="9">
        <f t="shared" si="76"/>
        <v>0</v>
      </c>
      <c r="BC122" s="9"/>
      <c r="BD122" s="9">
        <v>-4110.7</v>
      </c>
      <c r="BE122" s="9">
        <f t="shared" si="63"/>
        <v>5889.3</v>
      </c>
      <c r="BF122" s="9">
        <f t="shared" si="66"/>
        <v>0</v>
      </c>
      <c r="BG122" s="5"/>
      <c r="BH122" s="5"/>
      <c r="BI122" s="5"/>
      <c r="BJ122" s="5"/>
      <c r="BK122" s="5"/>
    </row>
    <row r="123" spans="1:68" s="6" customFormat="1" ht="117" customHeight="1" outlineLevel="1">
      <c r="A123" s="52" t="s">
        <v>264</v>
      </c>
      <c r="B123" s="50" t="s">
        <v>253</v>
      </c>
      <c r="C123" s="50" t="s">
        <v>20</v>
      </c>
      <c r="D123" s="50" t="s">
        <v>18</v>
      </c>
      <c r="E123" s="50" t="s">
        <v>46</v>
      </c>
      <c r="F123" s="50" t="s">
        <v>50</v>
      </c>
      <c r="G123" s="31">
        <v>0</v>
      </c>
      <c r="H123" s="31">
        <v>129101.46</v>
      </c>
      <c r="I123" s="31"/>
      <c r="J123" s="31">
        <v>129101.5</v>
      </c>
      <c r="K123" s="31">
        <f>I123+J123</f>
        <v>129101.5</v>
      </c>
      <c r="L123" s="31"/>
      <c r="M123" s="9">
        <f t="shared" si="25"/>
        <v>129101.5</v>
      </c>
      <c r="N123" s="31">
        <v>72912</v>
      </c>
      <c r="O123" s="31"/>
      <c r="P123" s="9"/>
      <c r="Q123" s="31">
        <v>129101.5</v>
      </c>
      <c r="R123" s="9">
        <f t="shared" si="23"/>
        <v>72912</v>
      </c>
      <c r="S123" s="31">
        <v>0</v>
      </c>
      <c r="T123" s="31">
        <v>0</v>
      </c>
      <c r="U123" s="9"/>
      <c r="V123" s="9"/>
      <c r="W123" s="9">
        <v>129101.5</v>
      </c>
      <c r="X123" s="9">
        <f t="shared" si="4"/>
        <v>72912</v>
      </c>
      <c r="Y123" s="9">
        <f t="shared" si="24"/>
        <v>0</v>
      </c>
      <c r="Z123" s="9"/>
      <c r="AA123" s="9"/>
      <c r="AB123" s="9"/>
      <c r="AC123" s="9">
        <f t="shared" si="73"/>
        <v>129101.5</v>
      </c>
      <c r="AD123" s="9">
        <f t="shared" si="90"/>
        <v>72912</v>
      </c>
      <c r="AE123" s="9">
        <v>0</v>
      </c>
      <c r="AF123" s="31">
        <v>0</v>
      </c>
      <c r="AG123" s="31">
        <v>0</v>
      </c>
      <c r="AH123" s="31"/>
      <c r="AI123" s="31"/>
      <c r="AJ123" s="31"/>
      <c r="AK123" s="9">
        <f t="shared" si="67"/>
        <v>129101.5</v>
      </c>
      <c r="AL123" s="9">
        <f t="shared" si="74"/>
        <v>72912</v>
      </c>
      <c r="AM123" s="9">
        <v>0</v>
      </c>
      <c r="AN123" s="9">
        <f t="shared" si="9"/>
        <v>0</v>
      </c>
      <c r="AO123" s="9"/>
      <c r="AP123" s="9"/>
      <c r="AQ123" s="9"/>
      <c r="AR123" s="9"/>
      <c r="AS123" s="9">
        <f t="shared" si="61"/>
        <v>129101.5</v>
      </c>
      <c r="AT123" s="9">
        <f t="shared" si="64"/>
        <v>72912</v>
      </c>
      <c r="AU123" s="9">
        <f t="shared" si="75"/>
        <v>0</v>
      </c>
      <c r="AV123" s="9">
        <f t="shared" si="85"/>
        <v>0</v>
      </c>
      <c r="AW123" s="9"/>
      <c r="AX123" s="9"/>
      <c r="AY123" s="9">
        <v>-69361.100000000006</v>
      </c>
      <c r="AZ123" s="9">
        <f t="shared" si="62"/>
        <v>3550.8999999999942</v>
      </c>
      <c r="BA123" s="9">
        <f t="shared" si="65"/>
        <v>0</v>
      </c>
      <c r="BB123" s="9">
        <f t="shared" si="76"/>
        <v>0</v>
      </c>
      <c r="BC123" s="9"/>
      <c r="BD123" s="9">
        <v>60293.9</v>
      </c>
      <c r="BE123" s="9">
        <f t="shared" si="63"/>
        <v>60293.9</v>
      </c>
      <c r="BF123" s="9">
        <f t="shared" si="66"/>
        <v>0</v>
      </c>
      <c r="BG123" s="5"/>
      <c r="BH123" s="5"/>
      <c r="BI123" s="5"/>
      <c r="BJ123" s="5"/>
      <c r="BK123" s="5"/>
    </row>
    <row r="124" spans="1:68" s="6" customFormat="1" ht="117" customHeight="1" outlineLevel="1">
      <c r="A124" s="52" t="s">
        <v>230</v>
      </c>
      <c r="B124" s="50" t="s">
        <v>254</v>
      </c>
      <c r="C124" s="50" t="s">
        <v>20</v>
      </c>
      <c r="D124" s="50" t="s">
        <v>18</v>
      </c>
      <c r="E124" s="50" t="s">
        <v>46</v>
      </c>
      <c r="F124" s="50">
        <v>2019</v>
      </c>
      <c r="G124" s="31"/>
      <c r="H124" s="31"/>
      <c r="I124" s="31"/>
      <c r="J124" s="31"/>
      <c r="K124" s="31"/>
      <c r="L124" s="31"/>
      <c r="M124" s="9"/>
      <c r="N124" s="31"/>
      <c r="O124" s="31"/>
      <c r="P124" s="9"/>
      <c r="Q124" s="31"/>
      <c r="R124" s="9"/>
      <c r="S124" s="31"/>
      <c r="T124" s="31"/>
      <c r="U124" s="9"/>
      <c r="V124" s="9"/>
      <c r="W124" s="9"/>
      <c r="X124" s="9"/>
      <c r="Y124" s="9"/>
      <c r="Z124" s="9"/>
      <c r="AA124" s="9"/>
      <c r="AB124" s="9">
        <v>31478.5</v>
      </c>
      <c r="AC124" s="9">
        <f t="shared" si="73"/>
        <v>31478.5</v>
      </c>
      <c r="AD124" s="9"/>
      <c r="AE124" s="9"/>
      <c r="AF124" s="31"/>
      <c r="AG124" s="31"/>
      <c r="AH124" s="31"/>
      <c r="AI124" s="31"/>
      <c r="AJ124" s="31"/>
      <c r="AK124" s="9">
        <f t="shared" si="67"/>
        <v>31478.5</v>
      </c>
      <c r="AL124" s="9">
        <f t="shared" si="74"/>
        <v>0</v>
      </c>
      <c r="AM124" s="9"/>
      <c r="AN124" s="9"/>
      <c r="AO124" s="9"/>
      <c r="AP124" s="9">
        <v>14937.1</v>
      </c>
      <c r="AQ124" s="9"/>
      <c r="AR124" s="9"/>
      <c r="AS124" s="9">
        <f t="shared" si="61"/>
        <v>31478.5</v>
      </c>
      <c r="AT124" s="9">
        <f t="shared" si="64"/>
        <v>0</v>
      </c>
      <c r="AU124" s="9">
        <f t="shared" si="75"/>
        <v>14937.1</v>
      </c>
      <c r="AV124" s="9"/>
      <c r="AW124" s="9"/>
      <c r="AX124" s="9"/>
      <c r="AY124" s="9"/>
      <c r="AZ124" s="9">
        <f t="shared" si="62"/>
        <v>0</v>
      </c>
      <c r="BA124" s="9">
        <f t="shared" si="65"/>
        <v>14937.1</v>
      </c>
      <c r="BB124" s="9">
        <v>0</v>
      </c>
      <c r="BC124" s="9"/>
      <c r="BD124" s="9">
        <v>-11813.6</v>
      </c>
      <c r="BE124" s="9">
        <f t="shared" si="63"/>
        <v>3123.5</v>
      </c>
      <c r="BF124" s="9">
        <f t="shared" si="66"/>
        <v>0</v>
      </c>
      <c r="BG124" s="5"/>
      <c r="BH124" s="5"/>
      <c r="BI124" s="5"/>
      <c r="BJ124" s="5"/>
      <c r="BK124" s="5"/>
    </row>
    <row r="125" spans="1:68" s="6" customFormat="1" ht="47.25" customHeight="1">
      <c r="A125" s="86" t="s">
        <v>273</v>
      </c>
      <c r="B125" s="87"/>
      <c r="C125" s="87"/>
      <c r="D125" s="87"/>
      <c r="E125" s="41"/>
      <c r="F125" s="41"/>
      <c r="G125" s="42">
        <f>G126</f>
        <v>82464.67</v>
      </c>
      <c r="H125" s="42">
        <f>H126</f>
        <v>0</v>
      </c>
      <c r="I125" s="42">
        <f>G125+H125</f>
        <v>82464.67</v>
      </c>
      <c r="J125" s="42">
        <f>J126</f>
        <v>0</v>
      </c>
      <c r="K125" s="42">
        <f>K126</f>
        <v>98595.09</v>
      </c>
      <c r="L125" s="42">
        <f>L126</f>
        <v>0</v>
      </c>
      <c r="M125" s="9">
        <f t="shared" si="25"/>
        <v>98595.09</v>
      </c>
      <c r="N125" s="42">
        <f>N126</f>
        <v>2310</v>
      </c>
      <c r="O125" s="42">
        <f t="shared" ref="O125" si="99">O126</f>
        <v>0</v>
      </c>
      <c r="P125" s="9">
        <f>P126</f>
        <v>0</v>
      </c>
      <c r="Q125" s="42">
        <v>98595.09</v>
      </c>
      <c r="R125" s="9">
        <f t="shared" si="23"/>
        <v>2310</v>
      </c>
      <c r="S125" s="42">
        <f>S126</f>
        <v>3840</v>
      </c>
      <c r="T125" s="42">
        <f>T126</f>
        <v>0</v>
      </c>
      <c r="U125" s="9">
        <f>U126</f>
        <v>0</v>
      </c>
      <c r="V125" s="9"/>
      <c r="W125" s="9">
        <v>98595.09</v>
      </c>
      <c r="X125" s="9">
        <f t="shared" si="4"/>
        <v>2310</v>
      </c>
      <c r="Y125" s="9">
        <f t="shared" si="24"/>
        <v>3840</v>
      </c>
      <c r="Z125" s="9">
        <f>Z126</f>
        <v>0</v>
      </c>
      <c r="AA125" s="9"/>
      <c r="AB125" s="9">
        <f>AB127</f>
        <v>6439.3</v>
      </c>
      <c r="AC125" s="9">
        <f t="shared" si="73"/>
        <v>105034.39</v>
      </c>
      <c r="AD125" s="9">
        <f t="shared" si="90"/>
        <v>2310</v>
      </c>
      <c r="AE125" s="9">
        <v>3840</v>
      </c>
      <c r="AF125" s="42">
        <f>AF126</f>
        <v>0</v>
      </c>
      <c r="AG125" s="42">
        <f>AG126</f>
        <v>0</v>
      </c>
      <c r="AH125" s="42"/>
      <c r="AI125" s="9">
        <f>AI127</f>
        <v>6289.1</v>
      </c>
      <c r="AJ125" s="9"/>
      <c r="AK125" s="9">
        <f t="shared" si="67"/>
        <v>105034.39</v>
      </c>
      <c r="AL125" s="9">
        <f t="shared" si="74"/>
        <v>8599.1</v>
      </c>
      <c r="AM125" s="9">
        <v>3840</v>
      </c>
      <c r="AN125" s="9">
        <f t="shared" si="9"/>
        <v>0</v>
      </c>
      <c r="AO125" s="9"/>
      <c r="AP125" s="9"/>
      <c r="AQ125" s="9"/>
      <c r="AR125" s="9"/>
      <c r="AS125" s="9">
        <f t="shared" si="61"/>
        <v>105034.39</v>
      </c>
      <c r="AT125" s="9">
        <f t="shared" si="64"/>
        <v>8599.1</v>
      </c>
      <c r="AU125" s="9">
        <f t="shared" si="75"/>
        <v>3840</v>
      </c>
      <c r="AV125" s="9">
        <f t="shared" si="85"/>
        <v>0</v>
      </c>
      <c r="AW125" s="9"/>
      <c r="AX125" s="9"/>
      <c r="AY125" s="9"/>
      <c r="AZ125" s="9">
        <f t="shared" si="62"/>
        <v>8599.1</v>
      </c>
      <c r="BA125" s="9">
        <f t="shared" si="65"/>
        <v>3840</v>
      </c>
      <c r="BB125" s="9">
        <f t="shared" si="76"/>
        <v>0</v>
      </c>
      <c r="BC125" s="9"/>
      <c r="BD125" s="9"/>
      <c r="BE125" s="9">
        <f t="shared" si="63"/>
        <v>3840</v>
      </c>
      <c r="BF125" s="9">
        <f t="shared" si="66"/>
        <v>0</v>
      </c>
      <c r="BG125" s="5"/>
      <c r="BH125" s="5"/>
      <c r="BI125" s="5"/>
      <c r="BJ125" s="5"/>
      <c r="BK125" s="5"/>
    </row>
    <row r="126" spans="1:68" s="6" customFormat="1" ht="153.75" customHeight="1">
      <c r="A126" s="56" t="s">
        <v>139</v>
      </c>
      <c r="B126" s="50" t="s">
        <v>59</v>
      </c>
      <c r="C126" s="50" t="s">
        <v>20</v>
      </c>
      <c r="D126" s="50" t="s">
        <v>11</v>
      </c>
      <c r="E126" s="50" t="s">
        <v>84</v>
      </c>
      <c r="F126" s="50" t="s">
        <v>91</v>
      </c>
      <c r="G126" s="31">
        <v>82464.67</v>
      </c>
      <c r="H126" s="31"/>
      <c r="I126" s="31">
        <v>82464.67</v>
      </c>
      <c r="J126" s="31"/>
      <c r="K126" s="31">
        <v>98595.09</v>
      </c>
      <c r="L126" s="31"/>
      <c r="M126" s="9">
        <f t="shared" si="25"/>
        <v>98595.09</v>
      </c>
      <c r="N126" s="9">
        <v>2310</v>
      </c>
      <c r="O126" s="9"/>
      <c r="P126" s="9"/>
      <c r="Q126" s="9">
        <v>98595.09</v>
      </c>
      <c r="R126" s="9">
        <f t="shared" si="23"/>
        <v>2310</v>
      </c>
      <c r="S126" s="9">
        <v>3840</v>
      </c>
      <c r="T126" s="9"/>
      <c r="U126" s="9"/>
      <c r="V126" s="9"/>
      <c r="W126" s="9">
        <v>98595.09</v>
      </c>
      <c r="X126" s="9">
        <f t="shared" ref="X126:X130" si="100">R126+U126</f>
        <v>2310</v>
      </c>
      <c r="Y126" s="9">
        <f t="shared" si="24"/>
        <v>3840</v>
      </c>
      <c r="Z126" s="9"/>
      <c r="AA126" s="9"/>
      <c r="AB126" s="9"/>
      <c r="AC126" s="9">
        <f t="shared" si="73"/>
        <v>98595.09</v>
      </c>
      <c r="AD126" s="9">
        <f t="shared" si="90"/>
        <v>2310</v>
      </c>
      <c r="AE126" s="9">
        <v>3840</v>
      </c>
      <c r="AF126" s="31">
        <v>0</v>
      </c>
      <c r="AG126" s="31">
        <v>0</v>
      </c>
      <c r="AH126" s="31"/>
      <c r="AI126" s="31"/>
      <c r="AJ126" s="31"/>
      <c r="AK126" s="9">
        <f t="shared" si="67"/>
        <v>98595.09</v>
      </c>
      <c r="AL126" s="9">
        <f t="shared" si="74"/>
        <v>2310</v>
      </c>
      <c r="AM126" s="9">
        <v>3840</v>
      </c>
      <c r="AN126" s="9">
        <f t="shared" si="9"/>
        <v>0</v>
      </c>
      <c r="AO126" s="9"/>
      <c r="AP126" s="9"/>
      <c r="AQ126" s="9"/>
      <c r="AR126" s="9"/>
      <c r="AS126" s="9">
        <f t="shared" si="61"/>
        <v>98595.09</v>
      </c>
      <c r="AT126" s="9">
        <f t="shared" si="64"/>
        <v>2310</v>
      </c>
      <c r="AU126" s="9">
        <f t="shared" si="75"/>
        <v>3840</v>
      </c>
      <c r="AV126" s="9">
        <f t="shared" si="85"/>
        <v>0</v>
      </c>
      <c r="AW126" s="9"/>
      <c r="AX126" s="9"/>
      <c r="AY126" s="9"/>
      <c r="AZ126" s="9">
        <f t="shared" si="62"/>
        <v>2310</v>
      </c>
      <c r="BA126" s="9">
        <f t="shared" si="65"/>
        <v>3840</v>
      </c>
      <c r="BB126" s="9">
        <f t="shared" si="76"/>
        <v>0</v>
      </c>
      <c r="BC126" s="9"/>
      <c r="BD126" s="9"/>
      <c r="BE126" s="9">
        <f t="shared" si="63"/>
        <v>3840</v>
      </c>
      <c r="BF126" s="9">
        <f t="shared" si="66"/>
        <v>0</v>
      </c>
      <c r="BG126" s="5"/>
      <c r="BH126" s="5"/>
      <c r="BI126" s="5"/>
      <c r="BJ126" s="5"/>
      <c r="BK126" s="5"/>
    </row>
    <row r="127" spans="1:68" s="6" customFormat="1" ht="153.75" customHeight="1">
      <c r="A127" s="56" t="s">
        <v>233</v>
      </c>
      <c r="B127" s="50" t="s">
        <v>234</v>
      </c>
      <c r="C127" s="50" t="s">
        <v>237</v>
      </c>
      <c r="D127" s="50" t="s">
        <v>235</v>
      </c>
      <c r="E127" s="50" t="s">
        <v>236</v>
      </c>
      <c r="F127" s="50" t="s">
        <v>26</v>
      </c>
      <c r="G127" s="31"/>
      <c r="H127" s="31"/>
      <c r="I127" s="31"/>
      <c r="J127" s="31"/>
      <c r="K127" s="31"/>
      <c r="L127" s="31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>
        <v>6439.3</v>
      </c>
      <c r="AC127" s="9">
        <f t="shared" si="73"/>
        <v>6439.3</v>
      </c>
      <c r="AD127" s="9"/>
      <c r="AE127" s="9"/>
      <c r="AF127" s="31"/>
      <c r="AG127" s="31"/>
      <c r="AH127" s="31"/>
      <c r="AI127" s="9">
        <v>6289.1</v>
      </c>
      <c r="AJ127" s="9"/>
      <c r="AK127" s="9">
        <f t="shared" si="67"/>
        <v>6439.3</v>
      </c>
      <c r="AL127" s="9">
        <f t="shared" si="74"/>
        <v>6289.1</v>
      </c>
      <c r="AM127" s="9"/>
      <c r="AN127" s="9"/>
      <c r="AO127" s="9"/>
      <c r="AP127" s="9"/>
      <c r="AQ127" s="9"/>
      <c r="AR127" s="9"/>
      <c r="AS127" s="9">
        <f t="shared" si="61"/>
        <v>6439.3</v>
      </c>
      <c r="AT127" s="9">
        <f t="shared" si="64"/>
        <v>6289.1</v>
      </c>
      <c r="AU127" s="9">
        <v>0</v>
      </c>
      <c r="AV127" s="9"/>
      <c r="AW127" s="9"/>
      <c r="AX127" s="9"/>
      <c r="AY127" s="9"/>
      <c r="AZ127" s="9">
        <f t="shared" si="62"/>
        <v>6289.1</v>
      </c>
      <c r="BA127" s="9">
        <f t="shared" si="65"/>
        <v>0</v>
      </c>
      <c r="BB127" s="9">
        <v>0</v>
      </c>
      <c r="BC127" s="9"/>
      <c r="BD127" s="9"/>
      <c r="BE127" s="9">
        <f t="shared" si="63"/>
        <v>0</v>
      </c>
      <c r="BF127" s="9">
        <f t="shared" si="66"/>
        <v>0</v>
      </c>
      <c r="BG127" s="5"/>
      <c r="BH127" s="5"/>
      <c r="BI127" s="5"/>
      <c r="BJ127" s="5"/>
      <c r="BK127" s="5"/>
    </row>
    <row r="128" spans="1:68" s="6" customFormat="1" ht="38.25" customHeight="1">
      <c r="A128" s="88" t="s">
        <v>159</v>
      </c>
      <c r="B128" s="88"/>
      <c r="C128" s="88"/>
      <c r="D128" s="88"/>
      <c r="E128" s="50"/>
      <c r="F128" s="50"/>
      <c r="G128" s="31"/>
      <c r="H128" s="31"/>
      <c r="I128" s="31"/>
      <c r="J128" s="31"/>
      <c r="K128" s="31">
        <f>K129</f>
        <v>0</v>
      </c>
      <c r="L128" s="31">
        <f t="shared" ref="L128:O128" si="101">L129</f>
        <v>295051.8</v>
      </c>
      <c r="M128" s="31">
        <f>M129+M130</f>
        <v>489978.3</v>
      </c>
      <c r="N128" s="31">
        <f t="shared" si="101"/>
        <v>0</v>
      </c>
      <c r="O128" s="31">
        <f t="shared" si="101"/>
        <v>122307.8</v>
      </c>
      <c r="P128" s="31">
        <f>P129+P130</f>
        <v>0</v>
      </c>
      <c r="Q128" s="31">
        <v>489978.3</v>
      </c>
      <c r="R128" s="31">
        <f>R129+R130</f>
        <v>122307.8</v>
      </c>
      <c r="S128" s="31">
        <f t="shared" ref="S128:AF128" si="102">S129+S130</f>
        <v>0</v>
      </c>
      <c r="T128" s="31">
        <f t="shared" si="102"/>
        <v>0</v>
      </c>
      <c r="U128" s="31">
        <f>U129+U130</f>
        <v>0</v>
      </c>
      <c r="V128" s="31"/>
      <c r="W128" s="31">
        <v>489978.3</v>
      </c>
      <c r="X128" s="9">
        <f t="shared" si="100"/>
        <v>122307.8</v>
      </c>
      <c r="Y128" s="31">
        <f t="shared" si="102"/>
        <v>0</v>
      </c>
      <c r="Z128" s="31">
        <f>Z129+Z130</f>
        <v>0</v>
      </c>
      <c r="AA128" s="31"/>
      <c r="AB128" s="31"/>
      <c r="AC128" s="9">
        <f t="shared" si="73"/>
        <v>489978.3</v>
      </c>
      <c r="AD128" s="9">
        <f t="shared" si="90"/>
        <v>122307.8</v>
      </c>
      <c r="AE128" s="31">
        <v>0</v>
      </c>
      <c r="AF128" s="31">
        <f t="shared" si="102"/>
        <v>0</v>
      </c>
      <c r="AG128" s="31">
        <f>AG129+AG130</f>
        <v>0</v>
      </c>
      <c r="AH128" s="31"/>
      <c r="AI128" s="31"/>
      <c r="AJ128" s="31"/>
      <c r="AK128" s="9">
        <f t="shared" si="67"/>
        <v>489978.3</v>
      </c>
      <c r="AL128" s="9">
        <f t="shared" si="74"/>
        <v>122307.8</v>
      </c>
      <c r="AM128" s="31">
        <v>0</v>
      </c>
      <c r="AN128" s="9">
        <f t="shared" si="9"/>
        <v>0</v>
      </c>
      <c r="AO128" s="9"/>
      <c r="AP128" s="9"/>
      <c r="AQ128" s="9"/>
      <c r="AR128" s="9"/>
      <c r="AS128" s="9">
        <f t="shared" si="61"/>
        <v>489978.3</v>
      </c>
      <c r="AT128" s="9">
        <f t="shared" si="64"/>
        <v>122307.8</v>
      </c>
      <c r="AU128" s="9">
        <f t="shared" si="75"/>
        <v>0</v>
      </c>
      <c r="AV128" s="9">
        <f t="shared" si="85"/>
        <v>0</v>
      </c>
      <c r="AW128" s="9"/>
      <c r="AX128" s="9"/>
      <c r="AY128" s="9"/>
      <c r="AZ128" s="9">
        <f t="shared" si="62"/>
        <v>122307.8</v>
      </c>
      <c r="BA128" s="9">
        <f t="shared" si="65"/>
        <v>0</v>
      </c>
      <c r="BB128" s="9">
        <f t="shared" si="76"/>
        <v>0</v>
      </c>
      <c r="BC128" s="9"/>
      <c r="BD128" s="9"/>
      <c r="BE128" s="9">
        <f t="shared" si="63"/>
        <v>0</v>
      </c>
      <c r="BF128" s="9">
        <f t="shared" si="66"/>
        <v>0</v>
      </c>
      <c r="BG128" s="5"/>
      <c r="BH128" s="5"/>
      <c r="BI128" s="5"/>
      <c r="BJ128" s="5"/>
      <c r="BK128" s="5"/>
    </row>
    <row r="129" spans="1:63" s="6" customFormat="1" ht="146.25" customHeight="1">
      <c r="A129" s="22" t="s">
        <v>127</v>
      </c>
      <c r="B129" s="17" t="s">
        <v>128</v>
      </c>
      <c r="C129" s="17" t="s">
        <v>125</v>
      </c>
      <c r="D129" s="17" t="s">
        <v>11</v>
      </c>
      <c r="E129" s="17" t="s">
        <v>126</v>
      </c>
      <c r="F129" s="17" t="s">
        <v>50</v>
      </c>
      <c r="G129" s="31"/>
      <c r="H129" s="31"/>
      <c r="I129" s="31"/>
      <c r="J129" s="31"/>
      <c r="K129" s="31"/>
      <c r="L129" s="31">
        <f>122307.8+172744</f>
        <v>295051.8</v>
      </c>
      <c r="M129" s="9">
        <f t="shared" si="25"/>
        <v>295051.8</v>
      </c>
      <c r="N129" s="9"/>
      <c r="O129" s="9">
        <f>64616.5+57691.3</f>
        <v>122307.8</v>
      </c>
      <c r="P129" s="9"/>
      <c r="Q129" s="9">
        <v>295051.8</v>
      </c>
      <c r="R129" s="9">
        <v>57691.3</v>
      </c>
      <c r="S129" s="9"/>
      <c r="T129" s="9"/>
      <c r="U129" s="9"/>
      <c r="V129" s="9"/>
      <c r="W129" s="9">
        <v>295051.8</v>
      </c>
      <c r="X129" s="9">
        <f t="shared" si="100"/>
        <v>57691.3</v>
      </c>
      <c r="Y129" s="9">
        <v>0</v>
      </c>
      <c r="Z129" s="9"/>
      <c r="AA129" s="9"/>
      <c r="AB129" s="9"/>
      <c r="AC129" s="9">
        <f t="shared" si="73"/>
        <v>295051.8</v>
      </c>
      <c r="AD129" s="9">
        <f t="shared" si="90"/>
        <v>57691.3</v>
      </c>
      <c r="AE129" s="9">
        <v>0</v>
      </c>
      <c r="AF129" s="31">
        <v>0</v>
      </c>
      <c r="AG129" s="31"/>
      <c r="AH129" s="31"/>
      <c r="AI129" s="31"/>
      <c r="AJ129" s="31"/>
      <c r="AK129" s="9">
        <f t="shared" si="67"/>
        <v>295051.8</v>
      </c>
      <c r="AL129" s="9">
        <f t="shared" si="74"/>
        <v>57691.3</v>
      </c>
      <c r="AM129" s="9">
        <v>0</v>
      </c>
      <c r="AN129" s="9">
        <f t="shared" ref="AN129:AN130" si="103">AF129+AG129</f>
        <v>0</v>
      </c>
      <c r="AO129" s="9"/>
      <c r="AP129" s="9"/>
      <c r="AQ129" s="9"/>
      <c r="AR129" s="9"/>
      <c r="AS129" s="9">
        <f t="shared" si="61"/>
        <v>295051.8</v>
      </c>
      <c r="AT129" s="9">
        <f t="shared" si="64"/>
        <v>57691.3</v>
      </c>
      <c r="AU129" s="9">
        <f t="shared" si="75"/>
        <v>0</v>
      </c>
      <c r="AV129" s="9">
        <f t="shared" si="85"/>
        <v>0</v>
      </c>
      <c r="AW129" s="9"/>
      <c r="AX129" s="9"/>
      <c r="AY129" s="9"/>
      <c r="AZ129" s="9">
        <f t="shared" si="62"/>
        <v>57691.3</v>
      </c>
      <c r="BA129" s="9">
        <f t="shared" si="65"/>
        <v>0</v>
      </c>
      <c r="BB129" s="9">
        <f t="shared" si="76"/>
        <v>0</v>
      </c>
      <c r="BC129" s="9"/>
      <c r="BD129" s="9"/>
      <c r="BE129" s="9">
        <f t="shared" si="63"/>
        <v>0</v>
      </c>
      <c r="BF129" s="9">
        <f t="shared" si="66"/>
        <v>0</v>
      </c>
      <c r="BG129" s="5"/>
      <c r="BH129" s="5"/>
      <c r="BI129" s="5"/>
      <c r="BJ129" s="5"/>
      <c r="BK129" s="5"/>
    </row>
    <row r="130" spans="1:63" s="6" customFormat="1" ht="152.25" customHeight="1">
      <c r="A130" s="22" t="s">
        <v>141</v>
      </c>
      <c r="B130" s="17" t="s">
        <v>142</v>
      </c>
      <c r="C130" s="17" t="s">
        <v>143</v>
      </c>
      <c r="D130" s="17" t="s">
        <v>7</v>
      </c>
      <c r="E130" s="17" t="s">
        <v>10</v>
      </c>
      <c r="F130" s="17" t="s">
        <v>50</v>
      </c>
      <c r="G130" s="31"/>
      <c r="H130" s="31"/>
      <c r="I130" s="31"/>
      <c r="J130" s="31"/>
      <c r="K130" s="31"/>
      <c r="L130" s="31"/>
      <c r="M130" s="9">
        <v>194926.5</v>
      </c>
      <c r="N130" s="9"/>
      <c r="O130" s="9"/>
      <c r="P130" s="9"/>
      <c r="Q130" s="9">
        <v>194926.5</v>
      </c>
      <c r="R130" s="9">
        <v>64616.5</v>
      </c>
      <c r="S130" s="9"/>
      <c r="T130" s="9"/>
      <c r="U130" s="9"/>
      <c r="V130" s="9"/>
      <c r="W130" s="9">
        <v>194926.5</v>
      </c>
      <c r="X130" s="9">
        <f t="shared" si="100"/>
        <v>64616.5</v>
      </c>
      <c r="Y130" s="9">
        <v>0</v>
      </c>
      <c r="Z130" s="9"/>
      <c r="AA130" s="9"/>
      <c r="AB130" s="9"/>
      <c r="AC130" s="9">
        <f t="shared" si="73"/>
        <v>194926.5</v>
      </c>
      <c r="AD130" s="9">
        <f t="shared" si="90"/>
        <v>64616.5</v>
      </c>
      <c r="AE130" s="9">
        <v>0</v>
      </c>
      <c r="AF130" s="31">
        <v>0</v>
      </c>
      <c r="AG130" s="31"/>
      <c r="AH130" s="31"/>
      <c r="AI130" s="31"/>
      <c r="AJ130" s="9">
        <v>-2776.1</v>
      </c>
      <c r="AK130" s="9">
        <f t="shared" si="67"/>
        <v>192150.39999999999</v>
      </c>
      <c r="AL130" s="9">
        <f t="shared" si="74"/>
        <v>64616.5</v>
      </c>
      <c r="AM130" s="9">
        <v>0</v>
      </c>
      <c r="AN130" s="9">
        <f t="shared" si="103"/>
        <v>0</v>
      </c>
      <c r="AO130" s="9"/>
      <c r="AP130" s="9"/>
      <c r="AQ130" s="9">
        <v>-2776.1</v>
      </c>
      <c r="AR130" s="9"/>
      <c r="AS130" s="9">
        <f t="shared" si="61"/>
        <v>192150.39999999999</v>
      </c>
      <c r="AT130" s="9">
        <f t="shared" si="64"/>
        <v>61840.4</v>
      </c>
      <c r="AU130" s="9">
        <f t="shared" si="75"/>
        <v>0</v>
      </c>
      <c r="AV130" s="9">
        <f t="shared" si="85"/>
        <v>0</v>
      </c>
      <c r="AW130" s="9"/>
      <c r="AX130" s="9"/>
      <c r="AY130" s="9"/>
      <c r="AZ130" s="9">
        <f t="shared" si="62"/>
        <v>61840.4</v>
      </c>
      <c r="BA130" s="9">
        <f t="shared" si="65"/>
        <v>0</v>
      </c>
      <c r="BB130" s="9">
        <f t="shared" si="76"/>
        <v>0</v>
      </c>
      <c r="BC130" s="9"/>
      <c r="BD130" s="9"/>
      <c r="BE130" s="9">
        <f t="shared" si="63"/>
        <v>0</v>
      </c>
      <c r="BF130" s="9">
        <f t="shared" si="66"/>
        <v>0</v>
      </c>
      <c r="BG130" s="5"/>
      <c r="BH130" s="5"/>
      <c r="BI130" s="5"/>
      <c r="BJ130" s="5"/>
      <c r="BK130" s="5"/>
    </row>
    <row r="131" spans="1:63" s="6" customFormat="1" ht="128.25" customHeight="1">
      <c r="A131" s="22" t="s">
        <v>263</v>
      </c>
      <c r="B131" s="17"/>
      <c r="C131" s="17" t="s">
        <v>66</v>
      </c>
      <c r="D131" s="17" t="s">
        <v>7</v>
      </c>
      <c r="E131" s="50" t="s">
        <v>80</v>
      </c>
      <c r="F131" s="17">
        <v>2018</v>
      </c>
      <c r="G131" s="31"/>
      <c r="H131" s="31"/>
      <c r="I131" s="31"/>
      <c r="J131" s="31"/>
      <c r="K131" s="31"/>
      <c r="L131" s="31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31"/>
      <c r="AG131" s="31"/>
      <c r="AH131" s="31"/>
      <c r="AI131" s="31"/>
      <c r="AJ131" s="9">
        <v>2776.1</v>
      </c>
      <c r="AK131" s="9">
        <f t="shared" si="67"/>
        <v>2776.1</v>
      </c>
      <c r="AL131" s="9"/>
      <c r="AM131" s="9"/>
      <c r="AN131" s="9"/>
      <c r="AO131" s="9"/>
      <c r="AP131" s="9"/>
      <c r="AQ131" s="9">
        <v>2776.1</v>
      </c>
      <c r="AR131" s="9"/>
      <c r="AS131" s="9">
        <f t="shared" si="61"/>
        <v>2776.1</v>
      </c>
      <c r="AT131" s="9">
        <f t="shared" si="64"/>
        <v>2776.1</v>
      </c>
      <c r="AU131" s="9"/>
      <c r="AV131" s="9"/>
      <c r="AW131" s="9"/>
      <c r="AX131" s="9"/>
      <c r="AY131" s="9"/>
      <c r="AZ131" s="9">
        <f t="shared" si="62"/>
        <v>2776.1</v>
      </c>
      <c r="BA131" s="9"/>
      <c r="BB131" s="9"/>
      <c r="BC131" s="9"/>
      <c r="BD131" s="9"/>
      <c r="BE131" s="9">
        <f t="shared" si="63"/>
        <v>0</v>
      </c>
      <c r="BF131" s="9"/>
      <c r="BG131" s="5"/>
      <c r="BH131" s="5"/>
      <c r="BI131" s="5"/>
      <c r="BJ131" s="5"/>
      <c r="BK131" s="5"/>
    </row>
    <row r="132" spans="1:63" s="6" customFormat="1" ht="59.25" customHeight="1">
      <c r="A132" s="88" t="s">
        <v>276</v>
      </c>
      <c r="B132" s="88"/>
      <c r="C132" s="88"/>
      <c r="D132" s="88"/>
      <c r="E132" s="50"/>
      <c r="F132" s="50"/>
      <c r="G132" s="31"/>
      <c r="H132" s="31"/>
      <c r="I132" s="31"/>
      <c r="J132" s="31"/>
      <c r="K132" s="31"/>
      <c r="L132" s="31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>
        <f>W133</f>
        <v>0</v>
      </c>
      <c r="X132" s="9"/>
      <c r="Y132" s="9"/>
      <c r="Z132" s="9"/>
      <c r="AA132" s="9"/>
      <c r="AB132" s="9">
        <f t="shared" ref="AB132:BB132" si="104">AB133</f>
        <v>383183.4</v>
      </c>
      <c r="AC132" s="9">
        <f t="shared" si="104"/>
        <v>383183.4</v>
      </c>
      <c r="AD132" s="9">
        <f t="shared" si="104"/>
        <v>0</v>
      </c>
      <c r="AE132" s="9">
        <f t="shared" si="104"/>
        <v>0</v>
      </c>
      <c r="AF132" s="9">
        <f t="shared" si="104"/>
        <v>0</v>
      </c>
      <c r="AG132" s="9">
        <f t="shared" si="104"/>
        <v>0</v>
      </c>
      <c r="AH132" s="9">
        <f t="shared" si="104"/>
        <v>0</v>
      </c>
      <c r="AI132" s="9">
        <f t="shared" si="104"/>
        <v>123.6</v>
      </c>
      <c r="AJ132" s="9"/>
      <c r="AK132" s="9">
        <f t="shared" si="67"/>
        <v>383183.4</v>
      </c>
      <c r="AL132" s="9">
        <f t="shared" si="104"/>
        <v>123.6</v>
      </c>
      <c r="AM132" s="9">
        <f t="shared" si="104"/>
        <v>0</v>
      </c>
      <c r="AN132" s="9">
        <f t="shared" si="104"/>
        <v>0</v>
      </c>
      <c r="AO132" s="9">
        <f t="shared" si="104"/>
        <v>0</v>
      </c>
      <c r="AP132" s="9">
        <f>AP133</f>
        <v>0</v>
      </c>
      <c r="AQ132" s="9"/>
      <c r="AR132" s="9"/>
      <c r="AS132" s="9">
        <f t="shared" si="61"/>
        <v>383183.4</v>
      </c>
      <c r="AT132" s="9">
        <f t="shared" si="64"/>
        <v>123.6</v>
      </c>
      <c r="AU132" s="9">
        <f t="shared" si="104"/>
        <v>0</v>
      </c>
      <c r="AV132" s="9">
        <f t="shared" si="104"/>
        <v>0</v>
      </c>
      <c r="AW132" s="9">
        <f t="shared" si="104"/>
        <v>0</v>
      </c>
      <c r="AX132" s="9"/>
      <c r="AY132" s="9"/>
      <c r="AZ132" s="9">
        <f t="shared" si="62"/>
        <v>123.6</v>
      </c>
      <c r="BA132" s="9">
        <f t="shared" si="65"/>
        <v>0</v>
      </c>
      <c r="BB132" s="9">
        <f t="shared" si="104"/>
        <v>0</v>
      </c>
      <c r="BC132" s="9"/>
      <c r="BD132" s="9"/>
      <c r="BE132" s="9">
        <f t="shared" si="63"/>
        <v>0</v>
      </c>
      <c r="BF132" s="9">
        <f t="shared" si="66"/>
        <v>0</v>
      </c>
      <c r="BG132" s="5"/>
      <c r="BH132" s="5"/>
      <c r="BI132" s="5"/>
      <c r="BJ132" s="5"/>
      <c r="BK132" s="5"/>
    </row>
    <row r="133" spans="1:63" s="6" customFormat="1" ht="143.25" customHeight="1">
      <c r="A133" s="22" t="s">
        <v>255</v>
      </c>
      <c r="B133" s="17" t="s">
        <v>231</v>
      </c>
      <c r="C133" s="50" t="s">
        <v>13</v>
      </c>
      <c r="D133" s="50" t="s">
        <v>7</v>
      </c>
      <c r="E133" s="50" t="s">
        <v>10</v>
      </c>
      <c r="F133" s="17" t="s">
        <v>232</v>
      </c>
      <c r="G133" s="31"/>
      <c r="H133" s="31"/>
      <c r="I133" s="31"/>
      <c r="J133" s="31"/>
      <c r="K133" s="31"/>
      <c r="L133" s="31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>
        <v>383183.4</v>
      </c>
      <c r="AC133" s="9">
        <f t="shared" si="73"/>
        <v>383183.4</v>
      </c>
      <c r="AD133" s="9"/>
      <c r="AE133" s="9"/>
      <c r="AF133" s="31"/>
      <c r="AG133" s="31"/>
      <c r="AH133" s="31"/>
      <c r="AI133" s="31">
        <v>123.6</v>
      </c>
      <c r="AJ133" s="31"/>
      <c r="AK133" s="9">
        <f t="shared" si="67"/>
        <v>383183.4</v>
      </c>
      <c r="AL133" s="9">
        <f t="shared" si="74"/>
        <v>123.6</v>
      </c>
      <c r="AM133" s="9"/>
      <c r="AN133" s="9"/>
      <c r="AO133" s="9"/>
      <c r="AP133" s="9"/>
      <c r="AQ133" s="9"/>
      <c r="AR133" s="9"/>
      <c r="AS133" s="9">
        <f t="shared" si="61"/>
        <v>383183.4</v>
      </c>
      <c r="AT133" s="9">
        <f t="shared" si="64"/>
        <v>123.6</v>
      </c>
      <c r="AU133" s="9">
        <v>0</v>
      </c>
      <c r="AV133" s="9"/>
      <c r="AW133" s="9"/>
      <c r="AX133" s="9"/>
      <c r="AY133" s="9"/>
      <c r="AZ133" s="9">
        <f t="shared" si="62"/>
        <v>123.6</v>
      </c>
      <c r="BA133" s="9">
        <f t="shared" si="65"/>
        <v>0</v>
      </c>
      <c r="BB133" s="9">
        <v>0</v>
      </c>
      <c r="BC133" s="9"/>
      <c r="BD133" s="9"/>
      <c r="BE133" s="9">
        <f t="shared" si="63"/>
        <v>0</v>
      </c>
      <c r="BF133" s="9">
        <f t="shared" si="66"/>
        <v>0</v>
      </c>
      <c r="BG133" s="5"/>
      <c r="BH133" s="5"/>
      <c r="BI133" s="5"/>
      <c r="BJ133" s="5"/>
      <c r="BK133" s="5"/>
    </row>
    <row r="134" spans="1:63" s="6" customFormat="1" ht="51.75" customHeight="1">
      <c r="A134" s="88" t="s">
        <v>258</v>
      </c>
      <c r="B134" s="88"/>
      <c r="C134" s="88"/>
      <c r="D134" s="88"/>
      <c r="E134" s="50"/>
      <c r="F134" s="17"/>
      <c r="G134" s="31"/>
      <c r="H134" s="31"/>
      <c r="I134" s="31"/>
      <c r="J134" s="31"/>
      <c r="K134" s="31"/>
      <c r="L134" s="31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>
        <f>AB135</f>
        <v>25000</v>
      </c>
      <c r="AC134" s="9">
        <f t="shared" si="73"/>
        <v>25000</v>
      </c>
      <c r="AD134" s="9">
        <f t="shared" ref="AD134:BB134" si="105">AD135</f>
        <v>0</v>
      </c>
      <c r="AE134" s="9">
        <f t="shared" si="105"/>
        <v>0</v>
      </c>
      <c r="AF134" s="9">
        <f t="shared" si="105"/>
        <v>0</v>
      </c>
      <c r="AG134" s="9">
        <f t="shared" si="105"/>
        <v>0</v>
      </c>
      <c r="AH134" s="9">
        <f t="shared" si="105"/>
        <v>0</v>
      </c>
      <c r="AI134" s="9">
        <f t="shared" si="105"/>
        <v>25000</v>
      </c>
      <c r="AJ134" s="9"/>
      <c r="AK134" s="9">
        <f t="shared" si="67"/>
        <v>25000</v>
      </c>
      <c r="AL134" s="9">
        <f t="shared" si="74"/>
        <v>25000</v>
      </c>
      <c r="AM134" s="9">
        <f t="shared" si="105"/>
        <v>0</v>
      </c>
      <c r="AN134" s="9">
        <f t="shared" si="105"/>
        <v>0</v>
      </c>
      <c r="AO134" s="9">
        <f t="shared" si="105"/>
        <v>0</v>
      </c>
      <c r="AP134" s="9">
        <f t="shared" si="105"/>
        <v>0</v>
      </c>
      <c r="AQ134" s="9"/>
      <c r="AR134" s="9"/>
      <c r="AS134" s="9">
        <f t="shared" si="61"/>
        <v>25000</v>
      </c>
      <c r="AT134" s="9">
        <f t="shared" si="64"/>
        <v>25000</v>
      </c>
      <c r="AU134" s="9">
        <f t="shared" si="105"/>
        <v>0</v>
      </c>
      <c r="AV134" s="9">
        <f t="shared" si="105"/>
        <v>0</v>
      </c>
      <c r="AW134" s="9">
        <f t="shared" si="105"/>
        <v>0</v>
      </c>
      <c r="AX134" s="9"/>
      <c r="AY134" s="9"/>
      <c r="AZ134" s="9">
        <f t="shared" si="62"/>
        <v>25000</v>
      </c>
      <c r="BA134" s="9">
        <f t="shared" si="65"/>
        <v>0</v>
      </c>
      <c r="BB134" s="9">
        <f t="shared" si="105"/>
        <v>0</v>
      </c>
      <c r="BC134" s="9"/>
      <c r="BD134" s="9"/>
      <c r="BE134" s="9">
        <f t="shared" si="63"/>
        <v>0</v>
      </c>
      <c r="BF134" s="9">
        <f t="shared" si="66"/>
        <v>0</v>
      </c>
      <c r="BG134" s="5"/>
      <c r="BH134" s="5"/>
      <c r="BI134" s="5"/>
      <c r="BJ134" s="5"/>
      <c r="BK134" s="5"/>
    </row>
    <row r="135" spans="1:63" s="6" customFormat="1" ht="147.75" customHeight="1">
      <c r="A135" s="22" t="s">
        <v>257</v>
      </c>
      <c r="B135" s="17" t="s">
        <v>244</v>
      </c>
      <c r="C135" s="50" t="s">
        <v>111</v>
      </c>
      <c r="D135" s="50" t="s">
        <v>259</v>
      </c>
      <c r="E135" s="48" t="s">
        <v>256</v>
      </c>
      <c r="F135" s="17">
        <v>2018</v>
      </c>
      <c r="G135" s="31"/>
      <c r="H135" s="31"/>
      <c r="I135" s="31"/>
      <c r="J135" s="31"/>
      <c r="K135" s="31"/>
      <c r="L135" s="31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>
        <v>25000</v>
      </c>
      <c r="AC135" s="9">
        <f t="shared" si="73"/>
        <v>25000</v>
      </c>
      <c r="AD135" s="9"/>
      <c r="AE135" s="9"/>
      <c r="AF135" s="31"/>
      <c r="AG135" s="31"/>
      <c r="AH135" s="31"/>
      <c r="AI135" s="9">
        <f t="shared" ref="AI135" si="106">AC135+AH135</f>
        <v>25000</v>
      </c>
      <c r="AJ135" s="9"/>
      <c r="AK135" s="9">
        <f t="shared" si="67"/>
        <v>25000</v>
      </c>
      <c r="AL135" s="9">
        <f t="shared" si="74"/>
        <v>25000</v>
      </c>
      <c r="AM135" s="9"/>
      <c r="AN135" s="9"/>
      <c r="AO135" s="9"/>
      <c r="AP135" s="9"/>
      <c r="AQ135" s="9"/>
      <c r="AR135" s="9"/>
      <c r="AS135" s="9">
        <f t="shared" si="61"/>
        <v>25000</v>
      </c>
      <c r="AT135" s="9">
        <f t="shared" si="64"/>
        <v>25000</v>
      </c>
      <c r="AU135" s="9">
        <v>0</v>
      </c>
      <c r="AV135" s="9"/>
      <c r="AW135" s="9"/>
      <c r="AX135" s="9"/>
      <c r="AY135" s="9"/>
      <c r="AZ135" s="9">
        <f t="shared" si="62"/>
        <v>25000</v>
      </c>
      <c r="BA135" s="9">
        <f t="shared" si="65"/>
        <v>0</v>
      </c>
      <c r="BB135" s="9">
        <v>0</v>
      </c>
      <c r="BC135" s="9"/>
      <c r="BD135" s="9"/>
      <c r="BE135" s="9">
        <f t="shared" si="63"/>
        <v>0</v>
      </c>
      <c r="BF135" s="9">
        <f t="shared" si="66"/>
        <v>0</v>
      </c>
      <c r="BG135" s="5"/>
      <c r="BH135" s="5"/>
      <c r="BI135" s="5"/>
      <c r="BJ135" s="5"/>
      <c r="BK135" s="5"/>
    </row>
    <row r="136" spans="1:63" s="6" customFormat="1" ht="8.25" customHeight="1">
      <c r="A136" s="65"/>
      <c r="B136" s="66"/>
      <c r="C136" s="67"/>
      <c r="D136" s="67"/>
      <c r="E136" s="68"/>
      <c r="F136" s="66"/>
      <c r="G136" s="69"/>
      <c r="H136" s="69"/>
      <c r="I136" s="69"/>
      <c r="J136" s="69"/>
      <c r="K136" s="69"/>
      <c r="L136" s="69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69"/>
      <c r="AG136" s="69"/>
      <c r="AH136" s="69"/>
      <c r="AI136" s="70"/>
      <c r="AJ136" s="70"/>
      <c r="AK136" s="70"/>
      <c r="AL136" s="70"/>
      <c r="AM136" s="70"/>
      <c r="AN136" s="70"/>
      <c r="AO136" s="70"/>
      <c r="AP136" s="70"/>
      <c r="AQ136" s="70"/>
      <c r="AR136" s="70"/>
      <c r="AS136" s="70"/>
      <c r="AT136" s="70"/>
      <c r="AU136" s="70"/>
      <c r="AV136" s="70"/>
      <c r="AW136" s="70"/>
      <c r="AX136" s="70"/>
      <c r="AY136" s="70"/>
      <c r="AZ136" s="70"/>
      <c r="BA136" s="70"/>
      <c r="BB136" s="70"/>
      <c r="BC136" s="70"/>
      <c r="BD136" s="70"/>
      <c r="BE136" s="70"/>
      <c r="BF136" s="70"/>
      <c r="BG136" s="5"/>
      <c r="BH136" s="5"/>
      <c r="BI136" s="5"/>
      <c r="BJ136" s="5"/>
      <c r="BK136" s="5"/>
    </row>
    <row r="137" spans="1:63" s="6" customFormat="1" ht="18.75" customHeight="1">
      <c r="A137" s="71" t="s">
        <v>291</v>
      </c>
      <c r="B137" s="72"/>
      <c r="C137" s="73"/>
      <c r="D137" s="73"/>
      <c r="E137" s="74"/>
      <c r="F137" s="72"/>
      <c r="G137" s="75"/>
      <c r="H137" s="75"/>
      <c r="I137" s="75"/>
      <c r="J137" s="75"/>
      <c r="K137" s="75"/>
      <c r="L137" s="75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5"/>
      <c r="AG137" s="75"/>
      <c r="AH137" s="75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5"/>
      <c r="BH137" s="5"/>
      <c r="BI137" s="5"/>
      <c r="BJ137" s="5"/>
      <c r="BK137" s="5"/>
    </row>
    <row r="138" spans="1:63" s="6" customFormat="1" ht="50.25" customHeight="1">
      <c r="A138" s="90" t="s">
        <v>290</v>
      </c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5"/>
      <c r="BH138" s="5"/>
      <c r="BI138" s="5"/>
      <c r="BJ138" s="5"/>
      <c r="BK138" s="5"/>
    </row>
    <row r="139" spans="1:63" s="6" customFormat="1" ht="17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5"/>
      <c r="BH139" s="5"/>
      <c r="BI139" s="5"/>
      <c r="BJ139" s="5"/>
      <c r="BK139" s="5"/>
    </row>
    <row r="140" spans="1:63" s="6" customFormat="1" ht="15.7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5"/>
      <c r="BH140" s="5"/>
      <c r="BI140" s="5"/>
      <c r="BJ140" s="5"/>
      <c r="BK140" s="5"/>
    </row>
    <row r="141" spans="1:63" s="6" customFormat="1" ht="15.7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5"/>
      <c r="BH141" s="5"/>
      <c r="BI141" s="5"/>
      <c r="BJ141" s="5"/>
      <c r="BK141" s="5"/>
    </row>
    <row r="142" spans="1:63" s="6" customFormat="1" ht="15.7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5"/>
      <c r="BH142" s="5"/>
      <c r="BI142" s="5"/>
      <c r="BJ142" s="5"/>
      <c r="BK142" s="5"/>
    </row>
    <row r="143" spans="1:63" s="6" customFormat="1" ht="36.75" customHeight="1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63"/>
      <c r="AS143" s="63"/>
      <c r="AT143" s="55"/>
      <c r="AU143" s="55"/>
      <c r="AV143" s="55"/>
      <c r="AW143" s="55"/>
      <c r="AX143" s="55"/>
      <c r="AY143" s="63"/>
      <c r="AZ143" s="63"/>
      <c r="BA143" s="55"/>
      <c r="BB143" s="55"/>
      <c r="BC143" s="55"/>
      <c r="BD143" s="63"/>
      <c r="BE143" s="63"/>
      <c r="BF143" s="55"/>
      <c r="BG143" s="5"/>
      <c r="BH143" s="5"/>
      <c r="BI143" s="5"/>
      <c r="BJ143" s="5"/>
      <c r="BK143" s="5"/>
    </row>
    <row r="144" spans="1:63" s="6" customFormat="1" ht="30" customHeight="1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63"/>
      <c r="AS144" s="63"/>
      <c r="AT144" s="55"/>
      <c r="AU144" s="55"/>
      <c r="AV144" s="55"/>
      <c r="AW144" s="55"/>
      <c r="AX144" s="55"/>
      <c r="AY144" s="63"/>
      <c r="AZ144" s="63"/>
      <c r="BA144" s="55"/>
      <c r="BB144" s="55"/>
      <c r="BC144" s="55"/>
      <c r="BD144" s="63"/>
      <c r="BE144" s="63"/>
      <c r="BF144" s="55"/>
      <c r="BG144" s="5"/>
      <c r="BH144" s="5"/>
      <c r="BI144" s="5"/>
      <c r="BJ144" s="5"/>
      <c r="BK144" s="5"/>
    </row>
    <row r="145" spans="1:63" s="6" customFormat="1" ht="15.7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5"/>
      <c r="BH145" s="5"/>
      <c r="BI145" s="5"/>
      <c r="BJ145" s="5"/>
      <c r="BK145" s="5"/>
    </row>
    <row r="146" spans="1:63" s="6" customFormat="1" ht="16.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5"/>
      <c r="BH146" s="5"/>
      <c r="BI146" s="5"/>
      <c r="BJ146" s="5"/>
      <c r="BK146" s="5"/>
    </row>
    <row r="147" spans="1:63" s="6" customFormat="1" ht="15.7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5"/>
      <c r="BH147" s="5"/>
      <c r="BI147" s="5"/>
      <c r="BJ147" s="5"/>
      <c r="BK147" s="5"/>
    </row>
    <row r="148" spans="1:63" s="6" customFormat="1" ht="15.7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5"/>
      <c r="BH148" s="5"/>
      <c r="BI148" s="5"/>
      <c r="BJ148" s="5"/>
      <c r="BK148" s="5"/>
    </row>
    <row r="149" spans="1:63" s="6" customFormat="1" ht="15.7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5"/>
      <c r="BH149" s="5"/>
      <c r="BI149" s="5"/>
      <c r="BJ149" s="5"/>
      <c r="BK149" s="5"/>
    </row>
    <row r="150" spans="1:63" ht="15.7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</row>
    <row r="151" spans="1:63" ht="15.7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2"/>
      <c r="BH151" s="2"/>
      <c r="BI151" s="2"/>
      <c r="BJ151" s="2"/>
      <c r="BK151" s="2"/>
    </row>
    <row r="152" spans="1:63" ht="15.7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2"/>
      <c r="BH152" s="2"/>
      <c r="BI152" s="2"/>
      <c r="BJ152" s="2"/>
      <c r="BK152" s="2"/>
    </row>
  </sheetData>
  <mergeCells count="88">
    <mergeCell ref="A12:BF12"/>
    <mergeCell ref="AR14:AR15"/>
    <mergeCell ref="AY14:AY15"/>
    <mergeCell ref="BD14:BD15"/>
    <mergeCell ref="AS14:AS15"/>
    <mergeCell ref="AZ14:AZ15"/>
    <mergeCell ref="BE14:BE15"/>
    <mergeCell ref="AB14:AB15"/>
    <mergeCell ref="AI14:AI15"/>
    <mergeCell ref="AP14:AP15"/>
    <mergeCell ref="AC14:AC15"/>
    <mergeCell ref="AL14:AL15"/>
    <mergeCell ref="AU14:AU15"/>
    <mergeCell ref="AO14:AO15"/>
    <mergeCell ref="AV14:AV15"/>
    <mergeCell ref="W14:W15"/>
    <mergeCell ref="P14:P15"/>
    <mergeCell ref="Q14:Q15"/>
    <mergeCell ref="AG14:AG15"/>
    <mergeCell ref="AW14:AW15"/>
    <mergeCell ref="M14:M15"/>
    <mergeCell ref="V14:V15"/>
    <mergeCell ref="Z14:Z15"/>
    <mergeCell ref="AE14:AE15"/>
    <mergeCell ref="U14:U15"/>
    <mergeCell ref="T14:T15"/>
    <mergeCell ref="L14:L15"/>
    <mergeCell ref="A13:AF13"/>
    <mergeCell ref="N14:N15"/>
    <mergeCell ref="AM14:AM15"/>
    <mergeCell ref="AH14:AH15"/>
    <mergeCell ref="AF14:AF15"/>
    <mergeCell ref="AA14:AA15"/>
    <mergeCell ref="AD14:AD15"/>
    <mergeCell ref="O14:O15"/>
    <mergeCell ref="R14:R15"/>
    <mergeCell ref="Y14:Y15"/>
    <mergeCell ref="I14:I15"/>
    <mergeCell ref="S14:S15"/>
    <mergeCell ref="G14:G15"/>
    <mergeCell ref="X14:X15"/>
    <mergeCell ref="J14:J15"/>
    <mergeCell ref="K14:K15"/>
    <mergeCell ref="A103:D103"/>
    <mergeCell ref="A95:D95"/>
    <mergeCell ref="A92:D92"/>
    <mergeCell ref="A38:D38"/>
    <mergeCell ref="A37:D37"/>
    <mergeCell ref="A57:D57"/>
    <mergeCell ref="A87:D87"/>
    <mergeCell ref="A48:D48"/>
    <mergeCell ref="A64:D64"/>
    <mergeCell ref="A67:D67"/>
    <mergeCell ref="H14:H15"/>
    <mergeCell ref="A33:D33"/>
    <mergeCell ref="F14:F15"/>
    <mergeCell ref="D14:D15"/>
    <mergeCell ref="E14:E15"/>
    <mergeCell ref="A144:AF144"/>
    <mergeCell ref="A121:D121"/>
    <mergeCell ref="A125:D125"/>
    <mergeCell ref="A143:AF143"/>
    <mergeCell ref="A104:D104"/>
    <mergeCell ref="A116:D116"/>
    <mergeCell ref="A128:D128"/>
    <mergeCell ref="A112:E112"/>
    <mergeCell ref="A110:D110"/>
    <mergeCell ref="A106:D106"/>
    <mergeCell ref="A132:D132"/>
    <mergeCell ref="A134:D134"/>
    <mergeCell ref="A138:BF138"/>
    <mergeCell ref="A17:D17"/>
    <mergeCell ref="A31:D31"/>
    <mergeCell ref="B14:B15"/>
    <mergeCell ref="C14:C15"/>
    <mergeCell ref="A14:A15"/>
    <mergeCell ref="A20:D20"/>
    <mergeCell ref="A21:D21"/>
    <mergeCell ref="BF14:BF15"/>
    <mergeCell ref="AK14:AK15"/>
    <mergeCell ref="AJ14:AJ15"/>
    <mergeCell ref="AQ14:AQ15"/>
    <mergeCell ref="AX14:AX15"/>
    <mergeCell ref="BC14:BC15"/>
    <mergeCell ref="AT14:AT15"/>
    <mergeCell ref="BA14:BA15"/>
    <mergeCell ref="AN14:AN15"/>
    <mergeCell ref="BB14:BB15"/>
  </mergeCells>
  <phoneticPr fontId="5" type="noConversion"/>
  <printOptions horizontalCentered="1"/>
  <pageMargins left="0.43307086614173229" right="0.43307086614173229" top="0.74803149606299213" bottom="0.62992125984251968" header="0.31496062992125984" footer="0.31496062992125984"/>
  <pageSetup paperSize="9" scale="62" fitToHeight="25" orientation="landscape" r:id="rId1"/>
  <headerFooter>
    <oddFooter>&amp;C&amp;P</oddFooter>
  </headerFooter>
  <rowBreaks count="1" manualBreakCount="1">
    <brk id="124" max="5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2018-11-19T08:28:05Z</cp:lastPrinted>
  <dcterms:created xsi:type="dcterms:W3CDTF">2014-05-08T06:25:05Z</dcterms:created>
  <dcterms:modified xsi:type="dcterms:W3CDTF">2018-11-26T06:53:19Z</dcterms:modified>
</cp:coreProperties>
</file>