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55" windowHeight="8700"/>
  </bookViews>
  <sheets>
    <sheet name="Лист1" sheetId="1" r:id="rId1"/>
  </sheets>
  <definedNames>
    <definedName name="_xlnm.Print_Titles" localSheetId="0">Лист1!$6:$7</definedName>
    <definedName name="_xlnm.Print_Area" localSheetId="0">Лист1!$A$1:$K$33</definedName>
  </definedNames>
  <calcPr calcId="125725"/>
</workbook>
</file>

<file path=xl/calcChain.xml><?xml version="1.0" encoding="utf-8"?>
<calcChain xmlns="http://schemas.openxmlformats.org/spreadsheetml/2006/main">
  <c r="H23" i="1"/>
  <c r="I23"/>
  <c r="I19"/>
  <c r="I20"/>
  <c r="I29" l="1"/>
  <c r="H29"/>
  <c r="H19"/>
  <c r="I9"/>
  <c r="H9"/>
  <c r="H8" s="1"/>
  <c r="H20"/>
  <c r="H18" s="1"/>
  <c r="I16"/>
  <c r="H16"/>
  <c r="H12" s="1"/>
  <c r="I32"/>
  <c r="H32"/>
  <c r="I24"/>
  <c r="H24"/>
  <c r="H22" s="1"/>
  <c r="I17"/>
  <c r="H17"/>
  <c r="G31"/>
  <c r="G22"/>
  <c r="G8"/>
  <c r="K20"/>
  <c r="K32"/>
  <c r="K29"/>
  <c r="K25"/>
  <c r="K24"/>
  <c r="K23"/>
  <c r="K19"/>
  <c r="K14"/>
  <c r="K13"/>
  <c r="K9"/>
  <c r="I31"/>
  <c r="H31"/>
  <c r="I28"/>
  <c r="H28"/>
  <c r="I26"/>
  <c r="H26"/>
  <c r="I22"/>
  <c r="I18"/>
  <c r="I10"/>
  <c r="H10"/>
  <c r="I8"/>
  <c r="K22" l="1"/>
  <c r="I12"/>
  <c r="K16"/>
  <c r="K8"/>
  <c r="K31"/>
  <c r="I33"/>
  <c r="H33"/>
  <c r="E24" l="1"/>
  <c r="F9" l="1"/>
  <c r="J9" s="1"/>
  <c r="F11"/>
  <c r="F13"/>
  <c r="J13" s="1"/>
  <c r="F14"/>
  <c r="J14" s="1"/>
  <c r="F15"/>
  <c r="F16"/>
  <c r="J16" s="1"/>
  <c r="F17"/>
  <c r="F19"/>
  <c r="J19" s="1"/>
  <c r="F20"/>
  <c r="J20" s="1"/>
  <c r="F21"/>
  <c r="F23"/>
  <c r="J23" s="1"/>
  <c r="F24"/>
  <c r="J24" s="1"/>
  <c r="F25"/>
  <c r="J25" s="1"/>
  <c r="F27"/>
  <c r="F29"/>
  <c r="J29" s="1"/>
  <c r="F30"/>
  <c r="F32"/>
  <c r="J32" s="1"/>
  <c r="E12"/>
  <c r="G15" l="1"/>
  <c r="J15"/>
  <c r="G27"/>
  <c r="J27"/>
  <c r="G17"/>
  <c r="K17" s="1"/>
  <c r="J17"/>
  <c r="G30"/>
  <c r="J30"/>
  <c r="G21"/>
  <c r="J21"/>
  <c r="J11"/>
  <c r="G11"/>
  <c r="F8"/>
  <c r="J8" s="1"/>
  <c r="F31"/>
  <c r="J31" s="1"/>
  <c r="F26"/>
  <c r="J26" s="1"/>
  <c r="F10"/>
  <c r="J10" s="1"/>
  <c r="F22"/>
  <c r="J22" s="1"/>
  <c r="F28"/>
  <c r="J28" s="1"/>
  <c r="F12"/>
  <c r="J12" s="1"/>
  <c r="F18"/>
  <c r="J18" s="1"/>
  <c r="G10" l="1"/>
  <c r="K11"/>
  <c r="G28"/>
  <c r="K28" s="1"/>
  <c r="K30"/>
  <c r="K21"/>
  <c r="G18"/>
  <c r="K18" s="1"/>
  <c r="G12"/>
  <c r="K12" s="1"/>
  <c r="K15"/>
  <c r="G26"/>
  <c r="K26" s="1"/>
  <c r="K27"/>
  <c r="F33"/>
  <c r="J33" s="1"/>
  <c r="E10"/>
  <c r="E8"/>
  <c r="K10" l="1"/>
  <c r="G33"/>
  <c r="K33" s="1"/>
  <c r="E31"/>
  <c r="E28"/>
  <c r="E26"/>
  <c r="E22"/>
  <c r="E18"/>
  <c r="E33" l="1"/>
</calcChain>
</file>

<file path=xl/sharedStrings.xml><?xml version="1.0" encoding="utf-8"?>
<sst xmlns="http://schemas.openxmlformats.org/spreadsheetml/2006/main" count="82" uniqueCount="54">
  <si>
    <t>Наименование</t>
  </si>
  <si>
    <t>Дорожное хозяйство</t>
  </si>
  <si>
    <t>Стационарная медицинская помощь</t>
  </si>
  <si>
    <t>01</t>
  </si>
  <si>
    <t>02</t>
  </si>
  <si>
    <t>04</t>
  </si>
  <si>
    <t>07</t>
  </si>
  <si>
    <t>09</t>
  </si>
  <si>
    <t>10</t>
  </si>
  <si>
    <t>Национальная экономика</t>
  </si>
  <si>
    <t>Образование</t>
  </si>
  <si>
    <t>11</t>
  </si>
  <si>
    <t>Всего</t>
  </si>
  <si>
    <t>Дошкольное образование</t>
  </si>
  <si>
    <t>06</t>
  </si>
  <si>
    <t>Жилищно-коммунальное хозяйство</t>
  </si>
  <si>
    <t>05</t>
  </si>
  <si>
    <t>Жилищное хозяйство</t>
  </si>
  <si>
    <t>08</t>
  </si>
  <si>
    <t>Культура</t>
  </si>
  <si>
    <t>Физическая культура и спорт</t>
  </si>
  <si>
    <t>Раз-дел</t>
  </si>
  <si>
    <t xml:space="preserve"> </t>
  </si>
  <si>
    <t>Топливно-энергетический комплекс</t>
  </si>
  <si>
    <t>Водное хозяйство</t>
  </si>
  <si>
    <t>Коммунальное хозяйство</t>
  </si>
  <si>
    <t>12</t>
  </si>
  <si>
    <t>Общее образование</t>
  </si>
  <si>
    <t>Культура и кинематография</t>
  </si>
  <si>
    <t>Здравоохранение</t>
  </si>
  <si>
    <t>Амбулаторная помощь</t>
  </si>
  <si>
    <t>03</t>
  </si>
  <si>
    <t>Другие вопросы в области национальной экономики</t>
  </si>
  <si>
    <t>Национальная безопасность и правоохранительная деятельность</t>
  </si>
  <si>
    <t>Обеспечение пожарной безопасности</t>
  </si>
  <si>
    <t>Массовый спорт</t>
  </si>
  <si>
    <t>Транспорт</t>
  </si>
  <si>
    <t>Общегосударственные вопросы</t>
  </si>
  <si>
    <t>Другие общегосударственные вопросы</t>
  </si>
  <si>
    <t>13</t>
  </si>
  <si>
    <t>Другие вопросы в области жилищно-коммунального хозяйства</t>
  </si>
  <si>
    <t>Среднее профессиональное образование</t>
  </si>
  <si>
    <t>Под-раз-дел</t>
  </si>
  <si>
    <t>Утверждено</t>
  </si>
  <si>
    <t>Предлагаемые изменения</t>
  </si>
  <si>
    <t>тыс. рублей</t>
  </si>
  <si>
    <t>Доведено  министерством финансов Архангельской области  предельных объемов финансирования до главных распорядителей средств областного бюджета</t>
  </si>
  <si>
    <t>Исполнено</t>
  </si>
  <si>
    <t>% исполнения к утвержденному плану</t>
  </si>
  <si>
    <t>% исполнения к уточненной бюджетной росписи на год</t>
  </si>
  <si>
    <t>Приложение № 6 к пояснительной записке об исполнении областного бюджета за 2015 год по форме приложения № 16  областного закона "Об областном бюджете на 2015 год и плановый период 2016 и 2017 годов"</t>
  </si>
  <si>
    <t>Отчет об исполнении областного бюджета по бюджетным ассигнованиям по разделам и подразделам классификации расходов бюджетов на осуществление бюджетных инвестиций в объекты государственной собственности Архангельской области, предоставление субсидий на осуществление капитальных вложений в объекты государственной собственности Архангельской области и предоставление субсидий местным бюджетам на софинансирование капитальных вложений в объекты муниципальной собственности, включаемые в областную адресную инвестиционную программу, за 2015 год</t>
  </si>
  <si>
    <t>Утверждено                    (в ред.18.12.2015                           №  385-22-ОЗ)</t>
  </si>
  <si>
    <t xml:space="preserve">Уточненная сводная бюджетная роспись на 2015 год 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</si>
</sst>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1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49" fontId="6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topLeftCell="A7" zoomScaleSheetLayoutView="100" workbookViewId="0">
      <selection activeCell="A3" sqref="A3:K3"/>
    </sheetView>
  </sheetViews>
  <sheetFormatPr defaultColWidth="9.140625" defaultRowHeight="12.75"/>
  <cols>
    <col min="1" max="1" width="46.42578125" style="1" customWidth="1"/>
    <col min="2" max="2" width="6" style="1" customWidth="1"/>
    <col min="3" max="3" width="5.5703125" style="1" customWidth="1"/>
    <col min="4" max="4" width="13.28515625" style="1" hidden="1" customWidth="1"/>
    <col min="5" max="5" width="12.5703125" style="1" hidden="1" customWidth="1"/>
    <col min="6" max="6" width="16.42578125" style="1" customWidth="1"/>
    <col min="7" max="7" width="13.28515625" style="1" customWidth="1"/>
    <col min="8" max="9" width="15.5703125" style="1" customWidth="1"/>
    <col min="10" max="10" width="14" style="1" customWidth="1"/>
    <col min="11" max="11" width="13.28515625" style="1" customWidth="1"/>
    <col min="12" max="16384" width="9.140625" style="1"/>
  </cols>
  <sheetData>
    <row r="1" spans="1:11" ht="48" customHeight="1">
      <c r="G1" s="42" t="s">
        <v>50</v>
      </c>
      <c r="H1" s="42"/>
      <c r="I1" s="43"/>
      <c r="J1" s="43"/>
      <c r="K1" s="43"/>
    </row>
    <row r="2" spans="1:11" ht="24.75" customHeight="1"/>
    <row r="3" spans="1:11" ht="99.75" customHeight="1">
      <c r="A3" s="40" t="s">
        <v>51</v>
      </c>
      <c r="B3" s="40"/>
      <c r="C3" s="40"/>
      <c r="D3" s="40"/>
      <c r="E3" s="40"/>
      <c r="F3" s="40"/>
      <c r="G3" s="41"/>
      <c r="H3" s="41"/>
      <c r="I3" s="41"/>
      <c r="J3" s="41"/>
      <c r="K3" s="41"/>
    </row>
    <row r="4" spans="1:11" ht="21" customHeight="1">
      <c r="A4" s="1" t="s">
        <v>22</v>
      </c>
      <c r="B4" s="2"/>
      <c r="C4" s="2"/>
      <c r="D4" s="2"/>
      <c r="E4" s="2"/>
      <c r="F4" s="3"/>
    </row>
    <row r="5" spans="1:11" ht="21" customHeight="1">
      <c r="B5" s="2"/>
      <c r="C5" s="2"/>
      <c r="D5" s="2"/>
      <c r="E5" s="2"/>
      <c r="F5" s="35"/>
      <c r="K5" s="3" t="s">
        <v>45</v>
      </c>
    </row>
    <row r="6" spans="1:11" ht="176.25" customHeight="1">
      <c r="A6" s="4" t="s">
        <v>0</v>
      </c>
      <c r="B6" s="4" t="s">
        <v>21</v>
      </c>
      <c r="C6" s="4" t="s">
        <v>42</v>
      </c>
      <c r="D6" s="4" t="s">
        <v>43</v>
      </c>
      <c r="E6" s="4" t="s">
        <v>44</v>
      </c>
      <c r="F6" s="37" t="s">
        <v>52</v>
      </c>
      <c r="G6" s="37" t="s">
        <v>53</v>
      </c>
      <c r="H6" s="38" t="s">
        <v>46</v>
      </c>
      <c r="I6" s="39" t="s">
        <v>47</v>
      </c>
      <c r="J6" s="38" t="s">
        <v>48</v>
      </c>
      <c r="K6" s="38" t="s">
        <v>49</v>
      </c>
    </row>
    <row r="7" spans="1:11">
      <c r="A7" s="27">
        <v>1</v>
      </c>
      <c r="B7" s="28">
        <v>2</v>
      </c>
      <c r="C7" s="28">
        <v>3</v>
      </c>
      <c r="D7" s="28">
        <v>4</v>
      </c>
      <c r="E7" s="28">
        <v>5</v>
      </c>
      <c r="F7" s="36">
        <v>4</v>
      </c>
      <c r="G7" s="36">
        <v>5</v>
      </c>
      <c r="H7" s="36">
        <v>6</v>
      </c>
      <c r="I7" s="36">
        <v>7</v>
      </c>
      <c r="J7" s="36">
        <v>8</v>
      </c>
      <c r="K7" s="36">
        <v>9</v>
      </c>
    </row>
    <row r="8" spans="1:11" ht="18" customHeight="1">
      <c r="A8" s="5" t="s">
        <v>37</v>
      </c>
      <c r="B8" s="6" t="s">
        <v>3</v>
      </c>
      <c r="C8" s="26"/>
      <c r="D8" s="14">
        <v>24118</v>
      </c>
      <c r="E8" s="14">
        <f t="shared" ref="E8:G8" si="0">E9</f>
        <v>12812.3</v>
      </c>
      <c r="F8" s="14">
        <f t="shared" si="0"/>
        <v>36930.300000000003</v>
      </c>
      <c r="G8" s="14">
        <f t="shared" si="0"/>
        <v>36930.300000000003</v>
      </c>
      <c r="H8" s="14">
        <f t="shared" ref="H8:I8" si="1">H9</f>
        <v>28853.4</v>
      </c>
      <c r="I8" s="14">
        <f t="shared" si="1"/>
        <v>28853.4</v>
      </c>
      <c r="J8" s="14">
        <f>I8/F8*100</f>
        <v>78.129340947677107</v>
      </c>
      <c r="K8" s="14">
        <f>I8/G8*100</f>
        <v>78.129340947677107</v>
      </c>
    </row>
    <row r="9" spans="1:11" ht="18" customHeight="1">
      <c r="A9" s="7" t="s">
        <v>38</v>
      </c>
      <c r="B9" s="8" t="s">
        <v>3</v>
      </c>
      <c r="C9" s="9" t="s">
        <v>39</v>
      </c>
      <c r="D9" s="10">
        <v>24118</v>
      </c>
      <c r="E9" s="10">
        <v>12812.3</v>
      </c>
      <c r="F9" s="10">
        <f t="shared" ref="F9:G11" si="2">D9+E9</f>
        <v>36930.300000000003</v>
      </c>
      <c r="G9" s="10">
        <v>36930.300000000003</v>
      </c>
      <c r="H9" s="10">
        <f>11641.1+17212.3</f>
        <v>28853.4</v>
      </c>
      <c r="I9" s="10">
        <f>11641.1+17212.3</f>
        <v>28853.4</v>
      </c>
      <c r="J9" s="10">
        <f t="shared" ref="J9:J33" si="3">I9/F9*100</f>
        <v>78.129340947677107</v>
      </c>
      <c r="K9" s="10">
        <f t="shared" ref="K9:K33" si="4">I9/G9*100</f>
        <v>78.129340947677107</v>
      </c>
    </row>
    <row r="10" spans="1:11" ht="30" customHeight="1">
      <c r="A10" s="11" t="s">
        <v>33</v>
      </c>
      <c r="B10" s="12" t="s">
        <v>31</v>
      </c>
      <c r="C10" s="13"/>
      <c r="D10" s="14">
        <v>1531.3000000000002</v>
      </c>
      <c r="E10" s="30">
        <f>E11</f>
        <v>0</v>
      </c>
      <c r="F10" s="30">
        <f>F11</f>
        <v>1531.3000000000002</v>
      </c>
      <c r="G10" s="30">
        <f>G11</f>
        <v>1531.3000000000002</v>
      </c>
      <c r="H10" s="30">
        <f t="shared" ref="H10:I10" si="5">H11</f>
        <v>1531.3</v>
      </c>
      <c r="I10" s="30">
        <f t="shared" si="5"/>
        <v>1531.3</v>
      </c>
      <c r="J10" s="30">
        <f t="shared" si="3"/>
        <v>99.999999999999986</v>
      </c>
      <c r="K10" s="30">
        <f t="shared" si="4"/>
        <v>99.999999999999986</v>
      </c>
    </row>
    <row r="11" spans="1:11" ht="18" customHeight="1">
      <c r="A11" s="15" t="s">
        <v>34</v>
      </c>
      <c r="B11" s="9" t="s">
        <v>31</v>
      </c>
      <c r="C11" s="9" t="s">
        <v>8</v>
      </c>
      <c r="D11" s="34">
        <v>1531.3000000000002</v>
      </c>
      <c r="E11" s="29"/>
      <c r="F11" s="10">
        <f t="shared" si="2"/>
        <v>1531.3000000000002</v>
      </c>
      <c r="G11" s="10">
        <f t="shared" si="2"/>
        <v>1531.3000000000002</v>
      </c>
      <c r="H11" s="10">
        <v>1531.3</v>
      </c>
      <c r="I11" s="10">
        <v>1531.3</v>
      </c>
      <c r="J11" s="10">
        <f t="shared" si="3"/>
        <v>99.999999999999986</v>
      </c>
      <c r="K11" s="10">
        <f t="shared" si="4"/>
        <v>99.999999999999986</v>
      </c>
    </row>
    <row r="12" spans="1:11" s="16" customFormat="1" ht="18" customHeight="1">
      <c r="A12" s="11" t="s">
        <v>9</v>
      </c>
      <c r="B12" s="12" t="s">
        <v>5</v>
      </c>
      <c r="C12" s="13"/>
      <c r="D12" s="14">
        <v>103195.3</v>
      </c>
      <c r="E12" s="30">
        <f>SUM(E13:E17)</f>
        <v>1447.5</v>
      </c>
      <c r="F12" s="30">
        <f>SUM(F13:F17)</f>
        <v>104642.8</v>
      </c>
      <c r="G12" s="30">
        <f>SUM(G13:G17)</f>
        <v>104642.8</v>
      </c>
      <c r="H12" s="30">
        <f t="shared" ref="H12:I12" si="6">H13+H14+H15+H16+H17</f>
        <v>98642.8</v>
      </c>
      <c r="I12" s="30">
        <f t="shared" si="6"/>
        <v>97462</v>
      </c>
      <c r="J12" s="30">
        <f t="shared" si="3"/>
        <v>93.137798300504187</v>
      </c>
      <c r="K12" s="30">
        <f t="shared" si="4"/>
        <v>93.137798300504187</v>
      </c>
    </row>
    <row r="13" spans="1:11" s="16" customFormat="1" ht="18" customHeight="1">
      <c r="A13" s="15" t="s">
        <v>23</v>
      </c>
      <c r="B13" s="9" t="s">
        <v>5</v>
      </c>
      <c r="C13" s="9" t="s">
        <v>4</v>
      </c>
      <c r="D13" s="10">
        <v>55</v>
      </c>
      <c r="E13" s="29">
        <v>1200</v>
      </c>
      <c r="F13" s="10">
        <f>D13+E13</f>
        <v>1255</v>
      </c>
      <c r="G13" s="10">
        <v>1255</v>
      </c>
      <c r="H13" s="10">
        <v>1255</v>
      </c>
      <c r="I13" s="10">
        <v>1255</v>
      </c>
      <c r="J13" s="10">
        <f t="shared" si="3"/>
        <v>100</v>
      </c>
      <c r="K13" s="10">
        <f t="shared" si="4"/>
        <v>100</v>
      </c>
    </row>
    <row r="14" spans="1:11" ht="18" customHeight="1">
      <c r="A14" s="7" t="s">
        <v>24</v>
      </c>
      <c r="B14" s="9" t="s">
        <v>5</v>
      </c>
      <c r="C14" s="9" t="s">
        <v>14</v>
      </c>
      <c r="D14" s="10">
        <v>18458.3</v>
      </c>
      <c r="E14" s="29">
        <v>-15</v>
      </c>
      <c r="F14" s="10">
        <f>D14+E14</f>
        <v>18443.3</v>
      </c>
      <c r="G14" s="10">
        <v>18443.3</v>
      </c>
      <c r="H14" s="10">
        <v>18443.3</v>
      </c>
      <c r="I14" s="10">
        <v>18443.3</v>
      </c>
      <c r="J14" s="10">
        <f t="shared" si="3"/>
        <v>100</v>
      </c>
      <c r="K14" s="10">
        <f t="shared" si="4"/>
        <v>100</v>
      </c>
    </row>
    <row r="15" spans="1:11" ht="18" customHeight="1">
      <c r="A15" s="7" t="s">
        <v>36</v>
      </c>
      <c r="B15" s="9" t="s">
        <v>5</v>
      </c>
      <c r="C15" s="9" t="s">
        <v>18</v>
      </c>
      <c r="D15" s="10">
        <v>5700</v>
      </c>
      <c r="E15" s="29"/>
      <c r="F15" s="10">
        <f>D15+E15</f>
        <v>5700</v>
      </c>
      <c r="G15" s="10">
        <f>E15+F15</f>
        <v>5700</v>
      </c>
      <c r="H15" s="10">
        <v>5700</v>
      </c>
      <c r="I15" s="10">
        <v>5700</v>
      </c>
      <c r="J15" s="10">
        <f t="shared" si="3"/>
        <v>100</v>
      </c>
      <c r="K15" s="10">
        <f t="shared" si="4"/>
        <v>100</v>
      </c>
    </row>
    <row r="16" spans="1:11" ht="18" customHeight="1">
      <c r="A16" s="7" t="s">
        <v>1</v>
      </c>
      <c r="B16" s="9" t="s">
        <v>5</v>
      </c>
      <c r="C16" s="9" t="s">
        <v>7</v>
      </c>
      <c r="D16" s="10">
        <v>69674.3</v>
      </c>
      <c r="E16" s="29">
        <v>262.5</v>
      </c>
      <c r="F16" s="10">
        <f>D16+E16</f>
        <v>69936.800000000003</v>
      </c>
      <c r="G16" s="10">
        <v>69936.800000000003</v>
      </c>
      <c r="H16" s="10">
        <f>54655.4+8785+6496.4</f>
        <v>69936.800000000003</v>
      </c>
      <c r="I16" s="10">
        <f>54444.5+8785+6496.4</f>
        <v>69725.899999999994</v>
      </c>
      <c r="J16" s="10">
        <f t="shared" si="3"/>
        <v>99.698442021939798</v>
      </c>
      <c r="K16" s="10">
        <f t="shared" si="4"/>
        <v>99.698442021939798</v>
      </c>
    </row>
    <row r="17" spans="1:11" ht="18.75" customHeight="1">
      <c r="A17" s="7" t="s">
        <v>32</v>
      </c>
      <c r="B17" s="9" t="s">
        <v>5</v>
      </c>
      <c r="C17" s="9" t="s">
        <v>26</v>
      </c>
      <c r="D17" s="17">
        <v>9307.7000000000007</v>
      </c>
      <c r="E17" s="31"/>
      <c r="F17" s="10">
        <f>D17+E17</f>
        <v>9307.7000000000007</v>
      </c>
      <c r="G17" s="10">
        <f>E17+F17</f>
        <v>9307.7000000000007</v>
      </c>
      <c r="H17" s="10">
        <f>3307.7</f>
        <v>3307.7</v>
      </c>
      <c r="I17" s="10">
        <f>2337.8</f>
        <v>2337.8000000000002</v>
      </c>
      <c r="J17" s="10">
        <f t="shared" si="3"/>
        <v>25.11683874641426</v>
      </c>
      <c r="K17" s="10">
        <f t="shared" si="4"/>
        <v>25.11683874641426</v>
      </c>
    </row>
    <row r="18" spans="1:11" ht="18" customHeight="1">
      <c r="A18" s="18" t="s">
        <v>15</v>
      </c>
      <c r="B18" s="13" t="s">
        <v>16</v>
      </c>
      <c r="C18" s="9"/>
      <c r="D18" s="14">
        <v>1450571.4</v>
      </c>
      <c r="E18" s="30">
        <f>E19+E20+E21</f>
        <v>-209857.6</v>
      </c>
      <c r="F18" s="30">
        <f>F19+F20+F21</f>
        <v>1240713.7999999998</v>
      </c>
      <c r="G18" s="30">
        <f>G19+G20+G21</f>
        <v>1240713.8</v>
      </c>
      <c r="H18" s="30">
        <f t="shared" ref="H18:I18" si="7">H19+H20</f>
        <v>1213007.5</v>
      </c>
      <c r="I18" s="30">
        <f t="shared" si="7"/>
        <v>1212865.1299999999</v>
      </c>
      <c r="J18" s="30">
        <f t="shared" si="3"/>
        <v>97.755431591072821</v>
      </c>
      <c r="K18" s="30">
        <f t="shared" si="4"/>
        <v>97.755431591072806</v>
      </c>
    </row>
    <row r="19" spans="1:11" ht="18" customHeight="1">
      <c r="A19" s="7" t="s">
        <v>17</v>
      </c>
      <c r="B19" s="9" t="s">
        <v>16</v>
      </c>
      <c r="C19" s="9" t="s">
        <v>3</v>
      </c>
      <c r="D19" s="10">
        <v>1194755.3999999999</v>
      </c>
      <c r="E19" s="29">
        <v>-218821.9</v>
      </c>
      <c r="F19" s="10">
        <f t="shared" ref="F19:G21" si="8">D19+E19</f>
        <v>975933.49999999988</v>
      </c>
      <c r="G19" s="10">
        <v>975933.5</v>
      </c>
      <c r="H19" s="10">
        <f>2883+34198.1+6833.3+65745.9+485277.3+369800</f>
        <v>964737.6</v>
      </c>
      <c r="I19" s="10">
        <f>2883+34198.1+6833.3+65603.53+485277.3+369800</f>
        <v>964595.23</v>
      </c>
      <c r="J19" s="10">
        <f t="shared" si="3"/>
        <v>98.838212849543552</v>
      </c>
      <c r="K19" s="10">
        <f t="shared" si="4"/>
        <v>98.838212849543538</v>
      </c>
    </row>
    <row r="20" spans="1:11" ht="18" customHeight="1">
      <c r="A20" s="7" t="s">
        <v>25</v>
      </c>
      <c r="B20" s="9" t="s">
        <v>16</v>
      </c>
      <c r="C20" s="9" t="s">
        <v>4</v>
      </c>
      <c r="D20" s="10">
        <v>255815.99999999994</v>
      </c>
      <c r="E20" s="10">
        <v>8964.2999999999993</v>
      </c>
      <c r="F20" s="10">
        <f t="shared" si="8"/>
        <v>264780.29999999993</v>
      </c>
      <c r="G20" s="10">
        <v>264780.3</v>
      </c>
      <c r="H20" s="10">
        <f>15683.1+40324.5+3500.7+98.5+6374.5+15000+35277.3+2400+20350.3+107364.5+1896.5</f>
        <v>248269.9</v>
      </c>
      <c r="I20" s="10">
        <f>15683.1+40324.5+3500.7+98.5+6374.5+15000+35277.3+2400+20350.3+107364.5+1896.5</f>
        <v>248269.9</v>
      </c>
      <c r="J20" s="10">
        <f t="shared" si="3"/>
        <v>93.764490787267803</v>
      </c>
      <c r="K20" s="10">
        <f t="shared" si="4"/>
        <v>93.764490787267789</v>
      </c>
    </row>
    <row r="21" spans="1:11" ht="21" hidden="1" customHeight="1">
      <c r="A21" s="7" t="s">
        <v>40</v>
      </c>
      <c r="B21" s="9" t="s">
        <v>16</v>
      </c>
      <c r="C21" s="9" t="s">
        <v>16</v>
      </c>
      <c r="D21" s="10">
        <v>0</v>
      </c>
      <c r="E21" s="29">
        <v>0</v>
      </c>
      <c r="F21" s="10">
        <f t="shared" si="8"/>
        <v>0</v>
      </c>
      <c r="G21" s="10">
        <f t="shared" si="8"/>
        <v>0</v>
      </c>
      <c r="H21" s="10"/>
      <c r="I21" s="10"/>
      <c r="J21" s="10" t="e">
        <f t="shared" si="3"/>
        <v>#DIV/0!</v>
      </c>
      <c r="K21" s="10" t="e">
        <f t="shared" si="4"/>
        <v>#DIV/0!</v>
      </c>
    </row>
    <row r="22" spans="1:11" s="16" customFormat="1" ht="18" customHeight="1">
      <c r="A22" s="11" t="s">
        <v>10</v>
      </c>
      <c r="B22" s="12" t="s">
        <v>6</v>
      </c>
      <c r="C22" s="13"/>
      <c r="D22" s="14">
        <v>823915.7</v>
      </c>
      <c r="E22" s="30">
        <f>E23+E24+E25</f>
        <v>65896.100000000006</v>
      </c>
      <c r="F22" s="30">
        <f>F23+F24+F25</f>
        <v>889811.79999999993</v>
      </c>
      <c r="G22" s="30">
        <f>G23+G24+G25</f>
        <v>889811.79999999993</v>
      </c>
      <c r="H22" s="30">
        <f t="shared" ref="H22:I22" si="9">H23+H24+H25</f>
        <v>816266.91999999993</v>
      </c>
      <c r="I22" s="30">
        <f t="shared" si="9"/>
        <v>816266.91999999993</v>
      </c>
      <c r="J22" s="30">
        <f t="shared" si="3"/>
        <v>91.73478256862856</v>
      </c>
      <c r="K22" s="30">
        <f t="shared" si="4"/>
        <v>91.73478256862856</v>
      </c>
    </row>
    <row r="23" spans="1:11" s="16" customFormat="1" ht="18" customHeight="1">
      <c r="A23" s="15" t="s">
        <v>13</v>
      </c>
      <c r="B23" s="8" t="s">
        <v>6</v>
      </c>
      <c r="C23" s="9" t="s">
        <v>3</v>
      </c>
      <c r="D23" s="10">
        <v>551259.6</v>
      </c>
      <c r="E23" s="29">
        <v>-1</v>
      </c>
      <c r="F23" s="10">
        <f t="shared" ref="F23:F25" si="10">D23+E23</f>
        <v>551258.6</v>
      </c>
      <c r="G23" s="10">
        <v>551258.6</v>
      </c>
      <c r="H23" s="10">
        <f>367625.42+110092.5</f>
        <v>477717.92</v>
      </c>
      <c r="I23" s="10">
        <f>367625.42+110092.5</f>
        <v>477717.92</v>
      </c>
      <c r="J23" s="10">
        <f t="shared" si="3"/>
        <v>86.659495198805061</v>
      </c>
      <c r="K23" s="10">
        <f t="shared" si="4"/>
        <v>86.659495198805061</v>
      </c>
    </row>
    <row r="24" spans="1:11" s="16" customFormat="1" ht="18" customHeight="1">
      <c r="A24" s="15" t="s">
        <v>27</v>
      </c>
      <c r="B24" s="8" t="s">
        <v>6</v>
      </c>
      <c r="C24" s="9" t="s">
        <v>4</v>
      </c>
      <c r="D24" s="10">
        <v>227217.8</v>
      </c>
      <c r="E24" s="29">
        <f>12046.9+0.1+54453</f>
        <v>66500</v>
      </c>
      <c r="F24" s="10">
        <f t="shared" si="10"/>
        <v>293717.8</v>
      </c>
      <c r="G24" s="10">
        <v>293717.8</v>
      </c>
      <c r="H24" s="10">
        <f>6184+221285+66248.8</f>
        <v>293717.8</v>
      </c>
      <c r="I24" s="10">
        <f>6184+221285+66248.8</f>
        <v>293717.8</v>
      </c>
      <c r="J24" s="10">
        <f t="shared" si="3"/>
        <v>100</v>
      </c>
      <c r="K24" s="10">
        <f t="shared" si="4"/>
        <v>100</v>
      </c>
    </row>
    <row r="25" spans="1:11" s="16" customFormat="1" ht="18" customHeight="1">
      <c r="A25" s="15" t="s">
        <v>41</v>
      </c>
      <c r="B25" s="8" t="s">
        <v>6</v>
      </c>
      <c r="C25" s="9" t="s">
        <v>5</v>
      </c>
      <c r="D25" s="10">
        <v>45438.3</v>
      </c>
      <c r="E25" s="29">
        <v>-602.9</v>
      </c>
      <c r="F25" s="10">
        <f t="shared" si="10"/>
        <v>44835.4</v>
      </c>
      <c r="G25" s="10">
        <v>44835.4</v>
      </c>
      <c r="H25" s="10">
        <v>44831.199999999997</v>
      </c>
      <c r="I25" s="10">
        <v>44831.199999999997</v>
      </c>
      <c r="J25" s="10">
        <f t="shared" si="3"/>
        <v>99.990632402075136</v>
      </c>
      <c r="K25" s="10">
        <f t="shared" si="4"/>
        <v>99.990632402075136</v>
      </c>
    </row>
    <row r="26" spans="1:11" s="16" customFormat="1" ht="18" customHeight="1">
      <c r="A26" s="11" t="s">
        <v>28</v>
      </c>
      <c r="B26" s="12" t="s">
        <v>18</v>
      </c>
      <c r="C26" s="13"/>
      <c r="D26" s="14">
        <v>43156.600000000006</v>
      </c>
      <c r="E26" s="30">
        <f>E27</f>
        <v>0</v>
      </c>
      <c r="F26" s="30">
        <f>F27</f>
        <v>43156.600000000006</v>
      </c>
      <c r="G26" s="30">
        <f>G27</f>
        <v>43156.600000000006</v>
      </c>
      <c r="H26" s="30">
        <f t="shared" ref="H26:I26" si="11">H27</f>
        <v>43156.6</v>
      </c>
      <c r="I26" s="30">
        <f t="shared" si="11"/>
        <v>43156.6</v>
      </c>
      <c r="J26" s="30">
        <f t="shared" si="3"/>
        <v>99.999999999999972</v>
      </c>
      <c r="K26" s="30">
        <f t="shared" si="4"/>
        <v>99.999999999999972</v>
      </c>
    </row>
    <row r="27" spans="1:11" s="16" customFormat="1" ht="18" customHeight="1">
      <c r="A27" s="15" t="s">
        <v>19</v>
      </c>
      <c r="B27" s="8" t="s">
        <v>18</v>
      </c>
      <c r="C27" s="9" t="s">
        <v>3</v>
      </c>
      <c r="D27" s="10">
        <v>43156.600000000006</v>
      </c>
      <c r="E27" s="29"/>
      <c r="F27" s="10">
        <f t="shared" ref="F27:G32" si="12">D27+E27</f>
        <v>43156.600000000006</v>
      </c>
      <c r="G27" s="10">
        <f t="shared" si="12"/>
        <v>43156.600000000006</v>
      </c>
      <c r="H27" s="10">
        <v>43156.6</v>
      </c>
      <c r="I27" s="10">
        <v>43156.6</v>
      </c>
      <c r="J27" s="10">
        <f t="shared" si="3"/>
        <v>99.999999999999972</v>
      </c>
      <c r="K27" s="10">
        <f t="shared" si="4"/>
        <v>99.999999999999972</v>
      </c>
    </row>
    <row r="28" spans="1:11" s="16" customFormat="1" ht="18" customHeight="1">
      <c r="A28" s="18" t="s">
        <v>29</v>
      </c>
      <c r="B28" s="12" t="s">
        <v>7</v>
      </c>
      <c r="C28" s="13"/>
      <c r="D28" s="14">
        <v>393415.5</v>
      </c>
      <c r="E28" s="30">
        <f>E29+E30</f>
        <v>-577.20000000000005</v>
      </c>
      <c r="F28" s="30">
        <f>F29+F30</f>
        <v>392838.3</v>
      </c>
      <c r="G28" s="30">
        <f>G29+G30</f>
        <v>392838.3</v>
      </c>
      <c r="H28" s="30">
        <f t="shared" ref="H28:I28" si="13">H29+H30</f>
        <v>392838.3</v>
      </c>
      <c r="I28" s="30">
        <f t="shared" si="13"/>
        <v>392813.49999999994</v>
      </c>
      <c r="J28" s="30">
        <f t="shared" si="3"/>
        <v>99.993686969931389</v>
      </c>
      <c r="K28" s="30">
        <f t="shared" si="4"/>
        <v>99.993686969931389</v>
      </c>
    </row>
    <row r="29" spans="1:11" ht="18" customHeight="1">
      <c r="A29" s="7" t="s">
        <v>2</v>
      </c>
      <c r="B29" s="9" t="s">
        <v>7</v>
      </c>
      <c r="C29" s="9" t="s">
        <v>3</v>
      </c>
      <c r="D29" s="10">
        <v>386915.5</v>
      </c>
      <c r="E29" s="10">
        <v>-577.20000000000005</v>
      </c>
      <c r="F29" s="10">
        <f t="shared" si="12"/>
        <v>386338.3</v>
      </c>
      <c r="G29" s="10">
        <v>386338.3</v>
      </c>
      <c r="H29" s="10">
        <f>84250.9+299980.1+1900+207.3</f>
        <v>386338.3</v>
      </c>
      <c r="I29" s="10">
        <f>84226.1+299980.1+1900+207.3</f>
        <v>386313.49999999994</v>
      </c>
      <c r="J29" s="10">
        <f t="shared" si="3"/>
        <v>99.99358075551919</v>
      </c>
      <c r="K29" s="10">
        <f t="shared" si="4"/>
        <v>99.99358075551919</v>
      </c>
    </row>
    <row r="30" spans="1:11" ht="18" customHeight="1">
      <c r="A30" s="7" t="s">
        <v>30</v>
      </c>
      <c r="B30" s="9" t="s">
        <v>7</v>
      </c>
      <c r="C30" s="9" t="s">
        <v>4</v>
      </c>
      <c r="D30" s="10">
        <v>6500</v>
      </c>
      <c r="E30" s="29"/>
      <c r="F30" s="10">
        <f t="shared" si="12"/>
        <v>6500</v>
      </c>
      <c r="G30" s="10">
        <f t="shared" si="12"/>
        <v>6500</v>
      </c>
      <c r="H30" s="10">
        <v>6500</v>
      </c>
      <c r="I30" s="10">
        <v>6500</v>
      </c>
      <c r="J30" s="10">
        <f t="shared" si="3"/>
        <v>100</v>
      </c>
      <c r="K30" s="10">
        <f t="shared" si="4"/>
        <v>100</v>
      </c>
    </row>
    <row r="31" spans="1:11" s="16" customFormat="1" ht="18" customHeight="1">
      <c r="A31" s="11" t="s">
        <v>20</v>
      </c>
      <c r="B31" s="12" t="s">
        <v>11</v>
      </c>
      <c r="C31" s="13"/>
      <c r="D31" s="14">
        <v>174470.39999999997</v>
      </c>
      <c r="E31" s="30">
        <f>E32</f>
        <v>-396</v>
      </c>
      <c r="F31" s="30">
        <f>F32</f>
        <v>174074.39999999997</v>
      </c>
      <c r="G31" s="30">
        <f>G32</f>
        <v>174074.4</v>
      </c>
      <c r="H31" s="30">
        <f t="shared" ref="H31:I31" si="14">H32</f>
        <v>100165.5</v>
      </c>
      <c r="I31" s="30">
        <f t="shared" si="14"/>
        <v>87103</v>
      </c>
      <c r="J31" s="30">
        <f t="shared" si="3"/>
        <v>50.037799929225677</v>
      </c>
      <c r="K31" s="30">
        <f t="shared" si="4"/>
        <v>50.03779992922567</v>
      </c>
    </row>
    <row r="32" spans="1:11" ht="18" customHeight="1">
      <c r="A32" s="19" t="s">
        <v>35</v>
      </c>
      <c r="B32" s="20">
        <v>11</v>
      </c>
      <c r="C32" s="20" t="s">
        <v>4</v>
      </c>
      <c r="D32" s="21">
        <v>174470.39999999997</v>
      </c>
      <c r="E32" s="32">
        <v>-396</v>
      </c>
      <c r="F32" s="21">
        <f t="shared" si="12"/>
        <v>174074.39999999997</v>
      </c>
      <c r="G32" s="21">
        <v>174074.4</v>
      </c>
      <c r="H32" s="21">
        <f>1000+99165.5</f>
        <v>100165.5</v>
      </c>
      <c r="I32" s="21">
        <f>1000+86103</f>
        <v>87103</v>
      </c>
      <c r="J32" s="21">
        <f t="shared" si="3"/>
        <v>50.037799929225677</v>
      </c>
      <c r="K32" s="21">
        <f t="shared" si="4"/>
        <v>50.03779992922567</v>
      </c>
    </row>
    <row r="33" spans="1:11" s="16" customFormat="1" ht="26.25" customHeight="1">
      <c r="A33" s="22" t="s">
        <v>12</v>
      </c>
      <c r="B33" s="23"/>
      <c r="C33" s="23"/>
      <c r="D33" s="24">
        <v>3014374.2</v>
      </c>
      <c r="E33" s="33">
        <f>E8+E10+E12+E18+E22+E26+E28+E31</f>
        <v>-130674.90000000001</v>
      </c>
      <c r="F33" s="24">
        <f>F8+F10+F12+F18+F22+F26+F28+F31</f>
        <v>2883699.2999999993</v>
      </c>
      <c r="G33" s="24">
        <f>G8+G10+G12+G18+G22+G26+G28+G31</f>
        <v>2883699.3</v>
      </c>
      <c r="H33" s="24">
        <f t="shared" ref="H33:I33" si="15">H8+H10+H12+H18+H22+H26+H28+H31</f>
        <v>2694462.32</v>
      </c>
      <c r="I33" s="24">
        <f t="shared" si="15"/>
        <v>2680051.85</v>
      </c>
      <c r="J33" s="24">
        <f t="shared" si="3"/>
        <v>92.937979004953831</v>
      </c>
      <c r="K33" s="24">
        <f t="shared" si="4"/>
        <v>92.937979004953817</v>
      </c>
    </row>
    <row r="35" spans="1:11">
      <c r="D35" s="25"/>
    </row>
    <row r="36" spans="1:11">
      <c r="E36" s="25"/>
    </row>
    <row r="37" spans="1:11">
      <c r="E37" s="25"/>
    </row>
    <row r="38" spans="1:11">
      <c r="F38" s="25"/>
    </row>
    <row r="39" spans="1:11">
      <c r="D39" s="25"/>
      <c r="E39" s="25"/>
      <c r="F39" s="25"/>
    </row>
  </sheetData>
  <mergeCells count="2">
    <mergeCell ref="A3:K3"/>
    <mergeCell ref="G1:K1"/>
  </mergeCells>
  <phoneticPr fontId="1" type="noConversion"/>
  <pageMargins left="1.1811023622047245" right="0.51181102362204722" top="0.74803149606299213" bottom="0.74803149606299213" header="0.51181102362204722" footer="0.51181102362204722"/>
  <pageSetup paperSize="9" scale="87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SHCHELIN</dc:creator>
  <cp:lastModifiedBy>Pavlenko</cp:lastModifiedBy>
  <cp:lastPrinted>2016-03-15T11:43:18Z</cp:lastPrinted>
  <dcterms:created xsi:type="dcterms:W3CDTF">2008-09-28T08:54:06Z</dcterms:created>
  <dcterms:modified xsi:type="dcterms:W3CDTF">2016-03-15T11:43:22Z</dcterms:modified>
</cp:coreProperties>
</file>