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2"/>
  </bookViews>
  <sheets>
    <sheet name="КФСР" sheetId="4" r:id="rId1"/>
    <sheet name="КВСР" sheetId="1" r:id="rId2"/>
    <sheet name="программы" sheetId="5" r:id="rId3"/>
  </sheets>
  <definedNames>
    <definedName name="_xlnm.Print_Titles" localSheetId="1">КВСР!$6:$7</definedName>
    <definedName name="_xlnm.Print_Titles" localSheetId="0">КФСР!$6:$7</definedName>
    <definedName name="_xlnm.Print_Titles" localSheetId="2">программы!$6:$7</definedName>
    <definedName name="_xlnm.Print_Area" localSheetId="1">КВСР!$A$1:$N$2976</definedName>
    <definedName name="_xlnm.Print_Area" localSheetId="0">КФСР!$A$1:$I$88</definedName>
    <definedName name="_xlnm.Print_Area" localSheetId="2">программы!$A$1:$I$2075</definedName>
  </definedNames>
  <calcPr calcId="125725"/>
</workbook>
</file>

<file path=xl/calcChain.xml><?xml version="1.0" encoding="utf-8"?>
<calcChain xmlns="http://schemas.openxmlformats.org/spreadsheetml/2006/main">
  <c r="N468" i="1"/>
  <c r="N467"/>
  <c r="N466"/>
  <c r="N465"/>
  <c r="N158"/>
  <c r="N157"/>
  <c r="N156"/>
  <c r="N155"/>
  <c r="H704" i="5"/>
  <c r="I86" i="4"/>
  <c r="H86"/>
  <c r="I85"/>
  <c r="H85"/>
  <c r="I84"/>
  <c r="H84"/>
  <c r="I81"/>
  <c r="H81"/>
  <c r="I78"/>
  <c r="H78"/>
  <c r="I77"/>
  <c r="H77"/>
  <c r="I74"/>
  <c r="H74"/>
  <c r="I73"/>
  <c r="H73"/>
  <c r="I70"/>
  <c r="H70"/>
  <c r="I69"/>
  <c r="H69"/>
  <c r="I68"/>
  <c r="H68"/>
  <c r="I67"/>
  <c r="H67"/>
  <c r="I66"/>
  <c r="H66"/>
  <c r="I63"/>
  <c r="H63"/>
  <c r="I62"/>
  <c r="H62"/>
  <c r="I61"/>
  <c r="H61"/>
  <c r="I60"/>
  <c r="H60"/>
  <c r="I59"/>
  <c r="H59"/>
  <c r="I56"/>
  <c r="H56"/>
  <c r="I55"/>
  <c r="H55"/>
  <c r="I54"/>
  <c r="I52"/>
  <c r="H52"/>
  <c r="I51"/>
  <c r="H51"/>
  <c r="I50"/>
  <c r="H50"/>
  <c r="I49"/>
  <c r="H49"/>
  <c r="I48"/>
  <c r="H48"/>
  <c r="I47"/>
  <c r="H47"/>
  <c r="I46"/>
  <c r="H46"/>
  <c r="I43"/>
  <c r="H43"/>
  <c r="I42"/>
  <c r="I40"/>
  <c r="H40"/>
  <c r="I39"/>
  <c r="I38"/>
  <c r="H38"/>
  <c r="I37"/>
  <c r="H37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3"/>
  <c r="H23"/>
  <c r="I22"/>
  <c r="H22"/>
  <c r="H21"/>
  <c r="I19"/>
  <c r="H19"/>
  <c r="I16"/>
  <c r="H16"/>
  <c r="I15"/>
  <c r="H15"/>
  <c r="I14"/>
  <c r="H14"/>
  <c r="I13"/>
  <c r="H13"/>
  <c r="I12"/>
  <c r="H12"/>
  <c r="I11"/>
  <c r="H11"/>
  <c r="I10"/>
  <c r="H10"/>
  <c r="I9"/>
  <c r="H9"/>
  <c r="J440" i="1"/>
  <c r="E704" i="5"/>
  <c r="I704" s="1"/>
  <c r="G1865"/>
  <c r="G1864" s="1"/>
  <c r="H1864" s="1"/>
  <c r="F1865"/>
  <c r="F1864" s="1"/>
  <c r="G1863"/>
  <c r="F1863"/>
  <c r="J2592" i="1"/>
  <c r="G1326" i="5"/>
  <c r="F1326"/>
  <c r="G1097"/>
  <c r="H1097" s="1"/>
  <c r="F1097"/>
  <c r="E1097"/>
  <c r="G1025"/>
  <c r="G1065"/>
  <c r="G1060"/>
  <c r="G1057"/>
  <c r="G1055"/>
  <c r="G1050"/>
  <c r="G1047"/>
  <c r="G1044"/>
  <c r="H1044" s="1"/>
  <c r="G1043"/>
  <c r="G1040"/>
  <c r="G1037"/>
  <c r="G1032"/>
  <c r="G1029"/>
  <c r="G1028"/>
  <c r="G1023"/>
  <c r="G872"/>
  <c r="G871" s="1"/>
  <c r="G870" s="1"/>
  <c r="H870" s="1"/>
  <c r="F872"/>
  <c r="F871" s="1"/>
  <c r="F870" s="1"/>
  <c r="G869"/>
  <c r="H869" s="1"/>
  <c r="F869"/>
  <c r="F868" s="1"/>
  <c r="F867" s="1"/>
  <c r="G866"/>
  <c r="G865" s="1"/>
  <c r="G864" s="1"/>
  <c r="H864" s="1"/>
  <c r="F866"/>
  <c r="F865" s="1"/>
  <c r="F864" s="1"/>
  <c r="G863"/>
  <c r="H863" s="1"/>
  <c r="F863"/>
  <c r="F862" s="1"/>
  <c r="F861" s="1"/>
  <c r="G860"/>
  <c r="G859" s="1"/>
  <c r="G858" s="1"/>
  <c r="G857" s="1"/>
  <c r="H857" s="1"/>
  <c r="F860"/>
  <c r="F859" s="1"/>
  <c r="F858" s="1"/>
  <c r="F857" s="1"/>
  <c r="G856"/>
  <c r="G855" s="1"/>
  <c r="G854" s="1"/>
  <c r="H854" s="1"/>
  <c r="F856"/>
  <c r="F855" s="1"/>
  <c r="F854" s="1"/>
  <c r="G853"/>
  <c r="H853" s="1"/>
  <c r="F853"/>
  <c r="F852" s="1"/>
  <c r="F851" s="1"/>
  <c r="G850"/>
  <c r="G849" s="1"/>
  <c r="G848" s="1"/>
  <c r="H848" s="1"/>
  <c r="F850"/>
  <c r="F849" s="1"/>
  <c r="F848" s="1"/>
  <c r="G847"/>
  <c r="H847" s="1"/>
  <c r="F847"/>
  <c r="F846" s="1"/>
  <c r="F845" s="1"/>
  <c r="G846"/>
  <c r="G845" s="1"/>
  <c r="H845" s="1"/>
  <c r="G844"/>
  <c r="G843" s="1"/>
  <c r="G842" s="1"/>
  <c r="H842" s="1"/>
  <c r="F844"/>
  <c r="F843" s="1"/>
  <c r="F842" s="1"/>
  <c r="G841"/>
  <c r="H841" s="1"/>
  <c r="F841"/>
  <c r="F840" s="1"/>
  <c r="F839" s="1"/>
  <c r="G838"/>
  <c r="G837" s="1"/>
  <c r="G836" s="1"/>
  <c r="H836" s="1"/>
  <c r="F838"/>
  <c r="F837" s="1"/>
  <c r="F836" s="1"/>
  <c r="G835"/>
  <c r="H835" s="1"/>
  <c r="F835"/>
  <c r="F834" s="1"/>
  <c r="F833" s="1"/>
  <c r="F832" s="1"/>
  <c r="G831"/>
  <c r="H831" s="1"/>
  <c r="F831"/>
  <c r="F830" s="1"/>
  <c r="F829" s="1"/>
  <c r="G828"/>
  <c r="F828"/>
  <c r="F827" s="1"/>
  <c r="F826" s="1"/>
  <c r="G825"/>
  <c r="H825" s="1"/>
  <c r="F825"/>
  <c r="G824"/>
  <c r="F824"/>
  <c r="F823" s="1"/>
  <c r="G822"/>
  <c r="F822"/>
  <c r="F821" s="1"/>
  <c r="F820" s="1"/>
  <c r="G819"/>
  <c r="H819" s="1"/>
  <c r="F819"/>
  <c r="G818"/>
  <c r="F818"/>
  <c r="F817" s="1"/>
  <c r="G816"/>
  <c r="G815" s="1"/>
  <c r="G814" s="1"/>
  <c r="H814" s="1"/>
  <c r="F816"/>
  <c r="F815" s="1"/>
  <c r="F814" s="1"/>
  <c r="G813"/>
  <c r="G812" s="1"/>
  <c r="F813"/>
  <c r="F812" s="1"/>
  <c r="F811" s="1"/>
  <c r="G810"/>
  <c r="G809" s="1"/>
  <c r="G808" s="1"/>
  <c r="H808" s="1"/>
  <c r="F810"/>
  <c r="F809" s="1"/>
  <c r="F808" s="1"/>
  <c r="G807"/>
  <c r="G806" s="1"/>
  <c r="F807"/>
  <c r="F806" s="1"/>
  <c r="F805" s="1"/>
  <c r="G804"/>
  <c r="F804"/>
  <c r="F803" s="1"/>
  <c r="F802" s="1"/>
  <c r="G801"/>
  <c r="H801" s="1"/>
  <c r="F801"/>
  <c r="F800" s="1"/>
  <c r="F799"/>
  <c r="F798"/>
  <c r="G796"/>
  <c r="F796"/>
  <c r="F795" s="1"/>
  <c r="F794" s="1"/>
  <c r="G793"/>
  <c r="H793" s="1"/>
  <c r="F793"/>
  <c r="F792" s="1"/>
  <c r="F791" s="1"/>
  <c r="G790"/>
  <c r="F790"/>
  <c r="F789" s="1"/>
  <c r="F788" s="1"/>
  <c r="G787"/>
  <c r="G786" s="1"/>
  <c r="F787"/>
  <c r="F786" s="1"/>
  <c r="F785" s="1"/>
  <c r="G784"/>
  <c r="G783" s="1"/>
  <c r="G782" s="1"/>
  <c r="F784"/>
  <c r="F783" s="1"/>
  <c r="F782" s="1"/>
  <c r="G781"/>
  <c r="G780" s="1"/>
  <c r="G779" s="1"/>
  <c r="F781"/>
  <c r="F780" s="1"/>
  <c r="F779" s="1"/>
  <c r="G778"/>
  <c r="G777" s="1"/>
  <c r="G776" s="1"/>
  <c r="F778"/>
  <c r="F777" s="1"/>
  <c r="F776" s="1"/>
  <c r="G775"/>
  <c r="F775"/>
  <c r="F774" s="1"/>
  <c r="F773" s="1"/>
  <c r="G774"/>
  <c r="G773" s="1"/>
  <c r="G772"/>
  <c r="F772"/>
  <c r="F771" s="1"/>
  <c r="F770" s="1"/>
  <c r="G769"/>
  <c r="G768" s="1"/>
  <c r="F769"/>
  <c r="F768" s="1"/>
  <c r="F767" s="1"/>
  <c r="G766"/>
  <c r="F766"/>
  <c r="F765" s="1"/>
  <c r="F764" s="1"/>
  <c r="G763"/>
  <c r="H763" s="1"/>
  <c r="F763"/>
  <c r="F762" s="1"/>
  <c r="F761" s="1"/>
  <c r="G760"/>
  <c r="G759" s="1"/>
  <c r="F760"/>
  <c r="F759" s="1"/>
  <c r="F758" s="1"/>
  <c r="G757"/>
  <c r="H757" s="1"/>
  <c r="F757"/>
  <c r="F756" s="1"/>
  <c r="F755" s="1"/>
  <c r="G756"/>
  <c r="G755" s="1"/>
  <c r="H755" s="1"/>
  <c r="G754"/>
  <c r="F754"/>
  <c r="F753" s="1"/>
  <c r="F752" s="1"/>
  <c r="G751"/>
  <c r="H751" s="1"/>
  <c r="F751"/>
  <c r="F750" s="1"/>
  <c r="F749" s="1"/>
  <c r="G748"/>
  <c r="G747" s="1"/>
  <c r="G746" s="1"/>
  <c r="H746" s="1"/>
  <c r="F748"/>
  <c r="F747" s="1"/>
  <c r="F746" s="1"/>
  <c r="G745"/>
  <c r="H745" s="1"/>
  <c r="F745"/>
  <c r="F744" s="1"/>
  <c r="F743" s="1"/>
  <c r="G742"/>
  <c r="G741" s="1"/>
  <c r="G740" s="1"/>
  <c r="H740" s="1"/>
  <c r="F742"/>
  <c r="F741" s="1"/>
  <c r="F740" s="1"/>
  <c r="G739"/>
  <c r="H739" s="1"/>
  <c r="F739"/>
  <c r="F738" s="1"/>
  <c r="F737" s="1"/>
  <c r="G736"/>
  <c r="G735" s="1"/>
  <c r="F736"/>
  <c r="F735" s="1"/>
  <c r="F734" s="1"/>
  <c r="G733"/>
  <c r="G732" s="1"/>
  <c r="F733"/>
  <c r="F732" s="1"/>
  <c r="F731" s="1"/>
  <c r="G730"/>
  <c r="F730"/>
  <c r="F729" s="1"/>
  <c r="F728" s="1"/>
  <c r="G727"/>
  <c r="F727"/>
  <c r="G726"/>
  <c r="F726"/>
  <c r="F725" s="1"/>
  <c r="G724"/>
  <c r="F724"/>
  <c r="F723" s="1"/>
  <c r="F722" s="1"/>
  <c r="L764" i="1"/>
  <c r="G42" i="4"/>
  <c r="H42" s="1"/>
  <c r="F42"/>
  <c r="G36"/>
  <c r="H36" s="1"/>
  <c r="F36"/>
  <c r="E36"/>
  <c r="G83"/>
  <c r="H83" s="1"/>
  <c r="F83"/>
  <c r="E83"/>
  <c r="G80"/>
  <c r="H80" s="1"/>
  <c r="F80"/>
  <c r="E80"/>
  <c r="G76"/>
  <c r="H76" s="1"/>
  <c r="F76"/>
  <c r="E76"/>
  <c r="G72"/>
  <c r="H72" s="1"/>
  <c r="F72"/>
  <c r="E72"/>
  <c r="G65"/>
  <c r="H65" s="1"/>
  <c r="F65"/>
  <c r="E65"/>
  <c r="I65" s="1"/>
  <c r="G58"/>
  <c r="H58" s="1"/>
  <c r="F58"/>
  <c r="E58"/>
  <c r="G54"/>
  <c r="H54" s="1"/>
  <c r="F54"/>
  <c r="E54"/>
  <c r="G45"/>
  <c r="H45" s="1"/>
  <c r="F45"/>
  <c r="E45"/>
  <c r="E42"/>
  <c r="G25"/>
  <c r="F25"/>
  <c r="E25"/>
  <c r="G21"/>
  <c r="F21"/>
  <c r="E21"/>
  <c r="G18"/>
  <c r="F18"/>
  <c r="E18"/>
  <c r="G8"/>
  <c r="I8" s="1"/>
  <c r="F8"/>
  <c r="E8"/>
  <c r="L922" i="1"/>
  <c r="G2044" i="5"/>
  <c r="F2044"/>
  <c r="E2044"/>
  <c r="E2041"/>
  <c r="G2041"/>
  <c r="F2041"/>
  <c r="G718"/>
  <c r="F718"/>
  <c r="F717" s="1"/>
  <c r="F716" s="1"/>
  <c r="E718"/>
  <c r="G383"/>
  <c r="H383" s="1"/>
  <c r="F383"/>
  <c r="F382" s="1"/>
  <c r="F381" s="1"/>
  <c r="G355"/>
  <c r="H355" s="1"/>
  <c r="F355"/>
  <c r="F354" s="1"/>
  <c r="F353" s="1"/>
  <c r="G360"/>
  <c r="G359" s="1"/>
  <c r="H359" s="1"/>
  <c r="F360"/>
  <c r="F359" s="1"/>
  <c r="G43"/>
  <c r="F43"/>
  <c r="E43"/>
  <c r="G1713"/>
  <c r="F1713"/>
  <c r="E1713"/>
  <c r="G898"/>
  <c r="I898" s="1"/>
  <c r="F898"/>
  <c r="E898"/>
  <c r="G890"/>
  <c r="H890" s="1"/>
  <c r="F890"/>
  <c r="E890"/>
  <c r="E856"/>
  <c r="E853"/>
  <c r="L2969" i="1"/>
  <c r="L2968" s="1"/>
  <c r="K2969"/>
  <c r="J2969"/>
  <c r="J2968" s="1"/>
  <c r="L2973"/>
  <c r="L2972" s="1"/>
  <c r="K2973"/>
  <c r="K2972" s="1"/>
  <c r="L2970"/>
  <c r="K2970"/>
  <c r="K2968"/>
  <c r="L2964"/>
  <c r="L2963" s="1"/>
  <c r="L2962" s="1"/>
  <c r="K2964"/>
  <c r="K2963" s="1"/>
  <c r="K2962" s="1"/>
  <c r="J2973"/>
  <c r="J2972" s="1"/>
  <c r="J2970"/>
  <c r="J2964"/>
  <c r="J2963" s="1"/>
  <c r="J2962" s="1"/>
  <c r="G1357" i="5"/>
  <c r="F1357"/>
  <c r="F1356" s="1"/>
  <c r="G1355"/>
  <c r="G1354" s="1"/>
  <c r="F1355"/>
  <c r="F1354" s="1"/>
  <c r="G1348"/>
  <c r="F1348"/>
  <c r="F1347" s="1"/>
  <c r="E1355"/>
  <c r="E1354" s="1"/>
  <c r="E1357"/>
  <c r="E1348"/>
  <c r="L2952" i="1"/>
  <c r="G1353" i="5" s="1"/>
  <c r="K2952" i="1"/>
  <c r="F1353" i="5" s="1"/>
  <c r="F1352" s="1"/>
  <c r="J2952" i="1"/>
  <c r="N2954"/>
  <c r="L2953"/>
  <c r="K2953"/>
  <c r="K2951"/>
  <c r="J2953"/>
  <c r="L2949"/>
  <c r="L2948" s="1"/>
  <c r="K2949"/>
  <c r="K2948" s="1"/>
  <c r="J2949"/>
  <c r="J2948" s="1"/>
  <c r="L2945"/>
  <c r="L2944" s="1"/>
  <c r="K2945"/>
  <c r="K2944" s="1"/>
  <c r="J2945"/>
  <c r="L2955"/>
  <c r="K2955"/>
  <c r="L2946"/>
  <c r="K2946"/>
  <c r="J2955"/>
  <c r="J2946"/>
  <c r="G937" i="5"/>
  <c r="F937"/>
  <c r="E937"/>
  <c r="J2932" i="1"/>
  <c r="J2931" s="1"/>
  <c r="L2936"/>
  <c r="L2935" s="1"/>
  <c r="K2936"/>
  <c r="K2935" s="1"/>
  <c r="J2936"/>
  <c r="J2935" s="1"/>
  <c r="L2932"/>
  <c r="L2931" s="1"/>
  <c r="K2932"/>
  <c r="K2931" s="1"/>
  <c r="L2933"/>
  <c r="K2933"/>
  <c r="J2933"/>
  <c r="G1610" i="5"/>
  <c r="F1610"/>
  <c r="E1610"/>
  <c r="G1605"/>
  <c r="F1605"/>
  <c r="E1605"/>
  <c r="L2922" i="1"/>
  <c r="K2922"/>
  <c r="L2920"/>
  <c r="K2920"/>
  <c r="L2919"/>
  <c r="L2918" s="1"/>
  <c r="K2919"/>
  <c r="K2918" s="1"/>
  <c r="J2919"/>
  <c r="J2918" s="1"/>
  <c r="J2922"/>
  <c r="J2920"/>
  <c r="F1755" i="5"/>
  <c r="F1754" s="1"/>
  <c r="G1753"/>
  <c r="F1753"/>
  <c r="F1752" s="1"/>
  <c r="E1755"/>
  <c r="E1754" s="1"/>
  <c r="E1753"/>
  <c r="E1752" s="1"/>
  <c r="L2910" i="1"/>
  <c r="L2909" s="1"/>
  <c r="L2906"/>
  <c r="L2905" s="1"/>
  <c r="K2906"/>
  <c r="F1751" i="5" s="1"/>
  <c r="F1750" s="1"/>
  <c r="J2906" i="1"/>
  <c r="J2905" s="1"/>
  <c r="K2909"/>
  <c r="L2907"/>
  <c r="K2907"/>
  <c r="K2905"/>
  <c r="J2909"/>
  <c r="J2907"/>
  <c r="G1841" i="5"/>
  <c r="H1841" s="1"/>
  <c r="F1841"/>
  <c r="E1841"/>
  <c r="G840" l="1"/>
  <c r="G839" s="1"/>
  <c r="H839" s="1"/>
  <c r="I43"/>
  <c r="G750"/>
  <c r="G811"/>
  <c r="H811" s="1"/>
  <c r="H812"/>
  <c r="G805"/>
  <c r="H805" s="1"/>
  <c r="H806"/>
  <c r="H43"/>
  <c r="H809"/>
  <c r="I856"/>
  <c r="G830"/>
  <c r="G829" s="1"/>
  <c r="H829" s="1"/>
  <c r="I853"/>
  <c r="H807"/>
  <c r="H816"/>
  <c r="G1755"/>
  <c r="G762"/>
  <c r="G761" s="1"/>
  <c r="H761" s="1"/>
  <c r="G852"/>
  <c r="G851" s="1"/>
  <c r="H851" s="1"/>
  <c r="G862"/>
  <c r="G861" s="1"/>
  <c r="H861" s="1"/>
  <c r="G738"/>
  <c r="G737" s="1"/>
  <c r="H737" s="1"/>
  <c r="G868"/>
  <c r="G867" s="1"/>
  <c r="H867" s="1"/>
  <c r="H813"/>
  <c r="I1841"/>
  <c r="G800"/>
  <c r="I2041"/>
  <c r="I937"/>
  <c r="G354"/>
  <c r="G353" s="1"/>
  <c r="G744"/>
  <c r="G743" s="1"/>
  <c r="H743" s="1"/>
  <c r="G834"/>
  <c r="G833" s="1"/>
  <c r="G832" s="1"/>
  <c r="H832" s="1"/>
  <c r="H937"/>
  <c r="G382"/>
  <c r="G381" s="1"/>
  <c r="H381" s="1"/>
  <c r="G792"/>
  <c r="L2917" i="1"/>
  <c r="L2916" s="1"/>
  <c r="L2915" s="1"/>
  <c r="L2914" s="1"/>
  <c r="L2913" s="1"/>
  <c r="L2912" s="1"/>
  <c r="G1751" i="5"/>
  <c r="I1751" s="1"/>
  <c r="L2951" i="1"/>
  <c r="H898" i="5"/>
  <c r="H810"/>
  <c r="I890"/>
  <c r="I21" i="4"/>
  <c r="I76"/>
  <c r="H8"/>
  <c r="I83"/>
  <c r="I1354" i="5"/>
  <c r="G1752"/>
  <c r="H1753"/>
  <c r="I1753"/>
  <c r="G1754"/>
  <c r="H1755"/>
  <c r="I1755"/>
  <c r="H1610"/>
  <c r="I1610"/>
  <c r="J2944" i="1"/>
  <c r="E1346" i="5"/>
  <c r="E1345" s="1"/>
  <c r="J2951" i="1"/>
  <c r="E1353" i="5"/>
  <c r="E1352" s="1"/>
  <c r="G1352"/>
  <c r="G1351" s="1"/>
  <c r="F1350"/>
  <c r="F1349" s="1"/>
  <c r="I1355"/>
  <c r="G1356"/>
  <c r="I1357"/>
  <c r="H354"/>
  <c r="G717"/>
  <c r="I718"/>
  <c r="G723"/>
  <c r="G725"/>
  <c r="G729"/>
  <c r="G731"/>
  <c r="G734"/>
  <c r="H734" s="1"/>
  <c r="H735"/>
  <c r="G749"/>
  <c r="H750"/>
  <c r="G753"/>
  <c r="H754"/>
  <c r="G758"/>
  <c r="H758" s="1"/>
  <c r="H759"/>
  <c r="G765"/>
  <c r="G767"/>
  <c r="G771"/>
  <c r="G785"/>
  <c r="G821"/>
  <c r="H822"/>
  <c r="G823"/>
  <c r="H824"/>
  <c r="G827"/>
  <c r="H828"/>
  <c r="H1326"/>
  <c r="H727"/>
  <c r="H733"/>
  <c r="H736"/>
  <c r="H769"/>
  <c r="H787"/>
  <c r="I1097"/>
  <c r="E1751"/>
  <c r="E1750" s="1"/>
  <c r="E1749" s="1"/>
  <c r="E1748" s="1"/>
  <c r="G1346"/>
  <c r="H1713"/>
  <c r="I1713"/>
  <c r="I2044"/>
  <c r="I18" i="4"/>
  <c r="I25"/>
  <c r="I36"/>
  <c r="G789" i="5"/>
  <c r="G791"/>
  <c r="G795"/>
  <c r="G803"/>
  <c r="G817"/>
  <c r="H818"/>
  <c r="G1022"/>
  <c r="H1023"/>
  <c r="H1029"/>
  <c r="G1036"/>
  <c r="H1037"/>
  <c r="G1042"/>
  <c r="H1043"/>
  <c r="G1046"/>
  <c r="H1047"/>
  <c r="G1054"/>
  <c r="H1055"/>
  <c r="G1059"/>
  <c r="H1060"/>
  <c r="G1024"/>
  <c r="H1025"/>
  <c r="H18" i="4"/>
  <c r="H25"/>
  <c r="I45"/>
  <c r="I58"/>
  <c r="I72"/>
  <c r="I80"/>
  <c r="H718" i="5"/>
  <c r="H724"/>
  <c r="H726"/>
  <c r="H730"/>
  <c r="H732"/>
  <c r="H756"/>
  <c r="H760"/>
  <c r="H766"/>
  <c r="H768"/>
  <c r="H772"/>
  <c r="H786"/>
  <c r="H790"/>
  <c r="H792"/>
  <c r="H796"/>
  <c r="H800"/>
  <c r="H804"/>
  <c r="H1357"/>
  <c r="H1605"/>
  <c r="I1605"/>
  <c r="E1350"/>
  <c r="F1346"/>
  <c r="F1345" s="1"/>
  <c r="G1347"/>
  <c r="I1348"/>
  <c r="G1350"/>
  <c r="F797"/>
  <c r="G1027"/>
  <c r="H1028"/>
  <c r="G1031"/>
  <c r="H1032"/>
  <c r="G1039"/>
  <c r="H1040"/>
  <c r="G1049"/>
  <c r="H1050"/>
  <c r="G1056"/>
  <c r="H1057"/>
  <c r="G1064"/>
  <c r="H1065"/>
  <c r="H1863"/>
  <c r="H1865"/>
  <c r="H360"/>
  <c r="H741"/>
  <c r="H742"/>
  <c r="H747"/>
  <c r="H748"/>
  <c r="H815"/>
  <c r="H837"/>
  <c r="H838"/>
  <c r="H843"/>
  <c r="H844"/>
  <c r="H846"/>
  <c r="H849"/>
  <c r="H850"/>
  <c r="H855"/>
  <c r="H856"/>
  <c r="H858"/>
  <c r="H859"/>
  <c r="H860"/>
  <c r="H865"/>
  <c r="H866"/>
  <c r="H871"/>
  <c r="H872"/>
  <c r="H1348"/>
  <c r="F721"/>
  <c r="G88" i="4"/>
  <c r="F88"/>
  <c r="E88"/>
  <c r="L2967" i="1"/>
  <c r="L2966" s="1"/>
  <c r="L2961" s="1"/>
  <c r="L2960" s="1"/>
  <c r="L2959" s="1"/>
  <c r="L2958" s="1"/>
  <c r="K2967"/>
  <c r="K2966" s="1"/>
  <c r="K2961" s="1"/>
  <c r="K2960" s="1"/>
  <c r="K2959" s="1"/>
  <c r="K2958" s="1"/>
  <c r="J2967"/>
  <c r="F1351" i="5"/>
  <c r="L2950" i="1"/>
  <c r="N2953"/>
  <c r="K2950"/>
  <c r="N2951"/>
  <c r="N2952"/>
  <c r="J2950"/>
  <c r="F1749" i="5"/>
  <c r="F1748" s="1"/>
  <c r="L2943" i="1"/>
  <c r="K2943"/>
  <c r="K2942" s="1"/>
  <c r="K2941" s="1"/>
  <c r="K2940" s="1"/>
  <c r="K2939" s="1"/>
  <c r="K2938" s="1"/>
  <c r="J2943"/>
  <c r="L2930"/>
  <c r="L2929" s="1"/>
  <c r="L2928" s="1"/>
  <c r="L2927" s="1"/>
  <c r="L2926" s="1"/>
  <c r="L2925" s="1"/>
  <c r="K2930"/>
  <c r="K2929" s="1"/>
  <c r="K2928" s="1"/>
  <c r="K2927" s="1"/>
  <c r="K2926" s="1"/>
  <c r="K2925" s="1"/>
  <c r="J2930"/>
  <c r="J2929" s="1"/>
  <c r="J2928" s="1"/>
  <c r="J2927" s="1"/>
  <c r="J2926" s="1"/>
  <c r="J2925" s="1"/>
  <c r="K2917"/>
  <c r="K2916" s="1"/>
  <c r="K2915" s="1"/>
  <c r="K2914" s="1"/>
  <c r="K2913" s="1"/>
  <c r="K2912" s="1"/>
  <c r="J2917"/>
  <c r="J2916" s="1"/>
  <c r="J2915" s="1"/>
  <c r="J2914" s="1"/>
  <c r="J2913" s="1"/>
  <c r="J2912" s="1"/>
  <c r="L2904"/>
  <c r="L2903" s="1"/>
  <c r="L2902" s="1"/>
  <c r="L2901" s="1"/>
  <c r="L2900" s="1"/>
  <c r="L2899" s="1"/>
  <c r="K2904"/>
  <c r="K2903" s="1"/>
  <c r="K2902" s="1"/>
  <c r="K2901" s="1"/>
  <c r="K2900" s="1"/>
  <c r="K2899" s="1"/>
  <c r="J2904"/>
  <c r="J2903" s="1"/>
  <c r="J2902" s="1"/>
  <c r="J2901" s="1"/>
  <c r="J2900" s="1"/>
  <c r="J2899" s="1"/>
  <c r="G1825" i="5"/>
  <c r="E1825"/>
  <c r="G1821"/>
  <c r="F1821"/>
  <c r="E1821"/>
  <c r="L2894" i="1"/>
  <c r="L2893" s="1"/>
  <c r="K2894"/>
  <c r="J2894"/>
  <c r="J2893" s="1"/>
  <c r="L2890"/>
  <c r="L2889" s="1"/>
  <c r="K2890"/>
  <c r="K2889" s="1"/>
  <c r="J2890"/>
  <c r="J2889" s="1"/>
  <c r="L2896"/>
  <c r="K2896"/>
  <c r="K2895" s="1"/>
  <c r="L2895"/>
  <c r="K2893"/>
  <c r="L2891"/>
  <c r="K2891"/>
  <c r="J2896"/>
  <c r="J2895" s="1"/>
  <c r="J2891"/>
  <c r="G1903" i="5"/>
  <c r="F1903"/>
  <c r="E1903"/>
  <c r="G1659"/>
  <c r="F1659"/>
  <c r="F1658" s="1"/>
  <c r="G1657"/>
  <c r="F1657"/>
  <c r="F1656" s="1"/>
  <c r="G1654"/>
  <c r="F1654"/>
  <c r="F1653" s="1"/>
  <c r="F1652" s="1"/>
  <c r="E1654"/>
  <c r="G646"/>
  <c r="F646"/>
  <c r="E646"/>
  <c r="G1897"/>
  <c r="F1897"/>
  <c r="E1897"/>
  <c r="G1807"/>
  <c r="F1807"/>
  <c r="F1806" s="1"/>
  <c r="F1805" s="1"/>
  <c r="G1804"/>
  <c r="F1804"/>
  <c r="F1803" s="1"/>
  <c r="F1802" s="1"/>
  <c r="G1801"/>
  <c r="F1801"/>
  <c r="F1800" s="1"/>
  <c r="G1799"/>
  <c r="F1799"/>
  <c r="F1798" s="1"/>
  <c r="E1807"/>
  <c r="E1806" s="1"/>
  <c r="E1805" s="1"/>
  <c r="E1804"/>
  <c r="E1803" s="1"/>
  <c r="E1802" s="1"/>
  <c r="E1801"/>
  <c r="E1800" s="1"/>
  <c r="E1799"/>
  <c r="E1798" s="1"/>
  <c r="E1797"/>
  <c r="E1796" s="1"/>
  <c r="L2870" i="1"/>
  <c r="L2869" s="1"/>
  <c r="K2870"/>
  <c r="F1797" i="5" s="1"/>
  <c r="F1796" s="1"/>
  <c r="J2870" i="1"/>
  <c r="L2864"/>
  <c r="L2863" s="1"/>
  <c r="L2862" s="1"/>
  <c r="L2860"/>
  <c r="L2859" s="1"/>
  <c r="L2858" s="1"/>
  <c r="L2857" s="1"/>
  <c r="N2854"/>
  <c r="L2853"/>
  <c r="L2852" s="1"/>
  <c r="L2851" s="1"/>
  <c r="K2853"/>
  <c r="K2852" s="1"/>
  <c r="K2851" s="1"/>
  <c r="J2853"/>
  <c r="J2852" s="1"/>
  <c r="J2851" s="1"/>
  <c r="L2849"/>
  <c r="L2848" s="1"/>
  <c r="L2847" s="1"/>
  <c r="K2849"/>
  <c r="K2848" s="1"/>
  <c r="K2847" s="1"/>
  <c r="K2864"/>
  <c r="K2863" s="1"/>
  <c r="K2862" s="1"/>
  <c r="K2860"/>
  <c r="K2859" s="1"/>
  <c r="K2858" s="1"/>
  <c r="K2857" s="1"/>
  <c r="L2873"/>
  <c r="K2873"/>
  <c r="L2871"/>
  <c r="K2871"/>
  <c r="J2873"/>
  <c r="J2871"/>
  <c r="J2869"/>
  <c r="L2876"/>
  <c r="L2875" s="1"/>
  <c r="K2876"/>
  <c r="K2875" s="1"/>
  <c r="J2876"/>
  <c r="J2875" s="1"/>
  <c r="L2880"/>
  <c r="L2879" s="1"/>
  <c r="L2878" s="1"/>
  <c r="K2880"/>
  <c r="K2879" s="1"/>
  <c r="K2878" s="1"/>
  <c r="J2880"/>
  <c r="J2879" s="1"/>
  <c r="J2878" s="1"/>
  <c r="J2864"/>
  <c r="J2863" s="1"/>
  <c r="J2862" s="1"/>
  <c r="J2860"/>
  <c r="J2859" s="1"/>
  <c r="J2858" s="1"/>
  <c r="J2857" s="1"/>
  <c r="L2845"/>
  <c r="L2844" s="1"/>
  <c r="L2843" s="1"/>
  <c r="L2842" s="1"/>
  <c r="K2845"/>
  <c r="K2844" s="1"/>
  <c r="K2843" s="1"/>
  <c r="K2842" s="1"/>
  <c r="J2849"/>
  <c r="J2848" s="1"/>
  <c r="J2847" s="1"/>
  <c r="J2845"/>
  <c r="J2844" s="1"/>
  <c r="J2843" s="1"/>
  <c r="J2842" s="1"/>
  <c r="J2841" s="1"/>
  <c r="G1462" i="5"/>
  <c r="F1462"/>
  <c r="E1462"/>
  <c r="N2837" i="1"/>
  <c r="L2836"/>
  <c r="K2836"/>
  <c r="J2836"/>
  <c r="L2833"/>
  <c r="L2832" s="1"/>
  <c r="L2831" s="1"/>
  <c r="K2833"/>
  <c r="K2832" s="1"/>
  <c r="K2831" s="1"/>
  <c r="J2833"/>
  <c r="J2832" s="1"/>
  <c r="J2831" s="1"/>
  <c r="L2834"/>
  <c r="K2834"/>
  <c r="J2834"/>
  <c r="G2036" i="5"/>
  <c r="F2036"/>
  <c r="E2036"/>
  <c r="L2823" i="1"/>
  <c r="N2823" s="1"/>
  <c r="K2823"/>
  <c r="K2822" s="1"/>
  <c r="K2821" s="1"/>
  <c r="N2824"/>
  <c r="J2823"/>
  <c r="J2822" s="1"/>
  <c r="L2820"/>
  <c r="L2819" s="1"/>
  <c r="K2820"/>
  <c r="K2819" s="1"/>
  <c r="L2818"/>
  <c r="L2817" s="1"/>
  <c r="K2818"/>
  <c r="K2817" s="1"/>
  <c r="L2816"/>
  <c r="L2815" s="1"/>
  <c r="K2816"/>
  <c r="K2815" s="1"/>
  <c r="J2820"/>
  <c r="J2819" s="1"/>
  <c r="J2818"/>
  <c r="J2817" s="1"/>
  <c r="J2816"/>
  <c r="J2815" s="1"/>
  <c r="G1645" i="5"/>
  <c r="F1645"/>
  <c r="F1644" s="1"/>
  <c r="F1643" s="1"/>
  <c r="E1645"/>
  <c r="G1634"/>
  <c r="F1634"/>
  <c r="F1633" s="1"/>
  <c r="F1632" s="1"/>
  <c r="G1648"/>
  <c r="F1648"/>
  <c r="F1647" s="1"/>
  <c r="F1646" s="1"/>
  <c r="G1642"/>
  <c r="F1642"/>
  <c r="F1641" s="1"/>
  <c r="F1640" s="1"/>
  <c r="G1639"/>
  <c r="F1639"/>
  <c r="F1638" s="1"/>
  <c r="E1648"/>
  <c r="E1634"/>
  <c r="E1642"/>
  <c r="E1659"/>
  <c r="E1657"/>
  <c r="E1639"/>
  <c r="K2773" i="1"/>
  <c r="K2772" s="1"/>
  <c r="L2773"/>
  <c r="L2772" s="1"/>
  <c r="J2773"/>
  <c r="J2772" s="1"/>
  <c r="L2806"/>
  <c r="L2805" s="1"/>
  <c r="L2804" s="1"/>
  <c r="L2803" s="1"/>
  <c r="L2802" s="1"/>
  <c r="K2806"/>
  <c r="K2805" s="1"/>
  <c r="K2804" s="1"/>
  <c r="K2803" s="1"/>
  <c r="K2802" s="1"/>
  <c r="J2806"/>
  <c r="J2805" s="1"/>
  <c r="J2804" s="1"/>
  <c r="J2803" s="1"/>
  <c r="J2802" s="1"/>
  <c r="L2799"/>
  <c r="L2798" s="1"/>
  <c r="K2799"/>
  <c r="K2798" s="1"/>
  <c r="L2796"/>
  <c r="L2795" s="1"/>
  <c r="K2796"/>
  <c r="K2795" s="1"/>
  <c r="J2799"/>
  <c r="J2798" s="1"/>
  <c r="J2796"/>
  <c r="J2795" s="1"/>
  <c r="L2789"/>
  <c r="L2788" s="1"/>
  <c r="L2787" s="1"/>
  <c r="L2786" s="1"/>
  <c r="L2785" s="1"/>
  <c r="K2789"/>
  <c r="K2788" s="1"/>
  <c r="K2787" s="1"/>
  <c r="K2786" s="1"/>
  <c r="K2785" s="1"/>
  <c r="J2789"/>
  <c r="J2788" s="1"/>
  <c r="J2787" s="1"/>
  <c r="J2786" s="1"/>
  <c r="J2785" s="1"/>
  <c r="L2782"/>
  <c r="K2782"/>
  <c r="L2780"/>
  <c r="K2780"/>
  <c r="L2777"/>
  <c r="L2776" s="1"/>
  <c r="K2777"/>
  <c r="K2776" s="1"/>
  <c r="L2774"/>
  <c r="K2774"/>
  <c r="J2782"/>
  <c r="J2780"/>
  <c r="J2779" s="1"/>
  <c r="J2777"/>
  <c r="J2776" s="1"/>
  <c r="J2774"/>
  <c r="G1972" i="5"/>
  <c r="F1972"/>
  <c r="F1971" s="1"/>
  <c r="F1970" s="1"/>
  <c r="G1969"/>
  <c r="F1969"/>
  <c r="F1968" s="1"/>
  <c r="G1967"/>
  <c r="F1967"/>
  <c r="F1966" s="1"/>
  <c r="E1972"/>
  <c r="E1971" s="1"/>
  <c r="E1970" s="1"/>
  <c r="E1969"/>
  <c r="E1968" s="1"/>
  <c r="E1967"/>
  <c r="E1966" s="1"/>
  <c r="G1960"/>
  <c r="F1960"/>
  <c r="F1959" s="1"/>
  <c r="F1958" s="1"/>
  <c r="F1957" s="1"/>
  <c r="E1960"/>
  <c r="E1959" s="1"/>
  <c r="E1958" s="1"/>
  <c r="E1957" s="1"/>
  <c r="G1955"/>
  <c r="F1955"/>
  <c r="F1954" s="1"/>
  <c r="F1953" s="1"/>
  <c r="F1952" s="1"/>
  <c r="E1955"/>
  <c r="E1954" s="1"/>
  <c r="E1953" s="1"/>
  <c r="E1952" s="1"/>
  <c r="K2758" i="1"/>
  <c r="F1965" i="5" s="1"/>
  <c r="F1964" s="1"/>
  <c r="L2758" i="1"/>
  <c r="L2757" s="1"/>
  <c r="K2757"/>
  <c r="J2758"/>
  <c r="E1965" i="5" s="1"/>
  <c r="E1964" s="1"/>
  <c r="L2764" i="1"/>
  <c r="L2763" s="1"/>
  <c r="K2764"/>
  <c r="K2763" s="1"/>
  <c r="L2761"/>
  <c r="K2761"/>
  <c r="L2759"/>
  <c r="K2759"/>
  <c r="L2753"/>
  <c r="L2752" s="1"/>
  <c r="L2751" s="1"/>
  <c r="K2753"/>
  <c r="K2752" s="1"/>
  <c r="K2751" s="1"/>
  <c r="L2749"/>
  <c r="L2748" s="1"/>
  <c r="L2747" s="1"/>
  <c r="K2749"/>
  <c r="K2748" s="1"/>
  <c r="K2747" s="1"/>
  <c r="J2764"/>
  <c r="J2763" s="1"/>
  <c r="J2761"/>
  <c r="J2759"/>
  <c r="J2753"/>
  <c r="J2752" s="1"/>
  <c r="J2751" s="1"/>
  <c r="J2749"/>
  <c r="J2748" s="1"/>
  <c r="J2747" s="1"/>
  <c r="G2045" i="5"/>
  <c r="F2045"/>
  <c r="E2045"/>
  <c r="G1544"/>
  <c r="F1544"/>
  <c r="F1543" s="1"/>
  <c r="F1542" s="1"/>
  <c r="G1541"/>
  <c r="F1541"/>
  <c r="F1540" s="1"/>
  <c r="F1539" s="1"/>
  <c r="E1544"/>
  <c r="E1543" s="1"/>
  <c r="E1542" s="1"/>
  <c r="E1541"/>
  <c r="E1540" s="1"/>
  <c r="E1539" s="1"/>
  <c r="G1536"/>
  <c r="F1536"/>
  <c r="F1535" s="1"/>
  <c r="F1534" s="1"/>
  <c r="G1533"/>
  <c r="F1533"/>
  <c r="F1532" s="1"/>
  <c r="G1531"/>
  <c r="F1531"/>
  <c r="F1530" s="1"/>
  <c r="G1529"/>
  <c r="F1529"/>
  <c r="F1528" s="1"/>
  <c r="E1536"/>
  <c r="E1535" s="1"/>
  <c r="E1534" s="1"/>
  <c r="E1533"/>
  <c r="E1532" s="1"/>
  <c r="E1531"/>
  <c r="E1530" s="1"/>
  <c r="E1529"/>
  <c r="E1528" s="1"/>
  <c r="G1522"/>
  <c r="F1522"/>
  <c r="F1521" s="1"/>
  <c r="F1520" s="1"/>
  <c r="G1519"/>
  <c r="F1519"/>
  <c r="F1518" s="1"/>
  <c r="F1517" s="1"/>
  <c r="E1522"/>
  <c r="E1521" s="1"/>
  <c r="E1520" s="1"/>
  <c r="E1519"/>
  <c r="E1518" s="1"/>
  <c r="E1517" s="1"/>
  <c r="G1514"/>
  <c r="F1514"/>
  <c r="F1513" s="1"/>
  <c r="F1512" s="1"/>
  <c r="G1511"/>
  <c r="F1511"/>
  <c r="F1510" s="1"/>
  <c r="F1509" s="1"/>
  <c r="G1508"/>
  <c r="F1508"/>
  <c r="F1507" s="1"/>
  <c r="G1506"/>
  <c r="F1506"/>
  <c r="F1505" s="1"/>
  <c r="E1514"/>
  <c r="E1513" s="1"/>
  <c r="E1512" s="1"/>
  <c r="E1511"/>
  <c r="E1510" s="1"/>
  <c r="E1509" s="1"/>
  <c r="E1508"/>
  <c r="E1507" s="1"/>
  <c r="E1506"/>
  <c r="E1505" s="1"/>
  <c r="G1503"/>
  <c r="F1503"/>
  <c r="F1502" s="1"/>
  <c r="F1501" s="1"/>
  <c r="E1503"/>
  <c r="E1502" s="1"/>
  <c r="E1501" s="1"/>
  <c r="F1032"/>
  <c r="E1032"/>
  <c r="I1032" s="1"/>
  <c r="N2741" i="1"/>
  <c r="N2739"/>
  <c r="N2737"/>
  <c r="L2740"/>
  <c r="N2740" s="1"/>
  <c r="K2740"/>
  <c r="L2738"/>
  <c r="K2738"/>
  <c r="L2736"/>
  <c r="N2736" s="1"/>
  <c r="K2736"/>
  <c r="J2740"/>
  <c r="J2738"/>
  <c r="J2736"/>
  <c r="L2717"/>
  <c r="G1527" i="5" s="1"/>
  <c r="K2717" i="1"/>
  <c r="K2716" s="1"/>
  <c r="J2717"/>
  <c r="J2716" s="1"/>
  <c r="L2732"/>
  <c r="L2731" s="1"/>
  <c r="K2732"/>
  <c r="K2731" s="1"/>
  <c r="L2729"/>
  <c r="L2728" s="1"/>
  <c r="K2729"/>
  <c r="K2728" s="1"/>
  <c r="J2732"/>
  <c r="J2731" s="1"/>
  <c r="J2727" s="1"/>
  <c r="J2729"/>
  <c r="J2728" s="1"/>
  <c r="L2725"/>
  <c r="L2724" s="1"/>
  <c r="K2725"/>
  <c r="K2724" s="1"/>
  <c r="L2722"/>
  <c r="K2722"/>
  <c r="L2720"/>
  <c r="K2720"/>
  <c r="L2718"/>
  <c r="K2718"/>
  <c r="L2716"/>
  <c r="J2725"/>
  <c r="J2724" s="1"/>
  <c r="J2722"/>
  <c r="J2720"/>
  <c r="J2718"/>
  <c r="L2712"/>
  <c r="L2711" s="1"/>
  <c r="K2712"/>
  <c r="K2711" s="1"/>
  <c r="L2709"/>
  <c r="L2708" s="1"/>
  <c r="K2709"/>
  <c r="K2708" s="1"/>
  <c r="J2712"/>
  <c r="J2711" s="1"/>
  <c r="J2709"/>
  <c r="J2708" s="1"/>
  <c r="L2705"/>
  <c r="L2704" s="1"/>
  <c r="K2705"/>
  <c r="K2704" s="1"/>
  <c r="L2702"/>
  <c r="L2701" s="1"/>
  <c r="K2702"/>
  <c r="K2701" s="1"/>
  <c r="L2699"/>
  <c r="K2699"/>
  <c r="L2697"/>
  <c r="K2697"/>
  <c r="L2694"/>
  <c r="K2694"/>
  <c r="K2693" s="1"/>
  <c r="L2693"/>
  <c r="J2705"/>
  <c r="J2704" s="1"/>
  <c r="J2702"/>
  <c r="J2701" s="1"/>
  <c r="J2699"/>
  <c r="J2697"/>
  <c r="J2694"/>
  <c r="J2693" s="1"/>
  <c r="L2689"/>
  <c r="L2688" s="1"/>
  <c r="L2687" s="1"/>
  <c r="L2686" s="1"/>
  <c r="K2689"/>
  <c r="K2688" s="1"/>
  <c r="K2687" s="1"/>
  <c r="K2686" s="1"/>
  <c r="J2689"/>
  <c r="J2688" s="1"/>
  <c r="J2687" s="1"/>
  <c r="J2686" s="1"/>
  <c r="F1997" i="5"/>
  <c r="F1996" s="1"/>
  <c r="G1995"/>
  <c r="F1995"/>
  <c r="F1994" s="1"/>
  <c r="G1993"/>
  <c r="E1997"/>
  <c r="E1996" s="1"/>
  <c r="E1995"/>
  <c r="E1994" s="1"/>
  <c r="G1988"/>
  <c r="F1988"/>
  <c r="F1987" s="1"/>
  <c r="F1986" s="1"/>
  <c r="F1985" s="1"/>
  <c r="E1988"/>
  <c r="E1987" s="1"/>
  <c r="E1986" s="1"/>
  <c r="E1985" s="1"/>
  <c r="G1983"/>
  <c r="F1983"/>
  <c r="F1982" s="1"/>
  <c r="F1981" s="1"/>
  <c r="F1980" s="1"/>
  <c r="E1983"/>
  <c r="E1982" s="1"/>
  <c r="E1981" s="1"/>
  <c r="E1980" s="1"/>
  <c r="G1978"/>
  <c r="F1978"/>
  <c r="F1977" s="1"/>
  <c r="F1976" s="1"/>
  <c r="F1975" s="1"/>
  <c r="E1978"/>
  <c r="E1977" s="1"/>
  <c r="E1976" s="1"/>
  <c r="E1975" s="1"/>
  <c r="L2681" i="1"/>
  <c r="L2680" s="1"/>
  <c r="L2677"/>
  <c r="L2676" s="1"/>
  <c r="K2677"/>
  <c r="K2676" s="1"/>
  <c r="J2677"/>
  <c r="J2676" s="1"/>
  <c r="K2680"/>
  <c r="L2678"/>
  <c r="K2678"/>
  <c r="L2672"/>
  <c r="L2671" s="1"/>
  <c r="L2670" s="1"/>
  <c r="K2672"/>
  <c r="K2671" s="1"/>
  <c r="K2670" s="1"/>
  <c r="L2668"/>
  <c r="L2667" s="1"/>
  <c r="L2666" s="1"/>
  <c r="K2668"/>
  <c r="K2667" s="1"/>
  <c r="K2666" s="1"/>
  <c r="L2664"/>
  <c r="L2663" s="1"/>
  <c r="L2662" s="1"/>
  <c r="K2664"/>
  <c r="K2663" s="1"/>
  <c r="K2662" s="1"/>
  <c r="J2680"/>
  <c r="J2678"/>
  <c r="J2672"/>
  <c r="J2671" s="1"/>
  <c r="J2670" s="1"/>
  <c r="J2668"/>
  <c r="J2667" s="1"/>
  <c r="J2666" s="1"/>
  <c r="J2664"/>
  <c r="J2663" s="1"/>
  <c r="J2662" s="1"/>
  <c r="E1356" i="5"/>
  <c r="E1349"/>
  <c r="E1347"/>
  <c r="G1366"/>
  <c r="F1366"/>
  <c r="F1365" s="1"/>
  <c r="G1364"/>
  <c r="F1364"/>
  <c r="F1363" s="1"/>
  <c r="G1362"/>
  <c r="E1366"/>
  <c r="E1365" s="1"/>
  <c r="E1364"/>
  <c r="E1363" s="1"/>
  <c r="L2652" i="1"/>
  <c r="L2651" s="1"/>
  <c r="K2652"/>
  <c r="K2651" s="1"/>
  <c r="J2652"/>
  <c r="J2651" s="1"/>
  <c r="L2655"/>
  <c r="K2655"/>
  <c r="L2653"/>
  <c r="K2653"/>
  <c r="J2655"/>
  <c r="J2653"/>
  <c r="F2007" i="5"/>
  <c r="G2006"/>
  <c r="F2006"/>
  <c r="G2004"/>
  <c r="F2004"/>
  <c r="F2003" s="1"/>
  <c r="G2002"/>
  <c r="E2007"/>
  <c r="E2006"/>
  <c r="E2004"/>
  <c r="E2003" s="1"/>
  <c r="L2643" i="1"/>
  <c r="L2641" s="1"/>
  <c r="L2638"/>
  <c r="L2637" s="1"/>
  <c r="K2638"/>
  <c r="K2637" s="1"/>
  <c r="J2638"/>
  <c r="J2637" s="1"/>
  <c r="K2641"/>
  <c r="L2639"/>
  <c r="K2639"/>
  <c r="J2641"/>
  <c r="J2639"/>
  <c r="G1837" i="5"/>
  <c r="F1837"/>
  <c r="G1835"/>
  <c r="F1835"/>
  <c r="F1834" s="1"/>
  <c r="F1831"/>
  <c r="F1830" s="1"/>
  <c r="E1837"/>
  <c r="G1792"/>
  <c r="F1792"/>
  <c r="F1791" s="1"/>
  <c r="F1790" s="1"/>
  <c r="G1789"/>
  <c r="F1789"/>
  <c r="F1788" s="1"/>
  <c r="F1787" s="1"/>
  <c r="G1786"/>
  <c r="F1786"/>
  <c r="F1785" s="1"/>
  <c r="F1784" s="1"/>
  <c r="E1792"/>
  <c r="E1791" s="1"/>
  <c r="E1790" s="1"/>
  <c r="E1789"/>
  <c r="E1788" s="1"/>
  <c r="E1787" s="1"/>
  <c r="E1786"/>
  <c r="E1785" s="1"/>
  <c r="E1784" s="1"/>
  <c r="G1781"/>
  <c r="F1781"/>
  <c r="F1780" s="1"/>
  <c r="G1779"/>
  <c r="F1779"/>
  <c r="F1778" s="1"/>
  <c r="E1781"/>
  <c r="E1780" s="1"/>
  <c r="E1779"/>
  <c r="E1778" s="1"/>
  <c r="G1776"/>
  <c r="F1776"/>
  <c r="F1775" s="1"/>
  <c r="F1774" s="1"/>
  <c r="E1776"/>
  <c r="E1775" s="1"/>
  <c r="E1774" s="1"/>
  <c r="G1773"/>
  <c r="F1773"/>
  <c r="F1772" s="1"/>
  <c r="F1771" s="1"/>
  <c r="E1773"/>
  <c r="E1772" s="1"/>
  <c r="E1771" s="1"/>
  <c r="G1766"/>
  <c r="F1766"/>
  <c r="F1765" s="1"/>
  <c r="E1768"/>
  <c r="E1767" s="1"/>
  <c r="E1766"/>
  <c r="E1765" s="1"/>
  <c r="G1761"/>
  <c r="F1761"/>
  <c r="F1760" s="1"/>
  <c r="F1759" s="1"/>
  <c r="E1761"/>
  <c r="E1760" s="1"/>
  <c r="E1759" s="1"/>
  <c r="G1662"/>
  <c r="F1662"/>
  <c r="E1662"/>
  <c r="F1050"/>
  <c r="F1047"/>
  <c r="E1047"/>
  <c r="I1047" s="1"/>
  <c r="G1828"/>
  <c r="F1828"/>
  <c r="E1828"/>
  <c r="G1823"/>
  <c r="F1823"/>
  <c r="F1822" s="1"/>
  <c r="E1823"/>
  <c r="E1822" s="1"/>
  <c r="G2031"/>
  <c r="F2031"/>
  <c r="F2030" s="1"/>
  <c r="E2031"/>
  <c r="E2030" s="1"/>
  <c r="G2024"/>
  <c r="F2024"/>
  <c r="F2023" s="1"/>
  <c r="G2022"/>
  <c r="E2024"/>
  <c r="E2023" s="1"/>
  <c r="G1949"/>
  <c r="F1949"/>
  <c r="F1948" s="1"/>
  <c r="F1947" s="1"/>
  <c r="F1946" s="1"/>
  <c r="E1949"/>
  <c r="E1948" s="1"/>
  <c r="E1947" s="1"/>
  <c r="E1946" s="1"/>
  <c r="G1944"/>
  <c r="F1944"/>
  <c r="F1943" s="1"/>
  <c r="F1942" s="1"/>
  <c r="F1941" s="1"/>
  <c r="E1944"/>
  <c r="E1943" s="1"/>
  <c r="E1942" s="1"/>
  <c r="E1941" s="1"/>
  <c r="L2630" i="1"/>
  <c r="L2628" s="1"/>
  <c r="K2630"/>
  <c r="K2628" s="1"/>
  <c r="J2630"/>
  <c r="E1838" i="5" s="1"/>
  <c r="L2627" i="1"/>
  <c r="G1833" i="5" s="1"/>
  <c r="K2627" i="1"/>
  <c r="K2626" s="1"/>
  <c r="K2623" s="1"/>
  <c r="J2627"/>
  <c r="E1833" i="5" s="1"/>
  <c r="L2625" i="1"/>
  <c r="L2624" s="1"/>
  <c r="K2625"/>
  <c r="K2624" s="1"/>
  <c r="J2625"/>
  <c r="J2624" s="1"/>
  <c r="L2622"/>
  <c r="L2621" s="1"/>
  <c r="K2622"/>
  <c r="F1825" i="5" s="1"/>
  <c r="J2622" i="1"/>
  <c r="L2618"/>
  <c r="L2617" s="1"/>
  <c r="K2618"/>
  <c r="K2617" s="1"/>
  <c r="J2618"/>
  <c r="J2617" s="1"/>
  <c r="L2592"/>
  <c r="L2591" s="1"/>
  <c r="K2592"/>
  <c r="K2591" s="1"/>
  <c r="J2591"/>
  <c r="L2588"/>
  <c r="L2587" s="1"/>
  <c r="K2588"/>
  <c r="K2587" s="1"/>
  <c r="J2588"/>
  <c r="J2587" s="1"/>
  <c r="N2569"/>
  <c r="L2568"/>
  <c r="L2567" s="1"/>
  <c r="L2566" s="1"/>
  <c r="K2568"/>
  <c r="K2567" s="1"/>
  <c r="K2566" s="1"/>
  <c r="J2568"/>
  <c r="J2567" s="1"/>
  <c r="J2566" s="1"/>
  <c r="N2555"/>
  <c r="L2554"/>
  <c r="K2554"/>
  <c r="J2554"/>
  <c r="L2551"/>
  <c r="L2550" s="1"/>
  <c r="L2549" s="1"/>
  <c r="K2551"/>
  <c r="K2550" s="1"/>
  <c r="J2551"/>
  <c r="J2550" s="1"/>
  <c r="L2542"/>
  <c r="L2541" s="1"/>
  <c r="L2540" s="1"/>
  <c r="L2539" s="1"/>
  <c r="K2542"/>
  <c r="F2029" i="5" s="1"/>
  <c r="F2028" s="1"/>
  <c r="J2542" i="1"/>
  <c r="J2541" s="1"/>
  <c r="L2536"/>
  <c r="K2536"/>
  <c r="K2535" s="1"/>
  <c r="J2536"/>
  <c r="J2535" s="1"/>
  <c r="L2626"/>
  <c r="L2619"/>
  <c r="K2619"/>
  <c r="L2613"/>
  <c r="L2612" s="1"/>
  <c r="K2613"/>
  <c r="K2612" s="1"/>
  <c r="L2610"/>
  <c r="L2609" s="1"/>
  <c r="K2610"/>
  <c r="K2609" s="1"/>
  <c r="L2607"/>
  <c r="L2606" s="1"/>
  <c r="K2607"/>
  <c r="K2606" s="1"/>
  <c r="L2603"/>
  <c r="L2601" s="1"/>
  <c r="L2600" s="1"/>
  <c r="K2603"/>
  <c r="K2601" s="1"/>
  <c r="K2600" s="1"/>
  <c r="L2598"/>
  <c r="L2597" s="1"/>
  <c r="K2598"/>
  <c r="K2597" s="1"/>
  <c r="L2595"/>
  <c r="L2594" s="1"/>
  <c r="K2595"/>
  <c r="K2594" s="1"/>
  <c r="L2589"/>
  <c r="K2589"/>
  <c r="L2584"/>
  <c r="L2583" s="1"/>
  <c r="K2584"/>
  <c r="K2583" s="1"/>
  <c r="L2579"/>
  <c r="L2578" s="1"/>
  <c r="L2577" s="1"/>
  <c r="K2579"/>
  <c r="K2578" s="1"/>
  <c r="K2577" s="1"/>
  <c r="L2575"/>
  <c r="L2574" s="1"/>
  <c r="L2573" s="1"/>
  <c r="L2572" s="1"/>
  <c r="K2575"/>
  <c r="K2574" s="1"/>
  <c r="K2573" s="1"/>
  <c r="K2572" s="1"/>
  <c r="J2621"/>
  <c r="J2619"/>
  <c r="J2613"/>
  <c r="J2612" s="1"/>
  <c r="J2610"/>
  <c r="J2609" s="1"/>
  <c r="J2607"/>
  <c r="J2606" s="1"/>
  <c r="J2603"/>
  <c r="J2598"/>
  <c r="J2597" s="1"/>
  <c r="J2595"/>
  <c r="J2594" s="1"/>
  <c r="J2589"/>
  <c r="J2584"/>
  <c r="J2583" s="1"/>
  <c r="J2579"/>
  <c r="J2578" s="1"/>
  <c r="J2577" s="1"/>
  <c r="J2575"/>
  <c r="J2574" s="1"/>
  <c r="J2573" s="1"/>
  <c r="J2572" s="1"/>
  <c r="L2564"/>
  <c r="L2563" s="1"/>
  <c r="L2562" s="1"/>
  <c r="L2561" s="1"/>
  <c r="K2564"/>
  <c r="K2563" s="1"/>
  <c r="K2562" s="1"/>
  <c r="K2561" s="1"/>
  <c r="J2564"/>
  <c r="J2563" s="1"/>
  <c r="J2562" s="1"/>
  <c r="J2561" s="1"/>
  <c r="L2559"/>
  <c r="L2558" s="1"/>
  <c r="K2559"/>
  <c r="K2558" s="1"/>
  <c r="J2559"/>
  <c r="J2558" s="1"/>
  <c r="L2556"/>
  <c r="K2556"/>
  <c r="L2552"/>
  <c r="K2552"/>
  <c r="J2556"/>
  <c r="J2552"/>
  <c r="L2543"/>
  <c r="K2543"/>
  <c r="K2541"/>
  <c r="L2537"/>
  <c r="K2537"/>
  <c r="L2535"/>
  <c r="J2543"/>
  <c r="J2537"/>
  <c r="L2528"/>
  <c r="K2528"/>
  <c r="K2527" s="1"/>
  <c r="K2526" s="1"/>
  <c r="K2525" s="1"/>
  <c r="K2524" s="1"/>
  <c r="L2527"/>
  <c r="L2526" s="1"/>
  <c r="L2525" s="1"/>
  <c r="L2524" s="1"/>
  <c r="J2528"/>
  <c r="J2527" s="1"/>
  <c r="J2526" s="1"/>
  <c r="J2525" s="1"/>
  <c r="J2524" s="1"/>
  <c r="G2016" i="5"/>
  <c r="F2016"/>
  <c r="F2015" s="1"/>
  <c r="G2014"/>
  <c r="F2014"/>
  <c r="F2013" s="1"/>
  <c r="E2014"/>
  <c r="E2013" s="1"/>
  <c r="E2016"/>
  <c r="E2015" s="1"/>
  <c r="G1217"/>
  <c r="F1217"/>
  <c r="E1217"/>
  <c r="G1202"/>
  <c r="F1202"/>
  <c r="E1202"/>
  <c r="G1189"/>
  <c r="F1189"/>
  <c r="F1188" s="1"/>
  <c r="F1187" s="1"/>
  <c r="E1189"/>
  <c r="G1180"/>
  <c r="F1180"/>
  <c r="E1180"/>
  <c r="G1214"/>
  <c r="F1214"/>
  <c r="F1213" s="1"/>
  <c r="F1212" s="1"/>
  <c r="E1214"/>
  <c r="G1205"/>
  <c r="F1205"/>
  <c r="F1204" s="1"/>
  <c r="G1203"/>
  <c r="F1203"/>
  <c r="G1201"/>
  <c r="F1201"/>
  <c r="E1205"/>
  <c r="E1203"/>
  <c r="E1201"/>
  <c r="G1199"/>
  <c r="H1199" s="1"/>
  <c r="F1199"/>
  <c r="G1198"/>
  <c r="F1198"/>
  <c r="E1199"/>
  <c r="E1198"/>
  <c r="G1186"/>
  <c r="F1186"/>
  <c r="E1186"/>
  <c r="G1177"/>
  <c r="F1177"/>
  <c r="E1177"/>
  <c r="G1174"/>
  <c r="F1174"/>
  <c r="E1174"/>
  <c r="G616"/>
  <c r="F616"/>
  <c r="E616"/>
  <c r="G930"/>
  <c r="F930"/>
  <c r="F929" s="1"/>
  <c r="F928" s="1"/>
  <c r="G927"/>
  <c r="F927"/>
  <c r="F926" s="1"/>
  <c r="F925" s="1"/>
  <c r="G924"/>
  <c r="F924"/>
  <c r="F923" s="1"/>
  <c r="F922" s="1"/>
  <c r="E930"/>
  <c r="E929" s="1"/>
  <c r="E928" s="1"/>
  <c r="E927"/>
  <c r="E926" s="1"/>
  <c r="E925" s="1"/>
  <c r="E924"/>
  <c r="E923" s="1"/>
  <c r="E922" s="1"/>
  <c r="G1244"/>
  <c r="F1244"/>
  <c r="E1244"/>
  <c r="G1238"/>
  <c r="F1238"/>
  <c r="E1238"/>
  <c r="G1235"/>
  <c r="F1235"/>
  <c r="E1235"/>
  <c r="G1230"/>
  <c r="F1230"/>
  <c r="E1230"/>
  <c r="G1227"/>
  <c r="F1227"/>
  <c r="E1227"/>
  <c r="G1225"/>
  <c r="F1225"/>
  <c r="E1225"/>
  <c r="E1222"/>
  <c r="F1025"/>
  <c r="E1025"/>
  <c r="I1025" s="1"/>
  <c r="F1023"/>
  <c r="E1023"/>
  <c r="I1023" s="1"/>
  <c r="L2388" i="1"/>
  <c r="K2388"/>
  <c r="K2387" s="1"/>
  <c r="K2386" s="1"/>
  <c r="K2385" s="1"/>
  <c r="K2384" s="1"/>
  <c r="J2388"/>
  <c r="J2387" s="1"/>
  <c r="J2386" s="1"/>
  <c r="J2385" s="1"/>
  <c r="J2384" s="1"/>
  <c r="G1318" i="5"/>
  <c r="F1318"/>
  <c r="E1318"/>
  <c r="G1307"/>
  <c r="F1307"/>
  <c r="E1307"/>
  <c r="G1275"/>
  <c r="F1275"/>
  <c r="G1274"/>
  <c r="F1274"/>
  <c r="G1272"/>
  <c r="F1272"/>
  <c r="F1271" s="1"/>
  <c r="F1270"/>
  <c r="F1269" s="1"/>
  <c r="E1275"/>
  <c r="E1274"/>
  <c r="E1272"/>
  <c r="E1271" s="1"/>
  <c r="E1270"/>
  <c r="E1269" s="1"/>
  <c r="L2516" i="1"/>
  <c r="L2515" s="1"/>
  <c r="K2516"/>
  <c r="K2515" s="1"/>
  <c r="J2516"/>
  <c r="J2515" s="1"/>
  <c r="N2508"/>
  <c r="N2506"/>
  <c r="L2507"/>
  <c r="N2507" s="1"/>
  <c r="K2507"/>
  <c r="L2505"/>
  <c r="K2505"/>
  <c r="J2507"/>
  <c r="J2505"/>
  <c r="N2486"/>
  <c r="L2485"/>
  <c r="K2485"/>
  <c r="K2484" s="1"/>
  <c r="K2483" s="1"/>
  <c r="L2484"/>
  <c r="L2483" s="1"/>
  <c r="N2483" s="1"/>
  <c r="J2485"/>
  <c r="J2484" s="1"/>
  <c r="J2483" s="1"/>
  <c r="N2473"/>
  <c r="L2472"/>
  <c r="K2472"/>
  <c r="J2472"/>
  <c r="N2464"/>
  <c r="L2463"/>
  <c r="L2462" s="1"/>
  <c r="G1172" i="5" s="1"/>
  <c r="K2463" i="1"/>
  <c r="K2462" s="1"/>
  <c r="F1172" i="5" s="1"/>
  <c r="J2463" i="1"/>
  <c r="E1173" i="5" s="1"/>
  <c r="N2433" i="1"/>
  <c r="N2432"/>
  <c r="L2431"/>
  <c r="L2430" s="1"/>
  <c r="L2429" s="1"/>
  <c r="K2431"/>
  <c r="K2430" s="1"/>
  <c r="K2429" s="1"/>
  <c r="J2431"/>
  <c r="J2430" s="1"/>
  <c r="J2429" s="1"/>
  <c r="L2410"/>
  <c r="L2409" s="1"/>
  <c r="L2408" s="1"/>
  <c r="K2410"/>
  <c r="K2409" s="1"/>
  <c r="K2408" s="1"/>
  <c r="J2410"/>
  <c r="J2409" s="1"/>
  <c r="J2408" s="1"/>
  <c r="J2404"/>
  <c r="N2396"/>
  <c r="L2395"/>
  <c r="L2394" s="1"/>
  <c r="L2393" s="1"/>
  <c r="L2392" s="1"/>
  <c r="K2395"/>
  <c r="K2394" s="1"/>
  <c r="K2393" s="1"/>
  <c r="K2392" s="1"/>
  <c r="J2395"/>
  <c r="J2394" s="1"/>
  <c r="J2393" s="1"/>
  <c r="J2392" s="1"/>
  <c r="N2389"/>
  <c r="L2387"/>
  <c r="L2386" s="1"/>
  <c r="L2385" s="1"/>
  <c r="L2384" s="1"/>
  <c r="L2364"/>
  <c r="L2363" s="1"/>
  <c r="J2369"/>
  <c r="L2366"/>
  <c r="L2365" s="1"/>
  <c r="K2364"/>
  <c r="K2363" s="1"/>
  <c r="J2364"/>
  <c r="J2363" s="1"/>
  <c r="L2519"/>
  <c r="K2519"/>
  <c r="L2517"/>
  <c r="K2517"/>
  <c r="J2519"/>
  <c r="J2517"/>
  <c r="L2501"/>
  <c r="L2500" s="1"/>
  <c r="K2501"/>
  <c r="K2500" s="1"/>
  <c r="L2498"/>
  <c r="L2497" s="1"/>
  <c r="K2498"/>
  <c r="K2497" s="1"/>
  <c r="L2495"/>
  <c r="L2494" s="1"/>
  <c r="K2495"/>
  <c r="K2494" s="1"/>
  <c r="L2492"/>
  <c r="L2491" s="1"/>
  <c r="K2492"/>
  <c r="K2491" s="1"/>
  <c r="L2481"/>
  <c r="L2480" s="1"/>
  <c r="K2481"/>
  <c r="K2480" s="1"/>
  <c r="L2478"/>
  <c r="K2478"/>
  <c r="L2475"/>
  <c r="K2475"/>
  <c r="L2469"/>
  <c r="L2468" s="1"/>
  <c r="K2469"/>
  <c r="K2468" s="1"/>
  <c r="L2466"/>
  <c r="L2465" s="1"/>
  <c r="K2466"/>
  <c r="K2465" s="1"/>
  <c r="L2458"/>
  <c r="L2457" s="1"/>
  <c r="L2456" s="1"/>
  <c r="L2455" s="1"/>
  <c r="K2458"/>
  <c r="K2457" s="1"/>
  <c r="K2456" s="1"/>
  <c r="K2455" s="1"/>
  <c r="J2501"/>
  <c r="J2500" s="1"/>
  <c r="J2498"/>
  <c r="J2497" s="1"/>
  <c r="J2495"/>
  <c r="J2494" s="1"/>
  <c r="J2492"/>
  <c r="J2491" s="1"/>
  <c r="J2481"/>
  <c r="J2480" s="1"/>
  <c r="J2478"/>
  <c r="J2475"/>
  <c r="J2469"/>
  <c r="J2468" s="1"/>
  <c r="J2466"/>
  <c r="J2465" s="1"/>
  <c r="J2458"/>
  <c r="J2457" s="1"/>
  <c r="J2456" s="1"/>
  <c r="J2455" s="1"/>
  <c r="L2450"/>
  <c r="L2449" s="1"/>
  <c r="L2448" s="1"/>
  <c r="L2447" s="1"/>
  <c r="L2446" s="1"/>
  <c r="K2450"/>
  <c r="K2449" s="1"/>
  <c r="K2448" s="1"/>
  <c r="K2447" s="1"/>
  <c r="K2446" s="1"/>
  <c r="L2443"/>
  <c r="L2442" s="1"/>
  <c r="K2443"/>
  <c r="K2442" s="1"/>
  <c r="L2440"/>
  <c r="L2439" s="1"/>
  <c r="L2438" s="1"/>
  <c r="L2437" s="1"/>
  <c r="L2436" s="1"/>
  <c r="K2440"/>
  <c r="K2439" s="1"/>
  <c r="K2438" s="1"/>
  <c r="J2450"/>
  <c r="J2449" s="1"/>
  <c r="J2448" s="1"/>
  <c r="J2447" s="1"/>
  <c r="J2446" s="1"/>
  <c r="J2443"/>
  <c r="J2442" s="1"/>
  <c r="J2437" s="1"/>
  <c r="J2440"/>
  <c r="J2439" s="1"/>
  <c r="J2438" s="1"/>
  <c r="L2427"/>
  <c r="L2426" s="1"/>
  <c r="K2427"/>
  <c r="K2426" s="1"/>
  <c r="L2424"/>
  <c r="L2423" s="1"/>
  <c r="K2424"/>
  <c r="K2423" s="1"/>
  <c r="L2421"/>
  <c r="K2421"/>
  <c r="K2420" s="1"/>
  <c r="L2420"/>
  <c r="L2417"/>
  <c r="L2416" s="1"/>
  <c r="K2417"/>
  <c r="K2416" s="1"/>
  <c r="L2414"/>
  <c r="K2414"/>
  <c r="L2412"/>
  <c r="K2412"/>
  <c r="L2404"/>
  <c r="K2404"/>
  <c r="L2402"/>
  <c r="K2402"/>
  <c r="J2427"/>
  <c r="J2426" s="1"/>
  <c r="J2424"/>
  <c r="J2423" s="1"/>
  <c r="J2421"/>
  <c r="J2420" s="1"/>
  <c r="J2417"/>
  <c r="J2416" s="1"/>
  <c r="J2414"/>
  <c r="J2412"/>
  <c r="J2402"/>
  <c r="L2381"/>
  <c r="L2380" s="1"/>
  <c r="K2381"/>
  <c r="K2380" s="1"/>
  <c r="L2378"/>
  <c r="L2377" s="1"/>
  <c r="K2378"/>
  <c r="K2377" s="1"/>
  <c r="J2381"/>
  <c r="J2380" s="1"/>
  <c r="J2378"/>
  <c r="J2377" s="1"/>
  <c r="L2369"/>
  <c r="K2369"/>
  <c r="L2367"/>
  <c r="K2367"/>
  <c r="K2365"/>
  <c r="J2367"/>
  <c r="J2365"/>
  <c r="G1092" i="5"/>
  <c r="F1092"/>
  <c r="F1091" s="1"/>
  <c r="E1092"/>
  <c r="G1083"/>
  <c r="F1083"/>
  <c r="F1082" s="1"/>
  <c r="F1081" s="1"/>
  <c r="G1080"/>
  <c r="F1080"/>
  <c r="F1079" s="1"/>
  <c r="F1078" s="1"/>
  <c r="G1075"/>
  <c r="F1075"/>
  <c r="F1074" s="1"/>
  <c r="G1073"/>
  <c r="F1073"/>
  <c r="F1072" s="1"/>
  <c r="E1083"/>
  <c r="E1075"/>
  <c r="E1073"/>
  <c r="G1118"/>
  <c r="F1118"/>
  <c r="F1117" s="1"/>
  <c r="G1116"/>
  <c r="F1116"/>
  <c r="F1115" s="1"/>
  <c r="G1114"/>
  <c r="F1114"/>
  <c r="F1113" s="1"/>
  <c r="E1118"/>
  <c r="E1117" s="1"/>
  <c r="E1116"/>
  <c r="E1115" s="1"/>
  <c r="E1114"/>
  <c r="E1113" s="1"/>
  <c r="G1107"/>
  <c r="F1107"/>
  <c r="E1107"/>
  <c r="G1105"/>
  <c r="F1105"/>
  <c r="E1105"/>
  <c r="G1103"/>
  <c r="F1103"/>
  <c r="G1102"/>
  <c r="F1102"/>
  <c r="E1103"/>
  <c r="E1102"/>
  <c r="G1100"/>
  <c r="F1100"/>
  <c r="F1099" s="1"/>
  <c r="E1100"/>
  <c r="G1090"/>
  <c r="F1090"/>
  <c r="F1089" s="1"/>
  <c r="E1090"/>
  <c r="N2340" i="1"/>
  <c r="L2339"/>
  <c r="L2338" s="1"/>
  <c r="L2337" s="1"/>
  <c r="K2339"/>
  <c r="K2338" s="1"/>
  <c r="K2337" s="1"/>
  <c r="J2339"/>
  <c r="J2338" s="1"/>
  <c r="J2337" s="1"/>
  <c r="L2346"/>
  <c r="L2345" s="1"/>
  <c r="K2346"/>
  <c r="K2345" s="1"/>
  <c r="K2344" s="1"/>
  <c r="K2343" s="1"/>
  <c r="K2342" s="1"/>
  <c r="J2346"/>
  <c r="N2347"/>
  <c r="L2333"/>
  <c r="L2332" s="1"/>
  <c r="K2333"/>
  <c r="K2332" s="1"/>
  <c r="J2333"/>
  <c r="J2332" s="1"/>
  <c r="L2327"/>
  <c r="L2326" s="1"/>
  <c r="K2327"/>
  <c r="K2326" s="1"/>
  <c r="J2327"/>
  <c r="J2326" s="1"/>
  <c r="L2314"/>
  <c r="L2313" s="1"/>
  <c r="K2314"/>
  <c r="K2313" s="1"/>
  <c r="J2314"/>
  <c r="J2313" s="1"/>
  <c r="L2300"/>
  <c r="L2299" s="1"/>
  <c r="K2300"/>
  <c r="K2299" s="1"/>
  <c r="J2300"/>
  <c r="J2299" s="1"/>
  <c r="L2294"/>
  <c r="L2293" s="1"/>
  <c r="K2294"/>
  <c r="K2293" s="1"/>
  <c r="J2294"/>
  <c r="J2293" s="1"/>
  <c r="L2354"/>
  <c r="L2353" s="1"/>
  <c r="L2352" s="1"/>
  <c r="L2351" s="1"/>
  <c r="L2350" s="1"/>
  <c r="L2349" s="1"/>
  <c r="K2354"/>
  <c r="K2353" s="1"/>
  <c r="K2352" s="1"/>
  <c r="K2351" s="1"/>
  <c r="K2350" s="1"/>
  <c r="K2349" s="1"/>
  <c r="L2335"/>
  <c r="L2334" s="1"/>
  <c r="K2335"/>
  <c r="K2334" s="1"/>
  <c r="L2330"/>
  <c r="K2330"/>
  <c r="L2328"/>
  <c r="K2328"/>
  <c r="L2319"/>
  <c r="K2319"/>
  <c r="L2317"/>
  <c r="K2317"/>
  <c r="L2315"/>
  <c r="K2315"/>
  <c r="L2309"/>
  <c r="K2309"/>
  <c r="L2307"/>
  <c r="K2307"/>
  <c r="L2304"/>
  <c r="K2304"/>
  <c r="L2302"/>
  <c r="K2302"/>
  <c r="L2297"/>
  <c r="K2297"/>
  <c r="L2295"/>
  <c r="K2295"/>
  <c r="J2354"/>
  <c r="J2353" s="1"/>
  <c r="J2352" s="1"/>
  <c r="J2351" s="1"/>
  <c r="J2350" s="1"/>
  <c r="J2349" s="1"/>
  <c r="J2335"/>
  <c r="J2334" s="1"/>
  <c r="J2330"/>
  <c r="J2328"/>
  <c r="J2319"/>
  <c r="J2317"/>
  <c r="J2315"/>
  <c r="J2309"/>
  <c r="J2307"/>
  <c r="J2304"/>
  <c r="J2302"/>
  <c r="J2297"/>
  <c r="J2295"/>
  <c r="G1251" i="5"/>
  <c r="F1251"/>
  <c r="F1250" s="1"/>
  <c r="E1251"/>
  <c r="L2284" i="1"/>
  <c r="K2284"/>
  <c r="L2283"/>
  <c r="G1249" i="5" s="1"/>
  <c r="K2283" i="1"/>
  <c r="K2282" s="1"/>
  <c r="J2283"/>
  <c r="E1249" i="5" s="1"/>
  <c r="J2284" i="1"/>
  <c r="F1655" i="5" l="1"/>
  <c r="I1353"/>
  <c r="G1750"/>
  <c r="G1749" s="1"/>
  <c r="H1749" s="1"/>
  <c r="H738"/>
  <c r="H1751"/>
  <c r="H840"/>
  <c r="H744"/>
  <c r="E1351"/>
  <c r="H862"/>
  <c r="N2388" i="1"/>
  <c r="E2012" i="5"/>
  <c r="E2011" s="1"/>
  <c r="E2010" s="1"/>
  <c r="E2009" s="1"/>
  <c r="K2549" i="1"/>
  <c r="L2623"/>
  <c r="K2779"/>
  <c r="K2437"/>
  <c r="K2436" s="1"/>
  <c r="J2626"/>
  <c r="K2621"/>
  <c r="J2549"/>
  <c r="J2548" s="1"/>
  <c r="J2547" s="1"/>
  <c r="J2546" s="1"/>
  <c r="G1768" i="5"/>
  <c r="I1768" s="1"/>
  <c r="E1362"/>
  <c r="E1361" s="1"/>
  <c r="E1993"/>
  <c r="E1992" s="1"/>
  <c r="E1991" s="1"/>
  <c r="E1990" s="1"/>
  <c r="E1974" s="1"/>
  <c r="G1797"/>
  <c r="H1797" s="1"/>
  <c r="H830"/>
  <c r="H382"/>
  <c r="H762"/>
  <c r="H833"/>
  <c r="N2836" i="1"/>
  <c r="L2841"/>
  <c r="H834" i="5"/>
  <c r="N2554" i="1"/>
  <c r="J2757"/>
  <c r="H852" i="5"/>
  <c r="G1222"/>
  <c r="H1222" s="1"/>
  <c r="G1637"/>
  <c r="H1637" s="1"/>
  <c r="N2485" i="1"/>
  <c r="G2012" i="5"/>
  <c r="H2012" s="1"/>
  <c r="F1838"/>
  <c r="F1836" s="1"/>
  <c r="N2851" i="1"/>
  <c r="H868" i="5"/>
  <c r="F1344"/>
  <c r="G1526"/>
  <c r="H1527"/>
  <c r="G1832"/>
  <c r="H1833"/>
  <c r="I1833"/>
  <c r="G1248"/>
  <c r="I1249"/>
  <c r="H1249"/>
  <c r="N2337" i="1"/>
  <c r="G1099" i="5"/>
  <c r="H1100"/>
  <c r="I1100"/>
  <c r="H1102"/>
  <c r="I1102"/>
  <c r="H1103"/>
  <c r="I1103"/>
  <c r="H1107"/>
  <c r="I1107"/>
  <c r="G1071"/>
  <c r="G1072"/>
  <c r="H1073"/>
  <c r="I1073"/>
  <c r="G1074"/>
  <c r="H1075"/>
  <c r="I1075"/>
  <c r="G1079"/>
  <c r="H1080"/>
  <c r="G1082"/>
  <c r="H1083"/>
  <c r="I1083"/>
  <c r="N2392" i="1"/>
  <c r="E1268" i="5"/>
  <c r="E1267" s="1"/>
  <c r="G1268"/>
  <c r="G1270"/>
  <c r="G1271"/>
  <c r="I1272"/>
  <c r="H1272"/>
  <c r="I1274"/>
  <c r="H1274"/>
  <c r="I1275"/>
  <c r="H1275"/>
  <c r="I1318"/>
  <c r="H1318"/>
  <c r="I1227"/>
  <c r="H1227"/>
  <c r="I1235"/>
  <c r="H1235"/>
  <c r="I1244"/>
  <c r="H1244"/>
  <c r="I616"/>
  <c r="H616"/>
  <c r="F1173"/>
  <c r="I1177"/>
  <c r="H1177"/>
  <c r="I1201"/>
  <c r="H1201"/>
  <c r="I1203"/>
  <c r="H1203"/>
  <c r="G1204"/>
  <c r="I1205"/>
  <c r="H1205"/>
  <c r="I1180"/>
  <c r="H1180"/>
  <c r="I1202"/>
  <c r="H1202"/>
  <c r="G2011"/>
  <c r="G2013"/>
  <c r="H2014"/>
  <c r="I2014"/>
  <c r="G2015"/>
  <c r="H2016"/>
  <c r="I2016"/>
  <c r="G1948"/>
  <c r="I1949"/>
  <c r="H1949"/>
  <c r="G2021"/>
  <c r="H2022"/>
  <c r="G2023"/>
  <c r="H2024"/>
  <c r="I2024"/>
  <c r="G2029"/>
  <c r="G2030"/>
  <c r="H2031"/>
  <c r="I2031"/>
  <c r="H1828"/>
  <c r="I1828"/>
  <c r="H1662"/>
  <c r="I1662"/>
  <c r="E1764"/>
  <c r="E1763" s="1"/>
  <c r="G1764"/>
  <c r="G1765"/>
  <c r="H1766"/>
  <c r="I1766"/>
  <c r="G1775"/>
  <c r="H1776"/>
  <c r="I1776"/>
  <c r="G1778"/>
  <c r="H1779"/>
  <c r="I1779"/>
  <c r="G1780"/>
  <c r="H1781"/>
  <c r="I1781"/>
  <c r="E1831"/>
  <c r="F1833"/>
  <c r="F1832" s="1"/>
  <c r="G2001"/>
  <c r="H2002"/>
  <c r="G2003"/>
  <c r="H2004"/>
  <c r="I2004"/>
  <c r="H2006"/>
  <c r="I2006"/>
  <c r="G2007"/>
  <c r="G1361"/>
  <c r="I1362"/>
  <c r="H1362"/>
  <c r="G1363"/>
  <c r="I1364"/>
  <c r="H1364"/>
  <c r="G1365"/>
  <c r="I1366"/>
  <c r="H1366"/>
  <c r="G1982"/>
  <c r="H1983"/>
  <c r="I1983"/>
  <c r="G1992"/>
  <c r="H1993"/>
  <c r="G1994"/>
  <c r="H1995"/>
  <c r="I1995"/>
  <c r="G1997"/>
  <c r="G1502"/>
  <c r="I1503"/>
  <c r="H1503"/>
  <c r="G1505"/>
  <c r="I1506"/>
  <c r="H1506"/>
  <c r="G1507"/>
  <c r="G1504" s="1"/>
  <c r="I1508"/>
  <c r="H1508"/>
  <c r="G1510"/>
  <c r="I1511"/>
  <c r="H1511"/>
  <c r="G1513"/>
  <c r="I1514"/>
  <c r="H1514"/>
  <c r="G1518"/>
  <c r="I1519"/>
  <c r="H1519"/>
  <c r="G1521"/>
  <c r="I1522"/>
  <c r="H1522"/>
  <c r="F1527"/>
  <c r="F1526" s="1"/>
  <c r="F1525" s="1"/>
  <c r="F1524" s="1"/>
  <c r="I2045"/>
  <c r="G1959"/>
  <c r="I1960"/>
  <c r="H1960"/>
  <c r="G1965"/>
  <c r="G1966"/>
  <c r="I1967"/>
  <c r="H1967"/>
  <c r="G1968"/>
  <c r="H1969"/>
  <c r="I1969"/>
  <c r="G1971"/>
  <c r="H1972"/>
  <c r="I1972"/>
  <c r="E1637"/>
  <c r="G1636"/>
  <c r="G1638"/>
  <c r="H1639"/>
  <c r="I1639"/>
  <c r="G1641"/>
  <c r="H1642"/>
  <c r="I1642"/>
  <c r="G1647"/>
  <c r="H1648"/>
  <c r="I1648"/>
  <c r="G1633"/>
  <c r="H1634"/>
  <c r="I1634"/>
  <c r="E1812"/>
  <c r="E1816"/>
  <c r="G1812"/>
  <c r="G1814"/>
  <c r="G1816"/>
  <c r="N2853" i="1"/>
  <c r="G1796" i="5"/>
  <c r="I1797"/>
  <c r="G1798"/>
  <c r="H1799"/>
  <c r="I1799"/>
  <c r="G1800"/>
  <c r="H1801"/>
  <c r="I1801"/>
  <c r="G1803"/>
  <c r="H1804"/>
  <c r="I1804"/>
  <c r="G1806"/>
  <c r="H1807"/>
  <c r="I1807"/>
  <c r="I646"/>
  <c r="H646"/>
  <c r="H1903"/>
  <c r="I1903"/>
  <c r="H1825"/>
  <c r="I1825"/>
  <c r="I1749"/>
  <c r="H1024"/>
  <c r="G1058"/>
  <c r="H1059"/>
  <c r="H1022"/>
  <c r="H817"/>
  <c r="G802"/>
  <c r="H803"/>
  <c r="G794"/>
  <c r="H795"/>
  <c r="G1345"/>
  <c r="I1346"/>
  <c r="H1346"/>
  <c r="G826"/>
  <c r="H827"/>
  <c r="H823"/>
  <c r="G820"/>
  <c r="H821"/>
  <c r="H785"/>
  <c r="G770"/>
  <c r="H771"/>
  <c r="H731"/>
  <c r="G728"/>
  <c r="H729"/>
  <c r="H1754"/>
  <c r="I1754"/>
  <c r="G1250"/>
  <c r="I1251"/>
  <c r="H1251"/>
  <c r="G1089"/>
  <c r="H1090"/>
  <c r="I1090"/>
  <c r="H1105"/>
  <c r="I1105"/>
  <c r="G1113"/>
  <c r="H1114"/>
  <c r="I1114"/>
  <c r="G1115"/>
  <c r="H1116"/>
  <c r="I1116"/>
  <c r="G1117"/>
  <c r="H1118"/>
  <c r="I1118"/>
  <c r="F1071"/>
  <c r="F1070" s="1"/>
  <c r="G1091"/>
  <c r="H1092"/>
  <c r="I1092"/>
  <c r="N2505" i="1"/>
  <c r="F1268" i="5"/>
  <c r="F1267" s="1"/>
  <c r="I1307"/>
  <c r="H1307"/>
  <c r="F1222"/>
  <c r="I1225"/>
  <c r="H1225"/>
  <c r="I1230"/>
  <c r="H1230"/>
  <c r="I1238"/>
  <c r="H1238"/>
  <c r="G923"/>
  <c r="I924"/>
  <c r="H924"/>
  <c r="G926"/>
  <c r="I927"/>
  <c r="H927"/>
  <c r="G929"/>
  <c r="I930"/>
  <c r="H930"/>
  <c r="I1174"/>
  <c r="G1173"/>
  <c r="I1173" s="1"/>
  <c r="I1186"/>
  <c r="H1186"/>
  <c r="I1198"/>
  <c r="G1213"/>
  <c r="I1214"/>
  <c r="H1214"/>
  <c r="G1188"/>
  <c r="I1189"/>
  <c r="H1189"/>
  <c r="I1217"/>
  <c r="H1217"/>
  <c r="F2012"/>
  <c r="F2011" s="1"/>
  <c r="F2010" s="1"/>
  <c r="F2009" s="1"/>
  <c r="J2628" i="1"/>
  <c r="J2623" s="1"/>
  <c r="J2534"/>
  <c r="J2533" s="1"/>
  <c r="G1943" i="5"/>
  <c r="I1944"/>
  <c r="H1944"/>
  <c r="E2022"/>
  <c r="E2021" s="1"/>
  <c r="E2020" s="1"/>
  <c r="E2019" s="1"/>
  <c r="F2022"/>
  <c r="F2021" s="1"/>
  <c r="F2020" s="1"/>
  <c r="F2019" s="1"/>
  <c r="E2029"/>
  <c r="E2028" s="1"/>
  <c r="G1822"/>
  <c r="I1822" s="1"/>
  <c r="I1823"/>
  <c r="G1760"/>
  <c r="H1761"/>
  <c r="I1761"/>
  <c r="F1764"/>
  <c r="F1763" s="1"/>
  <c r="F1762" s="1"/>
  <c r="F1758" s="1"/>
  <c r="F1768"/>
  <c r="F1767" s="1"/>
  <c r="G1772"/>
  <c r="H1773"/>
  <c r="I1773"/>
  <c r="G1785"/>
  <c r="H1786"/>
  <c r="I1786"/>
  <c r="G1788"/>
  <c r="H1789"/>
  <c r="I1789"/>
  <c r="G1791"/>
  <c r="H1792"/>
  <c r="I1792"/>
  <c r="G1831"/>
  <c r="G1834"/>
  <c r="H1835"/>
  <c r="H1837"/>
  <c r="I1837"/>
  <c r="G1838"/>
  <c r="G1836" s="1"/>
  <c r="E2002"/>
  <c r="E2001" s="1"/>
  <c r="F2002"/>
  <c r="F2001" s="1"/>
  <c r="F1362"/>
  <c r="F1361" s="1"/>
  <c r="F1360" s="1"/>
  <c r="F1359" s="1"/>
  <c r="G1977"/>
  <c r="H1978"/>
  <c r="I1978"/>
  <c r="G1987"/>
  <c r="H1988"/>
  <c r="I1988"/>
  <c r="F1993"/>
  <c r="F1992" s="1"/>
  <c r="F1991" s="1"/>
  <c r="F1990" s="1"/>
  <c r="F1974" s="1"/>
  <c r="L2696" i="1"/>
  <c r="L2692" s="1"/>
  <c r="E1527" i="5"/>
  <c r="E1526" s="1"/>
  <c r="G1528"/>
  <c r="I1529"/>
  <c r="H1529"/>
  <c r="G1530"/>
  <c r="I1531"/>
  <c r="H1531"/>
  <c r="G1532"/>
  <c r="I1533"/>
  <c r="H1533"/>
  <c r="G1535"/>
  <c r="I1536"/>
  <c r="H1536"/>
  <c r="G1540"/>
  <c r="I1541"/>
  <c r="H1541"/>
  <c r="G1543"/>
  <c r="I1544"/>
  <c r="H1544"/>
  <c r="G1954"/>
  <c r="I1955"/>
  <c r="H1955"/>
  <c r="L2771" i="1"/>
  <c r="F1637" i="5"/>
  <c r="F1636" s="1"/>
  <c r="G1644"/>
  <c r="H1645"/>
  <c r="I1645"/>
  <c r="E1814"/>
  <c r="F1812"/>
  <c r="F1811" s="1"/>
  <c r="F1814"/>
  <c r="F1813" s="1"/>
  <c r="F1816"/>
  <c r="F1815" s="1"/>
  <c r="I2036"/>
  <c r="I1462"/>
  <c r="H1462"/>
  <c r="K2869" i="1"/>
  <c r="K2868" s="1"/>
  <c r="K2867" s="1"/>
  <c r="K2866" s="1"/>
  <c r="K2856" s="1"/>
  <c r="K2841"/>
  <c r="H1897" i="5"/>
  <c r="I1897"/>
  <c r="G1653"/>
  <c r="H1654"/>
  <c r="I1654"/>
  <c r="G1656"/>
  <c r="H1657"/>
  <c r="I1657"/>
  <c r="G1658"/>
  <c r="H1659"/>
  <c r="I1659"/>
  <c r="H1821"/>
  <c r="I1821"/>
  <c r="I1351"/>
  <c r="H1351"/>
  <c r="H88" i="4"/>
  <c r="I88"/>
  <c r="G1021" i="5"/>
  <c r="G1063"/>
  <c r="H1064"/>
  <c r="H1056"/>
  <c r="G1048"/>
  <c r="H1049"/>
  <c r="G1038"/>
  <c r="H1039"/>
  <c r="G1030"/>
  <c r="H1031"/>
  <c r="G1026"/>
  <c r="H1027"/>
  <c r="G1349"/>
  <c r="I1350"/>
  <c r="H1350"/>
  <c r="I1347"/>
  <c r="H1347"/>
  <c r="G1053"/>
  <c r="H1054"/>
  <c r="G1045"/>
  <c r="H1046"/>
  <c r="G1041"/>
  <c r="H1042"/>
  <c r="G1035"/>
  <c r="H1036"/>
  <c r="H791"/>
  <c r="G788"/>
  <c r="H789"/>
  <c r="H767"/>
  <c r="G764"/>
  <c r="H765"/>
  <c r="G752"/>
  <c r="H753"/>
  <c r="H749"/>
  <c r="H725"/>
  <c r="G722"/>
  <c r="H723"/>
  <c r="G716"/>
  <c r="H717"/>
  <c r="H353"/>
  <c r="I1356"/>
  <c r="H1356"/>
  <c r="I1352"/>
  <c r="H1752"/>
  <c r="I1752"/>
  <c r="J2961" i="1"/>
  <c r="J2960" s="1"/>
  <c r="J2959" s="1"/>
  <c r="J2958" s="1"/>
  <c r="J2966"/>
  <c r="F1343" i="5"/>
  <c r="L2942" i="1"/>
  <c r="L2941" s="1"/>
  <c r="L2940" s="1"/>
  <c r="L2939" s="1"/>
  <c r="L2938" s="1"/>
  <c r="J2942"/>
  <c r="J2941" s="1"/>
  <c r="J2940" s="1"/>
  <c r="J2939" s="1"/>
  <c r="J2938" s="1"/>
  <c r="L2888"/>
  <c r="L2887" s="1"/>
  <c r="L2886" s="1"/>
  <c r="L2885" s="1"/>
  <c r="L2884" s="1"/>
  <c r="L2883" s="1"/>
  <c r="J2888"/>
  <c r="J2887" s="1"/>
  <c r="J2886" s="1"/>
  <c r="J2885" s="1"/>
  <c r="J2884" s="1"/>
  <c r="J2883" s="1"/>
  <c r="K2888"/>
  <c r="K2887" s="1"/>
  <c r="K2886" s="1"/>
  <c r="K2885" s="1"/>
  <c r="K2884" s="1"/>
  <c r="K2883" s="1"/>
  <c r="F1795" i="5"/>
  <c r="F1794" s="1"/>
  <c r="N2852" i="1"/>
  <c r="L2868"/>
  <c r="L2867" s="1"/>
  <c r="L2866" s="1"/>
  <c r="L2856" s="1"/>
  <c r="L2840" s="1"/>
  <c r="L2839" s="1"/>
  <c r="J2868"/>
  <c r="J2867" s="1"/>
  <c r="J2866" s="1"/>
  <c r="J2856" s="1"/>
  <c r="L2830"/>
  <c r="L2829" s="1"/>
  <c r="L2828" s="1"/>
  <c r="L2827" s="1"/>
  <c r="L2826" s="1"/>
  <c r="F1504" i="5"/>
  <c r="F1500" s="1"/>
  <c r="K2830" i="1"/>
  <c r="K2829" s="1"/>
  <c r="K2828" s="1"/>
  <c r="K2827" s="1"/>
  <c r="K2826" s="1"/>
  <c r="J2830"/>
  <c r="J2829" s="1"/>
  <c r="J2828" s="1"/>
  <c r="J2827" s="1"/>
  <c r="J2826" s="1"/>
  <c r="L2822"/>
  <c r="L2821" s="1"/>
  <c r="J2821"/>
  <c r="F1538" i="5"/>
  <c r="L2814" i="1"/>
  <c r="L2813" s="1"/>
  <c r="L2812" s="1"/>
  <c r="K2814"/>
  <c r="K2813" s="1"/>
  <c r="K2812" s="1"/>
  <c r="J2814"/>
  <c r="J2813" s="1"/>
  <c r="J2812" s="1"/>
  <c r="L2794"/>
  <c r="L2793" s="1"/>
  <c r="L2792" s="1"/>
  <c r="K2794"/>
  <c r="K2793" s="1"/>
  <c r="K2792" s="1"/>
  <c r="L2779"/>
  <c r="K2771"/>
  <c r="K2770" s="1"/>
  <c r="K2769" s="1"/>
  <c r="K2768" s="1"/>
  <c r="J2794"/>
  <c r="J2793" s="1"/>
  <c r="J2792" s="1"/>
  <c r="J2771"/>
  <c r="J2770" s="1"/>
  <c r="J2769" s="1"/>
  <c r="J2768" s="1"/>
  <c r="F1963" i="5"/>
  <c r="F1962" s="1"/>
  <c r="F1951" s="1"/>
  <c r="E1963"/>
  <c r="E1962" s="1"/>
  <c r="E1951" s="1"/>
  <c r="L2756" i="1"/>
  <c r="K2756"/>
  <c r="J2756"/>
  <c r="E1538" i="5"/>
  <c r="E1525"/>
  <c r="E1524" s="1"/>
  <c r="F1516"/>
  <c r="E1516"/>
  <c r="E1504"/>
  <c r="E1500" s="1"/>
  <c r="L2735" i="1"/>
  <c r="L2734" s="1"/>
  <c r="N2738"/>
  <c r="K2735"/>
  <c r="K2734" s="1"/>
  <c r="J2735"/>
  <c r="F1777" i="5"/>
  <c r="F1770" s="1"/>
  <c r="E2005"/>
  <c r="E1360"/>
  <c r="E1359" s="1"/>
  <c r="G2005"/>
  <c r="F2005"/>
  <c r="K2727" i="1"/>
  <c r="L2715"/>
  <c r="L2714" s="1"/>
  <c r="K2715"/>
  <c r="K2714" s="1"/>
  <c r="K2696"/>
  <c r="K2692" s="1"/>
  <c r="L2727"/>
  <c r="J2715"/>
  <c r="J2714" s="1"/>
  <c r="L2707"/>
  <c r="K2707"/>
  <c r="J2707"/>
  <c r="J2696"/>
  <c r="J2692" s="1"/>
  <c r="L2675"/>
  <c r="L2674" s="1"/>
  <c r="K2675"/>
  <c r="K2674" s="1"/>
  <c r="K2661" s="1"/>
  <c r="K2660" s="1"/>
  <c r="K2659" s="1"/>
  <c r="K2658" s="1"/>
  <c r="L2661"/>
  <c r="L2660" s="1"/>
  <c r="L2659" s="1"/>
  <c r="L2658" s="1"/>
  <c r="J2675"/>
  <c r="J2674" s="1"/>
  <c r="J2661" s="1"/>
  <c r="J2660" s="1"/>
  <c r="J2659" s="1"/>
  <c r="J2658" s="1"/>
  <c r="E1344" i="5"/>
  <c r="E1343" s="1"/>
  <c r="K2650" i="1"/>
  <c r="K2649" s="1"/>
  <c r="K2648" s="1"/>
  <c r="K2647" s="1"/>
  <c r="K2646" s="1"/>
  <c r="K2645" s="1"/>
  <c r="L2650"/>
  <c r="L2649" s="1"/>
  <c r="L2648" s="1"/>
  <c r="L2647" s="1"/>
  <c r="L2646" s="1"/>
  <c r="L2645" s="1"/>
  <c r="J2650"/>
  <c r="J2649" s="1"/>
  <c r="J2648" s="1"/>
  <c r="J2647" s="1"/>
  <c r="J2646" s="1"/>
  <c r="J2645" s="1"/>
  <c r="K2636"/>
  <c r="K2635" s="1"/>
  <c r="K2634" s="1"/>
  <c r="K2633" s="1"/>
  <c r="K2632" s="1"/>
  <c r="L2636"/>
  <c r="L2635" s="1"/>
  <c r="L2634" s="1"/>
  <c r="L2633" s="1"/>
  <c r="L2632" s="1"/>
  <c r="J2636"/>
  <c r="J2635" s="1"/>
  <c r="J2634" s="1"/>
  <c r="J2633" s="1"/>
  <c r="J2632" s="1"/>
  <c r="F1783" i="5"/>
  <c r="E1795"/>
  <c r="E1794" s="1"/>
  <c r="E1783"/>
  <c r="E1777"/>
  <c r="E1770" s="1"/>
  <c r="E1762"/>
  <c r="E1758" s="1"/>
  <c r="E1940"/>
  <c r="F2027"/>
  <c r="F2026" s="1"/>
  <c r="E2027"/>
  <c r="E2026" s="1"/>
  <c r="F1940"/>
  <c r="N2568" i="1"/>
  <c r="N2567"/>
  <c r="N2566"/>
  <c r="L2616"/>
  <c r="K2616"/>
  <c r="L2605"/>
  <c r="K2605"/>
  <c r="L2593"/>
  <c r="K2593"/>
  <c r="L2586"/>
  <c r="L2582" s="1"/>
  <c r="K2586"/>
  <c r="K2582" s="1"/>
  <c r="L2548"/>
  <c r="L2547" s="1"/>
  <c r="L2546" s="1"/>
  <c r="K2540"/>
  <c r="K2539" s="1"/>
  <c r="K2534"/>
  <c r="K2533" s="1"/>
  <c r="L2534"/>
  <c r="L2533" s="1"/>
  <c r="J2616"/>
  <c r="J2605"/>
  <c r="J2601"/>
  <c r="J2600" s="1"/>
  <c r="J2593" s="1"/>
  <c r="J2586"/>
  <c r="J2582" s="1"/>
  <c r="K2548"/>
  <c r="K2547" s="1"/>
  <c r="K2546" s="1"/>
  <c r="L2532"/>
  <c r="L2531" s="1"/>
  <c r="J2540"/>
  <c r="J2539" s="1"/>
  <c r="G1197" i="5"/>
  <c r="F1197"/>
  <c r="G1200"/>
  <c r="F1200"/>
  <c r="E1197"/>
  <c r="E1273"/>
  <c r="G1273"/>
  <c r="F1273"/>
  <c r="F921"/>
  <c r="E921"/>
  <c r="J2436" i="1"/>
  <c r="J2435" s="1"/>
  <c r="K2504"/>
  <c r="K2503" s="1"/>
  <c r="L2504"/>
  <c r="L2503" s="1"/>
  <c r="J2504"/>
  <c r="F1088" i="5"/>
  <c r="F1087" s="1"/>
  <c r="N2484" i="1"/>
  <c r="G1088" i="5"/>
  <c r="N2463" i="1"/>
  <c r="J2462"/>
  <c r="E1094" i="5"/>
  <c r="J2471" i="1"/>
  <c r="N2395"/>
  <c r="L2514"/>
  <c r="L2513" s="1"/>
  <c r="L2512" s="1"/>
  <c r="L2511" s="1"/>
  <c r="L2510" s="1"/>
  <c r="J2401"/>
  <c r="J2400" s="1"/>
  <c r="J2399" s="1"/>
  <c r="N2346"/>
  <c r="E1071" i="5"/>
  <c r="L2471" i="1"/>
  <c r="L2461" s="1"/>
  <c r="L2460" s="1"/>
  <c r="L2454" s="1"/>
  <c r="N2386"/>
  <c r="N2394"/>
  <c r="K2471"/>
  <c r="K2461" s="1"/>
  <c r="K2460" s="1"/>
  <c r="K2454" s="1"/>
  <c r="N2384"/>
  <c r="N2393"/>
  <c r="L2435"/>
  <c r="N2431"/>
  <c r="N2430"/>
  <c r="N2429"/>
  <c r="J2419"/>
  <c r="K2411"/>
  <c r="K2407" s="1"/>
  <c r="N2385"/>
  <c r="N2387"/>
  <c r="F1112" i="5"/>
  <c r="F1111" s="1"/>
  <c r="F1110" s="1"/>
  <c r="F1109" s="1"/>
  <c r="N2339" i="1"/>
  <c r="K2435"/>
  <c r="K2514"/>
  <c r="K2513" s="1"/>
  <c r="K2512" s="1"/>
  <c r="K2511" s="1"/>
  <c r="K2510" s="1"/>
  <c r="N2338"/>
  <c r="E1088" i="5"/>
  <c r="G1094"/>
  <c r="E1112"/>
  <c r="E1111" s="1"/>
  <c r="E1110" s="1"/>
  <c r="E1109" s="1"/>
  <c r="G1077"/>
  <c r="L2401" i="1"/>
  <c r="L2400" s="1"/>
  <c r="L2399" s="1"/>
  <c r="K2281"/>
  <c r="K2280" s="1"/>
  <c r="K2279" s="1"/>
  <c r="K2278" s="1"/>
  <c r="K2277" s="1"/>
  <c r="K2276" s="1"/>
  <c r="F1094" i="5"/>
  <c r="F1093" s="1"/>
  <c r="E1077"/>
  <c r="F1077"/>
  <c r="F1076" s="1"/>
  <c r="J2411" i="1"/>
  <c r="J2407" s="1"/>
  <c r="K2401"/>
  <c r="K2400" s="1"/>
  <c r="K2399" s="1"/>
  <c r="L2411"/>
  <c r="L2407" s="1"/>
  <c r="G1112" i="5"/>
  <c r="L2376" i="1"/>
  <c r="L2375" s="1"/>
  <c r="L2374" s="1"/>
  <c r="L2373" s="1"/>
  <c r="K2362"/>
  <c r="K2361" s="1"/>
  <c r="K2360" s="1"/>
  <c r="K2359" s="1"/>
  <c r="K2358" s="1"/>
  <c r="L2362"/>
  <c r="L2361" s="1"/>
  <c r="L2360" s="1"/>
  <c r="L2359" s="1"/>
  <c r="L2358" s="1"/>
  <c r="J2514"/>
  <c r="J2513" s="1"/>
  <c r="J2512" s="1"/>
  <c r="J2511" s="1"/>
  <c r="J2510" s="1"/>
  <c r="L2490"/>
  <c r="L2489" s="1"/>
  <c r="K2490"/>
  <c r="K2489" s="1"/>
  <c r="K2488" s="1"/>
  <c r="J2490"/>
  <c r="J2489" s="1"/>
  <c r="K2419"/>
  <c r="L2419"/>
  <c r="K2376"/>
  <c r="K2375" s="1"/>
  <c r="K2374" s="1"/>
  <c r="K2373" s="1"/>
  <c r="J2376"/>
  <c r="J2375" s="1"/>
  <c r="J2374" s="1"/>
  <c r="J2373" s="1"/>
  <c r="J2362"/>
  <c r="J2361" s="1"/>
  <c r="J2360" s="1"/>
  <c r="J2359" s="1"/>
  <c r="J2358" s="1"/>
  <c r="J2345"/>
  <c r="J2344" s="1"/>
  <c r="J2343" s="1"/>
  <c r="J2342" s="1"/>
  <c r="L2344"/>
  <c r="L2292"/>
  <c r="L2282"/>
  <c r="L2281" s="1"/>
  <c r="L2280" s="1"/>
  <c r="L2279" s="1"/>
  <c r="L2278" s="1"/>
  <c r="L2277" s="1"/>
  <c r="L2276" s="1"/>
  <c r="F1249" i="5"/>
  <c r="F1248" s="1"/>
  <c r="F1247" s="1"/>
  <c r="J2282" i="1"/>
  <c r="J2281" s="1"/>
  <c r="J2280" s="1"/>
  <c r="J2279" s="1"/>
  <c r="J2278" s="1"/>
  <c r="J2277" s="1"/>
  <c r="J2276" s="1"/>
  <c r="K2325"/>
  <c r="K2324" s="1"/>
  <c r="K2323" s="1"/>
  <c r="K2322" s="1"/>
  <c r="L2325"/>
  <c r="L2324" s="1"/>
  <c r="L2323" s="1"/>
  <c r="L2322" s="1"/>
  <c r="J2325"/>
  <c r="L2312"/>
  <c r="L2311" s="1"/>
  <c r="K2312"/>
  <c r="K2311" s="1"/>
  <c r="J2312"/>
  <c r="J2311" s="1"/>
  <c r="L2301"/>
  <c r="K2301"/>
  <c r="J2301"/>
  <c r="K2292"/>
  <c r="J2324"/>
  <c r="J2323" s="1"/>
  <c r="J2322" s="1"/>
  <c r="J2292"/>
  <c r="G1247" i="5"/>
  <c r="G1748" l="1"/>
  <c r="H1748" s="1"/>
  <c r="I1527"/>
  <c r="I1750"/>
  <c r="H1750"/>
  <c r="I1993"/>
  <c r="F2000"/>
  <c r="F1999" s="1"/>
  <c r="G1767"/>
  <c r="H1768"/>
  <c r="F1069"/>
  <c r="I1222"/>
  <c r="L2488" i="1"/>
  <c r="I2012" i="5"/>
  <c r="E1266"/>
  <c r="E1265" s="1"/>
  <c r="L2770" i="1"/>
  <c r="L2769" s="1"/>
  <c r="L2768" s="1"/>
  <c r="I1637" i="5"/>
  <c r="H1247"/>
  <c r="G1111"/>
  <c r="H1112"/>
  <c r="I1112"/>
  <c r="G1076"/>
  <c r="H1077"/>
  <c r="I1077"/>
  <c r="G1093"/>
  <c r="H1094"/>
  <c r="I1094"/>
  <c r="N2462" i="1"/>
  <c r="E1172" i="5"/>
  <c r="I1172" s="1"/>
  <c r="G1087"/>
  <c r="H1088"/>
  <c r="I1088"/>
  <c r="H1200"/>
  <c r="I1197"/>
  <c r="H1197"/>
  <c r="G2000"/>
  <c r="H2005"/>
  <c r="I2005"/>
  <c r="E2018"/>
  <c r="I1504"/>
  <c r="H1504"/>
  <c r="J2755" i="1"/>
  <c r="J2746" s="1"/>
  <c r="J2745" s="1"/>
  <c r="J2744" s="1"/>
  <c r="J2743" s="1"/>
  <c r="L2755"/>
  <c r="L2746" s="1"/>
  <c r="L2745" s="1"/>
  <c r="L2744" s="1"/>
  <c r="L2743" s="1"/>
  <c r="J2811"/>
  <c r="J2810" s="1"/>
  <c r="J2809" s="1"/>
  <c r="H722" i="5"/>
  <c r="H764"/>
  <c r="H1035"/>
  <c r="G1034"/>
  <c r="H1045"/>
  <c r="I1349"/>
  <c r="H1349"/>
  <c r="H1030"/>
  <c r="H1048"/>
  <c r="G1020"/>
  <c r="H1021"/>
  <c r="H1656"/>
  <c r="G1655"/>
  <c r="G1953"/>
  <c r="I1954"/>
  <c r="H1954"/>
  <c r="G1539"/>
  <c r="I1540"/>
  <c r="H1540"/>
  <c r="I1532"/>
  <c r="H1532"/>
  <c r="I1528"/>
  <c r="H1528"/>
  <c r="G1986"/>
  <c r="H1987"/>
  <c r="I1987"/>
  <c r="H1834"/>
  <c r="G1790"/>
  <c r="H1791"/>
  <c r="I1791"/>
  <c r="G1784"/>
  <c r="H1785"/>
  <c r="I1785"/>
  <c r="G1759"/>
  <c r="H1760"/>
  <c r="I1760"/>
  <c r="G1942"/>
  <c r="I1943"/>
  <c r="H1943"/>
  <c r="G1212"/>
  <c r="H1213"/>
  <c r="G928"/>
  <c r="I929"/>
  <c r="H929"/>
  <c r="G922"/>
  <c r="I923"/>
  <c r="H923"/>
  <c r="H1091"/>
  <c r="H1117"/>
  <c r="I1117"/>
  <c r="H1113"/>
  <c r="I1113"/>
  <c r="H1250"/>
  <c r="H770"/>
  <c r="H826"/>
  <c r="H794"/>
  <c r="H1058"/>
  <c r="G1805"/>
  <c r="H1806"/>
  <c r="I1806"/>
  <c r="H1800"/>
  <c r="I1800"/>
  <c r="H1796"/>
  <c r="I1796"/>
  <c r="G1815"/>
  <c r="H1816"/>
  <c r="I1816"/>
  <c r="G1811"/>
  <c r="H1812"/>
  <c r="I1812"/>
  <c r="G1646"/>
  <c r="H1647"/>
  <c r="H1638"/>
  <c r="H1968"/>
  <c r="I1968"/>
  <c r="G1964"/>
  <c r="I1965"/>
  <c r="H1965"/>
  <c r="G1520"/>
  <c r="I1521"/>
  <c r="H1521"/>
  <c r="G1512"/>
  <c r="I1513"/>
  <c r="H1513"/>
  <c r="I1507"/>
  <c r="H1507"/>
  <c r="G1501"/>
  <c r="I1502"/>
  <c r="H1502"/>
  <c r="H1994"/>
  <c r="I1994"/>
  <c r="G1981"/>
  <c r="H1982"/>
  <c r="I1982"/>
  <c r="I1363"/>
  <c r="H1363"/>
  <c r="H2007"/>
  <c r="I2007"/>
  <c r="I2002"/>
  <c r="H2001"/>
  <c r="I2001"/>
  <c r="H1778"/>
  <c r="I1778"/>
  <c r="H1767"/>
  <c r="I1767"/>
  <c r="G1763"/>
  <c r="H1764"/>
  <c r="I1764"/>
  <c r="H2030"/>
  <c r="I2030"/>
  <c r="H2023"/>
  <c r="I2023"/>
  <c r="G1947"/>
  <c r="I1948"/>
  <c r="H1948"/>
  <c r="H2015"/>
  <c r="I2015"/>
  <c r="H2011"/>
  <c r="I2011"/>
  <c r="G1269"/>
  <c r="I1270"/>
  <c r="H1270"/>
  <c r="G1081"/>
  <c r="H1082"/>
  <c r="H1074"/>
  <c r="G1070"/>
  <c r="H1071"/>
  <c r="I1071"/>
  <c r="H1832"/>
  <c r="J2615" i="1"/>
  <c r="J2581" s="1"/>
  <c r="J2571" s="1"/>
  <c r="J2461"/>
  <c r="J2460" s="1"/>
  <c r="J2454" s="1"/>
  <c r="F1266" i="5"/>
  <c r="F1265" s="1"/>
  <c r="I1273"/>
  <c r="H1273"/>
  <c r="G2010"/>
  <c r="J2532" i="1"/>
  <c r="J2531" s="1"/>
  <c r="G2020" i="5"/>
  <c r="G1777"/>
  <c r="G1360"/>
  <c r="H1836"/>
  <c r="E2000"/>
  <c r="E1999" s="1"/>
  <c r="G1525"/>
  <c r="K2755" i="1"/>
  <c r="K2746" s="1"/>
  <c r="K2745" s="1"/>
  <c r="K2744" s="1"/>
  <c r="K2743" s="1"/>
  <c r="G1795" i="5"/>
  <c r="H716"/>
  <c r="H752"/>
  <c r="H788"/>
  <c r="H1041"/>
  <c r="G1052"/>
  <c r="H1053"/>
  <c r="H1026"/>
  <c r="H1038"/>
  <c r="G1062"/>
  <c r="H1063"/>
  <c r="H1658"/>
  <c r="G1652"/>
  <c r="H1653"/>
  <c r="G1643"/>
  <c r="H1644"/>
  <c r="G1542"/>
  <c r="I1543"/>
  <c r="H1543"/>
  <c r="G1534"/>
  <c r="I1535"/>
  <c r="H1535"/>
  <c r="I1530"/>
  <c r="H1530"/>
  <c r="G1976"/>
  <c r="H1977"/>
  <c r="I1977"/>
  <c r="H1838"/>
  <c r="I1838"/>
  <c r="G1830"/>
  <c r="H1831"/>
  <c r="I1831"/>
  <c r="G1787"/>
  <c r="H1788"/>
  <c r="I1788"/>
  <c r="G1771"/>
  <c r="H1772"/>
  <c r="I1772"/>
  <c r="G1187"/>
  <c r="H1188"/>
  <c r="G925"/>
  <c r="I926"/>
  <c r="H926"/>
  <c r="H1115"/>
  <c r="I1115"/>
  <c r="H1089"/>
  <c r="H728"/>
  <c r="H820"/>
  <c r="I1345"/>
  <c r="H1345"/>
  <c r="G1344"/>
  <c r="H802"/>
  <c r="G1802"/>
  <c r="H1803"/>
  <c r="I1803"/>
  <c r="H1798"/>
  <c r="I1798"/>
  <c r="G1813"/>
  <c r="H1814"/>
  <c r="I1814"/>
  <c r="G1632"/>
  <c r="H1633"/>
  <c r="G1640"/>
  <c r="H1641"/>
  <c r="H1636"/>
  <c r="G1970"/>
  <c r="H1971"/>
  <c r="I1971"/>
  <c r="I1966"/>
  <c r="H1966"/>
  <c r="G1958"/>
  <c r="I1959"/>
  <c r="H1959"/>
  <c r="G1517"/>
  <c r="I1518"/>
  <c r="H1518"/>
  <c r="G1509"/>
  <c r="I1510"/>
  <c r="H1510"/>
  <c r="I1505"/>
  <c r="H1505"/>
  <c r="G1996"/>
  <c r="H1997"/>
  <c r="I1997"/>
  <c r="H1992"/>
  <c r="I1992"/>
  <c r="I1365"/>
  <c r="H1365"/>
  <c r="I1361"/>
  <c r="H1361"/>
  <c r="H2003"/>
  <c r="I2003"/>
  <c r="H1780"/>
  <c r="I1780"/>
  <c r="G1774"/>
  <c r="H1775"/>
  <c r="I1775"/>
  <c r="H1765"/>
  <c r="I1765"/>
  <c r="G2028"/>
  <c r="H2029"/>
  <c r="I2029"/>
  <c r="I2022"/>
  <c r="H2021"/>
  <c r="I2021"/>
  <c r="H2013"/>
  <c r="I2013"/>
  <c r="H1204"/>
  <c r="I1271"/>
  <c r="H1271"/>
  <c r="G1267"/>
  <c r="I1268"/>
  <c r="H1268"/>
  <c r="G1078"/>
  <c r="H1079"/>
  <c r="H1072"/>
  <c r="H1099"/>
  <c r="H1248"/>
  <c r="I1526"/>
  <c r="H1526"/>
  <c r="K2840" i="1"/>
  <c r="K2839" s="1"/>
  <c r="J2840"/>
  <c r="J2839" s="1"/>
  <c r="K2811"/>
  <c r="K2810" s="1"/>
  <c r="K2809" s="1"/>
  <c r="L2811"/>
  <c r="L2810" s="1"/>
  <c r="L2809" s="1"/>
  <c r="N2821"/>
  <c r="N2822"/>
  <c r="L2767"/>
  <c r="K2767"/>
  <c r="J2767"/>
  <c r="F1499" i="5"/>
  <c r="E1499"/>
  <c r="J2734" i="1"/>
  <c r="N2735"/>
  <c r="J2691"/>
  <c r="K2691"/>
  <c r="K2685" s="1"/>
  <c r="L2691"/>
  <c r="F2018" i="5"/>
  <c r="L2615" i="1"/>
  <c r="L2581" s="1"/>
  <c r="L2571" s="1"/>
  <c r="L2523" s="1"/>
  <c r="L2522" s="1"/>
  <c r="K2615"/>
  <c r="K2581" s="1"/>
  <c r="K2571" s="1"/>
  <c r="K2532"/>
  <c r="K2531" s="1"/>
  <c r="J2503"/>
  <c r="N2503" s="1"/>
  <c r="N2504"/>
  <c r="L2453"/>
  <c r="L2406"/>
  <c r="K2406"/>
  <c r="K2398" s="1"/>
  <c r="K2453"/>
  <c r="J2406"/>
  <c r="J2398" s="1"/>
  <c r="N2345"/>
  <c r="L2343"/>
  <c r="N2344"/>
  <c r="L2291"/>
  <c r="L2290" s="1"/>
  <c r="L2289" s="1"/>
  <c r="L2288" s="1"/>
  <c r="K2291"/>
  <c r="K2290" s="1"/>
  <c r="K2289" s="1"/>
  <c r="K2288" s="1"/>
  <c r="K2287" s="1"/>
  <c r="J2291"/>
  <c r="J2290" s="1"/>
  <c r="J2289" s="1"/>
  <c r="J2288" s="1"/>
  <c r="J2287" s="1"/>
  <c r="I1748" i="5" l="1"/>
  <c r="J2453" i="1"/>
  <c r="J2523"/>
  <c r="J2522" s="1"/>
  <c r="J2488"/>
  <c r="H1078" i="5"/>
  <c r="H1774"/>
  <c r="I1774"/>
  <c r="I1509"/>
  <c r="H1509"/>
  <c r="G1957"/>
  <c r="I1958"/>
  <c r="H1958"/>
  <c r="H1640"/>
  <c r="H1813"/>
  <c r="I1344"/>
  <c r="H1344"/>
  <c r="G1343"/>
  <c r="H1187"/>
  <c r="H1787"/>
  <c r="I1787"/>
  <c r="G1975"/>
  <c r="H1976"/>
  <c r="I1976"/>
  <c r="I1542"/>
  <c r="H1542"/>
  <c r="H1652"/>
  <c r="H1052"/>
  <c r="G1524"/>
  <c r="I1525"/>
  <c r="H1525"/>
  <c r="G1359"/>
  <c r="I1360"/>
  <c r="H1360"/>
  <c r="G2019"/>
  <c r="H2020"/>
  <c r="I2020"/>
  <c r="G2009"/>
  <c r="H2010"/>
  <c r="I2010"/>
  <c r="H1081"/>
  <c r="G1946"/>
  <c r="I1947"/>
  <c r="H1947"/>
  <c r="I1501"/>
  <c r="H1501"/>
  <c r="I1520"/>
  <c r="H1520"/>
  <c r="H1646"/>
  <c r="H1815"/>
  <c r="I922"/>
  <c r="H922"/>
  <c r="G921"/>
  <c r="H1212"/>
  <c r="H1759"/>
  <c r="I1759"/>
  <c r="H1790"/>
  <c r="I1790"/>
  <c r="I1539"/>
  <c r="H1539"/>
  <c r="G1538"/>
  <c r="H1655"/>
  <c r="H1034"/>
  <c r="G1500"/>
  <c r="G1999"/>
  <c r="H2000"/>
  <c r="I2000"/>
  <c r="H1087"/>
  <c r="G1069"/>
  <c r="H1076"/>
  <c r="K2684" i="1"/>
  <c r="K2683" s="1"/>
  <c r="I1267" i="5"/>
  <c r="H1267"/>
  <c r="H2028"/>
  <c r="I2028"/>
  <c r="G2027"/>
  <c r="H1996"/>
  <c r="I1996"/>
  <c r="G1991"/>
  <c r="I1517"/>
  <c r="H1517"/>
  <c r="G1516"/>
  <c r="H1970"/>
  <c r="I1970"/>
  <c r="H1632"/>
  <c r="H1802"/>
  <c r="I1802"/>
  <c r="I925"/>
  <c r="H925"/>
  <c r="H1771"/>
  <c r="I1771"/>
  <c r="H1830"/>
  <c r="I1534"/>
  <c r="H1534"/>
  <c r="H1643"/>
  <c r="H1062"/>
  <c r="G1794"/>
  <c r="H1795"/>
  <c r="I1795"/>
  <c r="G1770"/>
  <c r="H1777"/>
  <c r="I1777"/>
  <c r="G1266"/>
  <c r="H1070"/>
  <c r="I1269"/>
  <c r="H1269"/>
  <c r="H1763"/>
  <c r="I1763"/>
  <c r="G1762"/>
  <c r="G1980"/>
  <c r="H1981"/>
  <c r="I1981"/>
  <c r="I1512"/>
  <c r="H1512"/>
  <c r="I1964"/>
  <c r="H1964"/>
  <c r="G1963"/>
  <c r="H1811"/>
  <c r="H1805"/>
  <c r="I1805"/>
  <c r="I928"/>
  <c r="H928"/>
  <c r="G1941"/>
  <c r="I1942"/>
  <c r="H1942"/>
  <c r="H1784"/>
  <c r="I1784"/>
  <c r="G1783"/>
  <c r="G1985"/>
  <c r="H1986"/>
  <c r="I1986"/>
  <c r="G1952"/>
  <c r="I1953"/>
  <c r="H1953"/>
  <c r="G1019"/>
  <c r="H1020"/>
  <c r="L2685" i="1"/>
  <c r="L2684" s="1"/>
  <c r="L2683" s="1"/>
  <c r="H1093" i="5"/>
  <c r="G1110"/>
  <c r="H1111"/>
  <c r="I1111"/>
  <c r="J2685" i="1"/>
  <c r="J2684" s="1"/>
  <c r="J2683" s="1"/>
  <c r="N2734"/>
  <c r="K2523"/>
  <c r="K2522" s="1"/>
  <c r="J2391"/>
  <c r="J2357" s="1"/>
  <c r="L2398"/>
  <c r="L2391" s="1"/>
  <c r="L2357" s="1"/>
  <c r="K2391"/>
  <c r="K2357" s="1"/>
  <c r="L2287"/>
  <c r="L2342"/>
  <c r="N2342" s="1"/>
  <c r="N2343"/>
  <c r="G1497" i="5"/>
  <c r="F1497"/>
  <c r="E1497"/>
  <c r="G919"/>
  <c r="F919"/>
  <c r="E919"/>
  <c r="G1683"/>
  <c r="F1683"/>
  <c r="F1682" s="1"/>
  <c r="G1681"/>
  <c r="F1681"/>
  <c r="F1680" s="1"/>
  <c r="F1678"/>
  <c r="G1677"/>
  <c r="F1677"/>
  <c r="G1675"/>
  <c r="F1675"/>
  <c r="F1674" s="1"/>
  <c r="E1683"/>
  <c r="E1682" s="1"/>
  <c r="E1681"/>
  <c r="E1680" s="1"/>
  <c r="E1678"/>
  <c r="E1677"/>
  <c r="E1675"/>
  <c r="E1674" s="1"/>
  <c r="L2273" i="1"/>
  <c r="L2272" s="1"/>
  <c r="L2271" s="1"/>
  <c r="L2270" s="1"/>
  <c r="L2269" s="1"/>
  <c r="L2268" s="1"/>
  <c r="K2273"/>
  <c r="K2272" s="1"/>
  <c r="K2271" s="1"/>
  <c r="K2270" s="1"/>
  <c r="K2269" s="1"/>
  <c r="K2268" s="1"/>
  <c r="L2265"/>
  <c r="L2264" s="1"/>
  <c r="L2263" s="1"/>
  <c r="L2262" s="1"/>
  <c r="L2261" s="1"/>
  <c r="L2260" s="1"/>
  <c r="K2265"/>
  <c r="K2264" s="1"/>
  <c r="K2263" s="1"/>
  <c r="K2262" s="1"/>
  <c r="K2261" s="1"/>
  <c r="K2260" s="1"/>
  <c r="L2253"/>
  <c r="L2251" s="1"/>
  <c r="L2248"/>
  <c r="L2247" s="1"/>
  <c r="K2248"/>
  <c r="K2247" s="1"/>
  <c r="J2248"/>
  <c r="J2247" s="1"/>
  <c r="J2273"/>
  <c r="J2272" s="1"/>
  <c r="J2271" s="1"/>
  <c r="J2270" s="1"/>
  <c r="J2269" s="1"/>
  <c r="J2268" s="1"/>
  <c r="J2265"/>
  <c r="J2264" s="1"/>
  <c r="J2263" s="1"/>
  <c r="J2262" s="1"/>
  <c r="J2261" s="1"/>
  <c r="J2260" s="1"/>
  <c r="L2257"/>
  <c r="K2257"/>
  <c r="L2255"/>
  <c r="K2255"/>
  <c r="K2251"/>
  <c r="L2249"/>
  <c r="K2249"/>
  <c r="J2257"/>
  <c r="J2255"/>
  <c r="J2251"/>
  <c r="J2249"/>
  <c r="K1862"/>
  <c r="J1862"/>
  <c r="G2043" i="5"/>
  <c r="F2043"/>
  <c r="E2043"/>
  <c r="G1009"/>
  <c r="F1009"/>
  <c r="F1008" s="1"/>
  <c r="F1007" s="1"/>
  <c r="G1006"/>
  <c r="F1006"/>
  <c r="F1005" s="1"/>
  <c r="F1004" s="1"/>
  <c r="E1009"/>
  <c r="E1008" s="1"/>
  <c r="E1007" s="1"/>
  <c r="E1006"/>
  <c r="E1005" s="1"/>
  <c r="E1004" s="1"/>
  <c r="G962"/>
  <c r="F962"/>
  <c r="E962"/>
  <c r="G622"/>
  <c r="F622"/>
  <c r="E622"/>
  <c r="G619"/>
  <c r="F619"/>
  <c r="E619"/>
  <c r="G611"/>
  <c r="F611"/>
  <c r="F610" s="1"/>
  <c r="E611"/>
  <c r="G603"/>
  <c r="F603"/>
  <c r="E603"/>
  <c r="G386"/>
  <c r="F386"/>
  <c r="E386"/>
  <c r="N2240" i="1"/>
  <c r="N2239"/>
  <c r="N2237"/>
  <c r="L2238"/>
  <c r="K2238"/>
  <c r="L2236"/>
  <c r="K2236"/>
  <c r="J2238"/>
  <c r="J2236"/>
  <c r="G380" i="5"/>
  <c r="F380"/>
  <c r="E380"/>
  <c r="E355"/>
  <c r="I355" s="1"/>
  <c r="G2038"/>
  <c r="F2038"/>
  <c r="E2038"/>
  <c r="I2038" l="1"/>
  <c r="H380"/>
  <c r="I380"/>
  <c r="H386"/>
  <c r="I386"/>
  <c r="G610"/>
  <c r="I611"/>
  <c r="H611"/>
  <c r="I622"/>
  <c r="H622"/>
  <c r="I2043"/>
  <c r="G1674"/>
  <c r="H1675"/>
  <c r="I1675"/>
  <c r="H1677"/>
  <c r="I1677"/>
  <c r="I919"/>
  <c r="H919"/>
  <c r="I1952"/>
  <c r="H1952"/>
  <c r="H1783"/>
  <c r="I1783"/>
  <c r="G1962"/>
  <c r="I1963"/>
  <c r="H1963"/>
  <c r="G1758"/>
  <c r="H1762"/>
  <c r="I1762"/>
  <c r="H1770"/>
  <c r="I1770"/>
  <c r="I1516"/>
  <c r="H1516"/>
  <c r="G2026"/>
  <c r="H2027"/>
  <c r="I2027"/>
  <c r="H1069"/>
  <c r="I1500"/>
  <c r="H1500"/>
  <c r="G1499"/>
  <c r="I921"/>
  <c r="H921"/>
  <c r="H2009"/>
  <c r="I2009"/>
  <c r="I1359"/>
  <c r="H1359"/>
  <c r="H1975"/>
  <c r="I1975"/>
  <c r="I1957"/>
  <c r="H1957"/>
  <c r="I603"/>
  <c r="H603"/>
  <c r="I619"/>
  <c r="H619"/>
  <c r="I962"/>
  <c r="H962"/>
  <c r="G1005"/>
  <c r="H1006"/>
  <c r="I1006"/>
  <c r="G1008"/>
  <c r="H1009"/>
  <c r="I1009"/>
  <c r="G1680"/>
  <c r="H1681"/>
  <c r="I1681"/>
  <c r="G1682"/>
  <c r="H1683"/>
  <c r="I1683"/>
  <c r="I1497"/>
  <c r="H1497"/>
  <c r="G1109"/>
  <c r="H1110"/>
  <c r="I1110"/>
  <c r="H1019"/>
  <c r="H1985"/>
  <c r="I1985"/>
  <c r="I1941"/>
  <c r="H1941"/>
  <c r="G1940"/>
  <c r="H1980"/>
  <c r="I1980"/>
  <c r="G1265"/>
  <c r="I1266"/>
  <c r="H1266"/>
  <c r="H1794"/>
  <c r="I1794"/>
  <c r="G1990"/>
  <c r="H1991"/>
  <c r="I1991"/>
  <c r="H1999"/>
  <c r="I1999"/>
  <c r="H1538"/>
  <c r="I1538"/>
  <c r="I1946"/>
  <c r="H1946"/>
  <c r="H2019"/>
  <c r="I2019"/>
  <c r="G2018"/>
  <c r="I1524"/>
  <c r="H1524"/>
  <c r="I1343"/>
  <c r="H1343"/>
  <c r="N2236" i="1"/>
  <c r="J2254"/>
  <c r="L2254"/>
  <c r="E1673" i="5"/>
  <c r="E1672" s="1"/>
  <c r="G1673"/>
  <c r="F1673"/>
  <c r="F1672" s="1"/>
  <c r="K2254" i="1"/>
  <c r="E1676" i="5"/>
  <c r="L2235" i="1"/>
  <c r="L2234" s="1"/>
  <c r="G1678" i="5"/>
  <c r="F1676"/>
  <c r="F1679"/>
  <c r="E1679"/>
  <c r="J2246" i="1"/>
  <c r="L2246"/>
  <c r="K2246"/>
  <c r="F1003" i="5"/>
  <c r="E1003"/>
  <c r="N2238" i="1"/>
  <c r="J2235"/>
  <c r="K2235"/>
  <c r="K2234" s="1"/>
  <c r="G960" i="5"/>
  <c r="F960"/>
  <c r="G959"/>
  <c r="F959"/>
  <c r="G957"/>
  <c r="F957"/>
  <c r="F956" s="1"/>
  <c r="E960"/>
  <c r="E959"/>
  <c r="E957"/>
  <c r="E956" s="1"/>
  <c r="G913"/>
  <c r="F913"/>
  <c r="E913"/>
  <c r="G608"/>
  <c r="F608"/>
  <c r="F607" s="1"/>
  <c r="G606"/>
  <c r="F606"/>
  <c r="F605" s="1"/>
  <c r="E608"/>
  <c r="E607" s="1"/>
  <c r="E606"/>
  <c r="E605" s="1"/>
  <c r="G574"/>
  <c r="F574"/>
  <c r="F573" s="1"/>
  <c r="F572" s="1"/>
  <c r="E574"/>
  <c r="E573" s="1"/>
  <c r="E572" s="1"/>
  <c r="G571"/>
  <c r="F571"/>
  <c r="F570" s="1"/>
  <c r="F569" s="1"/>
  <c r="E571"/>
  <c r="E570" s="1"/>
  <c r="E569" s="1"/>
  <c r="G568"/>
  <c r="F568"/>
  <c r="F567" s="1"/>
  <c r="G566"/>
  <c r="F566"/>
  <c r="F565" s="1"/>
  <c r="E568"/>
  <c r="E567" s="1"/>
  <c r="E566"/>
  <c r="E565" s="1"/>
  <c r="G563"/>
  <c r="F563"/>
  <c r="F562" s="1"/>
  <c r="G561"/>
  <c r="F561"/>
  <c r="F560" s="1"/>
  <c r="E563"/>
  <c r="E562" s="1"/>
  <c r="E561"/>
  <c r="E560" s="1"/>
  <c r="G558"/>
  <c r="F558"/>
  <c r="F557" s="1"/>
  <c r="G556"/>
  <c r="F556"/>
  <c r="F555" s="1"/>
  <c r="E558"/>
  <c r="E557" s="1"/>
  <c r="E556"/>
  <c r="E555" s="1"/>
  <c r="G553"/>
  <c r="F553"/>
  <c r="F552" s="1"/>
  <c r="G551"/>
  <c r="F551"/>
  <c r="F550" s="1"/>
  <c r="E553"/>
  <c r="E552" s="1"/>
  <c r="E551"/>
  <c r="E550" s="1"/>
  <c r="G548"/>
  <c r="F548"/>
  <c r="F547" s="1"/>
  <c r="G546"/>
  <c r="F546"/>
  <c r="F545" s="1"/>
  <c r="E548"/>
  <c r="E547" s="1"/>
  <c r="E546"/>
  <c r="E545" s="1"/>
  <c r="G543"/>
  <c r="F543"/>
  <c r="F542" s="1"/>
  <c r="G541"/>
  <c r="F541"/>
  <c r="F540" s="1"/>
  <c r="E543"/>
  <c r="E542" s="1"/>
  <c r="E541"/>
  <c r="E540" s="1"/>
  <c r="G538"/>
  <c r="F538"/>
  <c r="F537" s="1"/>
  <c r="G536"/>
  <c r="F536"/>
  <c r="F535" s="1"/>
  <c r="E538"/>
  <c r="E537" s="1"/>
  <c r="E536"/>
  <c r="E535" s="1"/>
  <c r="G533"/>
  <c r="F533"/>
  <c r="F532" s="1"/>
  <c r="G531"/>
  <c r="F531"/>
  <c r="F530" s="1"/>
  <c r="E533"/>
  <c r="E532" s="1"/>
  <c r="E531"/>
  <c r="E530" s="1"/>
  <c r="G528"/>
  <c r="F528"/>
  <c r="F527" s="1"/>
  <c r="G526"/>
  <c r="F526"/>
  <c r="F525" s="1"/>
  <c r="E528"/>
  <c r="E527" s="1"/>
  <c r="E526"/>
  <c r="E525" s="1"/>
  <c r="G523"/>
  <c r="F523"/>
  <c r="F522" s="1"/>
  <c r="G521"/>
  <c r="F521"/>
  <c r="F520" s="1"/>
  <c r="E523"/>
  <c r="E522" s="1"/>
  <c r="E521"/>
  <c r="E520" s="1"/>
  <c r="G518"/>
  <c r="F518"/>
  <c r="F517" s="1"/>
  <c r="G516"/>
  <c r="F516"/>
  <c r="F515" s="1"/>
  <c r="E518"/>
  <c r="E517" s="1"/>
  <c r="E516"/>
  <c r="E515" s="1"/>
  <c r="G513"/>
  <c r="F513"/>
  <c r="F512" s="1"/>
  <c r="G511"/>
  <c r="F511"/>
  <c r="F510" s="1"/>
  <c r="E513"/>
  <c r="E512" s="1"/>
  <c r="E511"/>
  <c r="E510" s="1"/>
  <c r="G508"/>
  <c r="F508"/>
  <c r="F507" s="1"/>
  <c r="G506"/>
  <c r="F506"/>
  <c r="F505" s="1"/>
  <c r="E508"/>
  <c r="E507" s="1"/>
  <c r="E506"/>
  <c r="E505" s="1"/>
  <c r="G503"/>
  <c r="F503"/>
  <c r="F502" s="1"/>
  <c r="G501"/>
  <c r="F501"/>
  <c r="F500" s="1"/>
  <c r="E503"/>
  <c r="E502" s="1"/>
  <c r="E501"/>
  <c r="E500" s="1"/>
  <c r="G498"/>
  <c r="F498"/>
  <c r="F497" s="1"/>
  <c r="G496"/>
  <c r="F496"/>
  <c r="F495" s="1"/>
  <c r="E498"/>
  <c r="E497" s="1"/>
  <c r="E496"/>
  <c r="E495" s="1"/>
  <c r="G493"/>
  <c r="F493"/>
  <c r="F492" s="1"/>
  <c r="G491"/>
  <c r="F491"/>
  <c r="F490" s="1"/>
  <c r="E493"/>
  <c r="E492" s="1"/>
  <c r="E491"/>
  <c r="E490" s="1"/>
  <c r="G488"/>
  <c r="F488"/>
  <c r="F487" s="1"/>
  <c r="G486"/>
  <c r="F486"/>
  <c r="F485" s="1"/>
  <c r="E488"/>
  <c r="E487" s="1"/>
  <c r="E486"/>
  <c r="E485" s="1"/>
  <c r="G483"/>
  <c r="F483"/>
  <c r="F482" s="1"/>
  <c r="G481"/>
  <c r="F481"/>
  <c r="F480" s="1"/>
  <c r="E483"/>
  <c r="E482" s="1"/>
  <c r="E481"/>
  <c r="E480" s="1"/>
  <c r="G473"/>
  <c r="F473"/>
  <c r="F472" s="1"/>
  <c r="G471"/>
  <c r="F471"/>
  <c r="F470" s="1"/>
  <c r="E473"/>
  <c r="E472" s="1"/>
  <c r="E471"/>
  <c r="E470" s="1"/>
  <c r="G468"/>
  <c r="F468"/>
  <c r="F467" s="1"/>
  <c r="F466" s="1"/>
  <c r="E468"/>
  <c r="E467" s="1"/>
  <c r="E466" s="1"/>
  <c r="G465"/>
  <c r="F465"/>
  <c r="F464" s="1"/>
  <c r="G463"/>
  <c r="F463"/>
  <c r="F462" s="1"/>
  <c r="E465"/>
  <c r="E464" s="1"/>
  <c r="E463"/>
  <c r="E462" s="1"/>
  <c r="G460"/>
  <c r="F460"/>
  <c r="F459" s="1"/>
  <c r="G458"/>
  <c r="F458"/>
  <c r="F457" s="1"/>
  <c r="E460"/>
  <c r="E459" s="1"/>
  <c r="E458"/>
  <c r="E457" s="1"/>
  <c r="G455"/>
  <c r="F455"/>
  <c r="F454" s="1"/>
  <c r="G453"/>
  <c r="F453"/>
  <c r="F452" s="1"/>
  <c r="E455"/>
  <c r="E454" s="1"/>
  <c r="E453"/>
  <c r="E452" s="1"/>
  <c r="G450"/>
  <c r="F450"/>
  <c r="F449" s="1"/>
  <c r="G448"/>
  <c r="F448"/>
  <c r="F447" s="1"/>
  <c r="E450"/>
  <c r="E449" s="1"/>
  <c r="E448"/>
  <c r="E447" s="1"/>
  <c r="G445"/>
  <c r="F445"/>
  <c r="F444" s="1"/>
  <c r="F443" s="1"/>
  <c r="E445"/>
  <c r="E444" s="1"/>
  <c r="E443" s="1"/>
  <c r="G442"/>
  <c r="F442"/>
  <c r="F441" s="1"/>
  <c r="G440"/>
  <c r="F440"/>
  <c r="F439" s="1"/>
  <c r="E442"/>
  <c r="E441" s="1"/>
  <c r="E440"/>
  <c r="E439" s="1"/>
  <c r="G437"/>
  <c r="F437"/>
  <c r="F436" s="1"/>
  <c r="G435"/>
  <c r="F435"/>
  <c r="F434" s="1"/>
  <c r="E437"/>
  <c r="E436" s="1"/>
  <c r="E435"/>
  <c r="E434" s="1"/>
  <c r="G432"/>
  <c r="F432"/>
  <c r="F431" s="1"/>
  <c r="G430"/>
  <c r="F430"/>
  <c r="F429" s="1"/>
  <c r="E432"/>
  <c r="E431" s="1"/>
  <c r="E430"/>
  <c r="E429" s="1"/>
  <c r="G427"/>
  <c r="F427"/>
  <c r="F426" s="1"/>
  <c r="G425"/>
  <c r="F425"/>
  <c r="F424" s="1"/>
  <c r="E427"/>
  <c r="E426" s="1"/>
  <c r="E425"/>
  <c r="E424" s="1"/>
  <c r="G422"/>
  <c r="F422"/>
  <c r="F421" s="1"/>
  <c r="G420"/>
  <c r="F420"/>
  <c r="F419" s="1"/>
  <c r="E422"/>
  <c r="E421" s="1"/>
  <c r="E420"/>
  <c r="E419" s="1"/>
  <c r="G417"/>
  <c r="F417"/>
  <c r="F416" s="1"/>
  <c r="G415"/>
  <c r="F415"/>
  <c r="F414" s="1"/>
  <c r="E417"/>
  <c r="E416" s="1"/>
  <c r="E415"/>
  <c r="E414" s="1"/>
  <c r="G412"/>
  <c r="F412"/>
  <c r="F411" s="1"/>
  <c r="G410"/>
  <c r="F410"/>
  <c r="F409" s="1"/>
  <c r="E412"/>
  <c r="E411" s="1"/>
  <c r="E410"/>
  <c r="E409" s="1"/>
  <c r="G407"/>
  <c r="F407"/>
  <c r="F406" s="1"/>
  <c r="G405"/>
  <c r="F405"/>
  <c r="F404" s="1"/>
  <c r="E407"/>
  <c r="E406" s="1"/>
  <c r="E405"/>
  <c r="E404" s="1"/>
  <c r="G402"/>
  <c r="F402"/>
  <c r="F401" s="1"/>
  <c r="F400" s="1"/>
  <c r="G399"/>
  <c r="F399"/>
  <c r="F398" s="1"/>
  <c r="F397" s="1"/>
  <c r="G396"/>
  <c r="F396"/>
  <c r="F395" s="1"/>
  <c r="F394" s="1"/>
  <c r="E402"/>
  <c r="E401" s="1"/>
  <c r="E400" s="1"/>
  <c r="E399"/>
  <c r="E398" s="1"/>
  <c r="E397" s="1"/>
  <c r="E396"/>
  <c r="E395" s="1"/>
  <c r="E394" s="1"/>
  <c r="G393"/>
  <c r="F393"/>
  <c r="F392" s="1"/>
  <c r="G391"/>
  <c r="F391"/>
  <c r="F390" s="1"/>
  <c r="E393"/>
  <c r="E392" s="1"/>
  <c r="E391"/>
  <c r="E390" s="1"/>
  <c r="N2190" i="1"/>
  <c r="L2189"/>
  <c r="L2188" s="1"/>
  <c r="L2187" s="1"/>
  <c r="K2189"/>
  <c r="K2188" s="1"/>
  <c r="K2187" s="1"/>
  <c r="J2189"/>
  <c r="J2188" s="1"/>
  <c r="J2004"/>
  <c r="N1991"/>
  <c r="N1989"/>
  <c r="L1990"/>
  <c r="K1990"/>
  <c r="L1988"/>
  <c r="K1988"/>
  <c r="J1990"/>
  <c r="J1988"/>
  <c r="G1936" i="5"/>
  <c r="F1936"/>
  <c r="F1935" s="1"/>
  <c r="F1934" s="1"/>
  <c r="E1936"/>
  <c r="E1935" s="1"/>
  <c r="E1934" s="1"/>
  <c r="G1933"/>
  <c r="F1933"/>
  <c r="F1932" s="1"/>
  <c r="F1931" s="1"/>
  <c r="E1933"/>
  <c r="E1932" s="1"/>
  <c r="E1931" s="1"/>
  <c r="G1930"/>
  <c r="F1930"/>
  <c r="F1929" s="1"/>
  <c r="F1928" s="1"/>
  <c r="E1930"/>
  <c r="E1929" s="1"/>
  <c r="E1928" s="1"/>
  <c r="G657"/>
  <c r="F657"/>
  <c r="E657"/>
  <c r="G636"/>
  <c r="F636"/>
  <c r="E636"/>
  <c r="G635"/>
  <c r="F635"/>
  <c r="E635"/>
  <c r="G632"/>
  <c r="F632"/>
  <c r="E632"/>
  <c r="G600"/>
  <c r="F600"/>
  <c r="G599"/>
  <c r="F599"/>
  <c r="E600"/>
  <c r="E599"/>
  <c r="G594"/>
  <c r="F594"/>
  <c r="F593" s="1"/>
  <c r="F592" s="1"/>
  <c r="F591" s="1"/>
  <c r="E594"/>
  <c r="E593" s="1"/>
  <c r="E592" s="1"/>
  <c r="E591" s="1"/>
  <c r="E383"/>
  <c r="G377"/>
  <c r="F377"/>
  <c r="F376" s="1"/>
  <c r="G375"/>
  <c r="F375"/>
  <c r="F374" s="1"/>
  <c r="E377"/>
  <c r="E376" s="1"/>
  <c r="E375"/>
  <c r="E374" s="1"/>
  <c r="G372"/>
  <c r="F372"/>
  <c r="F371" s="1"/>
  <c r="F370" s="1"/>
  <c r="E372"/>
  <c r="G368"/>
  <c r="F368"/>
  <c r="E368"/>
  <c r="G363"/>
  <c r="F363"/>
  <c r="G362"/>
  <c r="F362"/>
  <c r="E363"/>
  <c r="E362"/>
  <c r="E360"/>
  <c r="N1982" i="1"/>
  <c r="L1981"/>
  <c r="L1980" s="1"/>
  <c r="L1979" s="1"/>
  <c r="K1981"/>
  <c r="K1980" s="1"/>
  <c r="K1979" s="1"/>
  <c r="J1981"/>
  <c r="J1980" s="1"/>
  <c r="J1979" s="1"/>
  <c r="N1972"/>
  <c r="L1971"/>
  <c r="L1970" s="1"/>
  <c r="K1971"/>
  <c r="K1970" s="1"/>
  <c r="J1971"/>
  <c r="J1970" s="1"/>
  <c r="N1964"/>
  <c r="L1962"/>
  <c r="L1961" s="1"/>
  <c r="K1962"/>
  <c r="K1961" s="1"/>
  <c r="J1962"/>
  <c r="J1961" s="1"/>
  <c r="L1936"/>
  <c r="G369" i="5" s="1"/>
  <c r="K1936" i="1"/>
  <c r="K1934" s="1"/>
  <c r="J1936"/>
  <c r="E369" i="5" s="1"/>
  <c r="L1933" i="1"/>
  <c r="G366" i="5" s="1"/>
  <c r="K1933" i="1"/>
  <c r="F366" i="5" s="1"/>
  <c r="J1933" i="1"/>
  <c r="E366" i="5" s="1"/>
  <c r="L1932" i="1"/>
  <c r="G365" i="5" s="1"/>
  <c r="K1932" i="1"/>
  <c r="F365" i="5" s="1"/>
  <c r="J1932" i="1"/>
  <c r="E365" i="5" s="1"/>
  <c r="N1930" i="1"/>
  <c r="L1928"/>
  <c r="K1928"/>
  <c r="J1928"/>
  <c r="N1929"/>
  <c r="L1925"/>
  <c r="K1925"/>
  <c r="J1925"/>
  <c r="J1924" s="1"/>
  <c r="G478" i="5"/>
  <c r="F478"/>
  <c r="F477" s="1"/>
  <c r="G476"/>
  <c r="F476"/>
  <c r="F475" s="1"/>
  <c r="E478"/>
  <c r="E477" s="1"/>
  <c r="E476"/>
  <c r="E475" s="1"/>
  <c r="G385"/>
  <c r="F385"/>
  <c r="F384" s="1"/>
  <c r="G379"/>
  <c r="F379"/>
  <c r="F378" s="1"/>
  <c r="E385"/>
  <c r="E384" s="1"/>
  <c r="E379"/>
  <c r="E378" s="1"/>
  <c r="E354"/>
  <c r="F609"/>
  <c r="G602"/>
  <c r="F602"/>
  <c r="F601" s="1"/>
  <c r="E610"/>
  <c r="E609" s="1"/>
  <c r="E602"/>
  <c r="E601" s="1"/>
  <c r="G621"/>
  <c r="F621"/>
  <c r="F620" s="1"/>
  <c r="G618"/>
  <c r="F618"/>
  <c r="F617" s="1"/>
  <c r="G615"/>
  <c r="F615"/>
  <c r="F614" s="1"/>
  <c r="E621"/>
  <c r="E620" s="1"/>
  <c r="E618"/>
  <c r="E617" s="1"/>
  <c r="E615"/>
  <c r="E614" s="1"/>
  <c r="G589"/>
  <c r="F589"/>
  <c r="E589"/>
  <c r="G583"/>
  <c r="F583"/>
  <c r="E583"/>
  <c r="G579"/>
  <c r="F579"/>
  <c r="E579"/>
  <c r="L1902" i="1"/>
  <c r="G580" i="5" s="1"/>
  <c r="K1902" i="1"/>
  <c r="F580" i="5" s="1"/>
  <c r="J1902" i="1"/>
  <c r="J1900" s="1"/>
  <c r="J1899" s="1"/>
  <c r="G1017" i="5"/>
  <c r="F1017"/>
  <c r="F1016" s="1"/>
  <c r="F1015" s="1"/>
  <c r="E1017"/>
  <c r="E1016" s="1"/>
  <c r="E1015" s="1"/>
  <c r="G975"/>
  <c r="F975"/>
  <c r="F974" s="1"/>
  <c r="F973" s="1"/>
  <c r="G996"/>
  <c r="F996"/>
  <c r="F995" s="1"/>
  <c r="G994"/>
  <c r="F994"/>
  <c r="E996"/>
  <c r="E995" s="1"/>
  <c r="E994"/>
  <c r="G991"/>
  <c r="F991"/>
  <c r="F990" s="1"/>
  <c r="E991"/>
  <c r="E990" s="1"/>
  <c r="G988"/>
  <c r="F988"/>
  <c r="F987" s="1"/>
  <c r="F986" s="1"/>
  <c r="E988"/>
  <c r="E987" s="1"/>
  <c r="E986" s="1"/>
  <c r="G984"/>
  <c r="F984"/>
  <c r="G982"/>
  <c r="F982"/>
  <c r="F981" s="1"/>
  <c r="G980"/>
  <c r="F980"/>
  <c r="F979" s="1"/>
  <c r="E984"/>
  <c r="E982"/>
  <c r="E981" s="1"/>
  <c r="E980"/>
  <c r="E979" s="1"/>
  <c r="E975"/>
  <c r="E974" s="1"/>
  <c r="E973" s="1"/>
  <c r="G961"/>
  <c r="F961"/>
  <c r="G954"/>
  <c r="F954"/>
  <c r="F953" s="1"/>
  <c r="F952" s="1"/>
  <c r="E961"/>
  <c r="F972"/>
  <c r="G971"/>
  <c r="F971"/>
  <c r="G969"/>
  <c r="F969"/>
  <c r="F968" s="1"/>
  <c r="G967"/>
  <c r="F967"/>
  <c r="F966" s="1"/>
  <c r="E972"/>
  <c r="E971"/>
  <c r="E969"/>
  <c r="E968" s="1"/>
  <c r="E967"/>
  <c r="E966" s="1"/>
  <c r="E954"/>
  <c r="E953" s="1"/>
  <c r="E952" s="1"/>
  <c r="N1874" i="1"/>
  <c r="L1883"/>
  <c r="G993" i="5" s="1"/>
  <c r="K1883" i="1"/>
  <c r="F993" i="5" s="1"/>
  <c r="J1883" i="1"/>
  <c r="J1882" s="1"/>
  <c r="L1875"/>
  <c r="G985" i="5" s="1"/>
  <c r="K1875" i="1"/>
  <c r="F985" i="5" s="1"/>
  <c r="J1875" i="1"/>
  <c r="E985" i="5" s="1"/>
  <c r="L1868" i="1"/>
  <c r="L1867" s="1"/>
  <c r="K1868"/>
  <c r="K1867" s="1"/>
  <c r="J1868"/>
  <c r="E978" i="5" s="1"/>
  <c r="E977" s="1"/>
  <c r="L1862" i="1"/>
  <c r="G972" i="5" s="1"/>
  <c r="L1855" i="1"/>
  <c r="G965" i="5" s="1"/>
  <c r="K1855" i="1"/>
  <c r="K1854" s="1"/>
  <c r="J1855"/>
  <c r="J1854" s="1"/>
  <c r="G2067" i="5"/>
  <c r="F2067"/>
  <c r="F2066" s="1"/>
  <c r="F2065" s="1"/>
  <c r="F2064" s="1"/>
  <c r="E2067"/>
  <c r="E2066" s="1"/>
  <c r="E2065" s="1"/>
  <c r="E2064" s="1"/>
  <c r="G2061"/>
  <c r="F2061"/>
  <c r="E2061"/>
  <c r="G1908"/>
  <c r="F1908"/>
  <c r="E1908"/>
  <c r="G1001"/>
  <c r="F1001"/>
  <c r="F1000" s="1"/>
  <c r="F999" s="1"/>
  <c r="F998" s="1"/>
  <c r="E1001"/>
  <c r="E1000" s="1"/>
  <c r="E999" s="1"/>
  <c r="E998" s="1"/>
  <c r="N1844" i="1"/>
  <c r="L1843"/>
  <c r="L1842" s="1"/>
  <c r="L1841" s="1"/>
  <c r="K1843"/>
  <c r="K1842" s="1"/>
  <c r="K1841" s="1"/>
  <c r="J1843"/>
  <c r="L2232"/>
  <c r="L2231" s="1"/>
  <c r="K2232"/>
  <c r="K2231" s="1"/>
  <c r="L2229"/>
  <c r="L2228" s="1"/>
  <c r="K2229"/>
  <c r="K2228" s="1"/>
  <c r="L2225"/>
  <c r="L2224" s="1"/>
  <c r="L2223" s="1"/>
  <c r="K2225"/>
  <c r="K2224" s="1"/>
  <c r="K2223" s="1"/>
  <c r="L2220"/>
  <c r="L2219" s="1"/>
  <c r="K2220"/>
  <c r="K2219" s="1"/>
  <c r="L2217"/>
  <c r="L2216" s="1"/>
  <c r="K2217"/>
  <c r="K2216" s="1"/>
  <c r="L2213"/>
  <c r="L2212" s="1"/>
  <c r="K2213"/>
  <c r="K2212" s="1"/>
  <c r="L2210"/>
  <c r="L2209" s="1"/>
  <c r="K2210"/>
  <c r="K2209" s="1"/>
  <c r="L2206"/>
  <c r="L2205" s="1"/>
  <c r="L2204" s="1"/>
  <c r="K2206"/>
  <c r="K2205" s="1"/>
  <c r="K2204" s="1"/>
  <c r="J2232"/>
  <c r="J2231" s="1"/>
  <c r="J2229"/>
  <c r="J2228" s="1"/>
  <c r="J2225"/>
  <c r="J2224" s="1"/>
  <c r="J2223" s="1"/>
  <c r="J2220"/>
  <c r="J2219" s="1"/>
  <c r="J2217"/>
  <c r="J2216" s="1"/>
  <c r="J2213"/>
  <c r="J2212" s="1"/>
  <c r="J2210"/>
  <c r="J2209" s="1"/>
  <c r="J2206"/>
  <c r="J2205" s="1"/>
  <c r="J2204" s="1"/>
  <c r="L2199"/>
  <c r="L2198" s="1"/>
  <c r="K2199"/>
  <c r="K2198" s="1"/>
  <c r="L2196"/>
  <c r="L2195" s="1"/>
  <c r="K2196"/>
  <c r="K2195" s="1"/>
  <c r="J2199"/>
  <c r="J2198" s="1"/>
  <c r="J2196"/>
  <c r="J2195" s="1"/>
  <c r="L2184"/>
  <c r="K2184"/>
  <c r="L2182"/>
  <c r="K2182"/>
  <c r="L2177"/>
  <c r="L2176" s="1"/>
  <c r="L2175" s="1"/>
  <c r="L2174" s="1"/>
  <c r="K2177"/>
  <c r="K2176" s="1"/>
  <c r="K2175" s="1"/>
  <c r="K2174" s="1"/>
  <c r="L2172"/>
  <c r="K2172"/>
  <c r="L2170"/>
  <c r="K2170"/>
  <c r="L2166"/>
  <c r="L2165" s="1"/>
  <c r="K2166"/>
  <c r="K2165" s="1"/>
  <c r="L2163"/>
  <c r="L2162" s="1"/>
  <c r="K2163"/>
  <c r="K2162" s="1"/>
  <c r="L2160"/>
  <c r="K2160"/>
  <c r="L2158"/>
  <c r="K2158"/>
  <c r="L2155"/>
  <c r="K2155"/>
  <c r="L2153"/>
  <c r="K2153"/>
  <c r="L2150"/>
  <c r="K2150"/>
  <c r="L2148"/>
  <c r="K2148"/>
  <c r="L2145"/>
  <c r="K2145"/>
  <c r="L2143"/>
  <c r="K2143"/>
  <c r="L2140"/>
  <c r="K2140"/>
  <c r="L2138"/>
  <c r="K2138"/>
  <c r="L2135"/>
  <c r="K2135"/>
  <c r="L2133"/>
  <c r="K2133"/>
  <c r="L2130"/>
  <c r="K2130"/>
  <c r="L2128"/>
  <c r="K2128"/>
  <c r="L2125"/>
  <c r="K2125"/>
  <c r="L2123"/>
  <c r="K2123"/>
  <c r="L2120"/>
  <c r="K2120"/>
  <c r="L2118"/>
  <c r="K2118"/>
  <c r="L2115"/>
  <c r="K2115"/>
  <c r="L2113"/>
  <c r="K2113"/>
  <c r="L2110"/>
  <c r="K2110"/>
  <c r="L2108"/>
  <c r="K2108"/>
  <c r="L2105"/>
  <c r="K2105"/>
  <c r="L2103"/>
  <c r="K2103"/>
  <c r="L2100"/>
  <c r="K2100"/>
  <c r="L2098"/>
  <c r="K2098"/>
  <c r="L2095"/>
  <c r="K2095"/>
  <c r="L2093"/>
  <c r="K2093"/>
  <c r="L2090"/>
  <c r="K2090"/>
  <c r="L2088"/>
  <c r="K2088"/>
  <c r="L2085"/>
  <c r="K2085"/>
  <c r="L2083"/>
  <c r="K2083"/>
  <c r="L2080"/>
  <c r="K2080"/>
  <c r="L2078"/>
  <c r="K2078"/>
  <c r="L2075"/>
  <c r="K2075"/>
  <c r="L2073"/>
  <c r="K2073"/>
  <c r="L2070"/>
  <c r="K2070"/>
  <c r="L2068"/>
  <c r="K2068"/>
  <c r="L2065"/>
  <c r="L2064" s="1"/>
  <c r="K2065"/>
  <c r="K2064" s="1"/>
  <c r="L2062"/>
  <c r="K2062"/>
  <c r="L2060"/>
  <c r="K2060"/>
  <c r="L2057"/>
  <c r="K2057"/>
  <c r="L2055"/>
  <c r="K2055"/>
  <c r="L2052"/>
  <c r="K2052"/>
  <c r="L2050"/>
  <c r="K2050"/>
  <c r="L2047"/>
  <c r="K2047"/>
  <c r="L2045"/>
  <c r="K2045"/>
  <c r="L2042"/>
  <c r="L2041" s="1"/>
  <c r="K2042"/>
  <c r="K2041" s="1"/>
  <c r="L2039"/>
  <c r="K2039"/>
  <c r="L2037"/>
  <c r="K2037"/>
  <c r="L2034"/>
  <c r="K2034"/>
  <c r="L2032"/>
  <c r="K2032"/>
  <c r="L2029"/>
  <c r="K2029"/>
  <c r="L2027"/>
  <c r="K2027"/>
  <c r="L2024"/>
  <c r="K2024"/>
  <c r="L2022"/>
  <c r="K2022"/>
  <c r="L2019"/>
  <c r="K2019"/>
  <c r="L2017"/>
  <c r="K2017"/>
  <c r="L2014"/>
  <c r="K2014"/>
  <c r="L2012"/>
  <c r="K2012"/>
  <c r="L2009"/>
  <c r="K2009"/>
  <c r="L2007"/>
  <c r="K2007"/>
  <c r="L2004"/>
  <c r="K2004"/>
  <c r="L2002"/>
  <c r="K2002"/>
  <c r="L1999"/>
  <c r="L1998" s="1"/>
  <c r="K1999"/>
  <c r="K1998" s="1"/>
  <c r="L1996"/>
  <c r="L1995" s="1"/>
  <c r="K1996"/>
  <c r="K1995" s="1"/>
  <c r="L1993"/>
  <c r="L1992" s="1"/>
  <c r="K1993"/>
  <c r="K1992" s="1"/>
  <c r="J2184"/>
  <c r="J2182"/>
  <c r="J2177"/>
  <c r="J2176" s="1"/>
  <c r="J2175" s="1"/>
  <c r="J2174" s="1"/>
  <c r="J2172"/>
  <c r="J2170"/>
  <c r="J2166"/>
  <c r="J2165" s="1"/>
  <c r="J2163"/>
  <c r="J2162" s="1"/>
  <c r="J2160"/>
  <c r="J2158"/>
  <c r="J2155"/>
  <c r="J2153"/>
  <c r="J2150"/>
  <c r="J2148"/>
  <c r="J2145"/>
  <c r="J2143"/>
  <c r="J2140"/>
  <c r="J2138"/>
  <c r="J2135"/>
  <c r="J2133"/>
  <c r="J2130"/>
  <c r="J2128"/>
  <c r="J2125"/>
  <c r="J2123"/>
  <c r="J2120"/>
  <c r="J2118"/>
  <c r="J2115"/>
  <c r="J2113"/>
  <c r="J2110"/>
  <c r="J2108"/>
  <c r="J2105"/>
  <c r="J2103"/>
  <c r="J2100"/>
  <c r="J2098"/>
  <c r="J2095"/>
  <c r="J2093"/>
  <c r="J2090"/>
  <c r="J2088"/>
  <c r="J2085"/>
  <c r="J2083"/>
  <c r="J2080"/>
  <c r="J2078"/>
  <c r="J2075"/>
  <c r="J2073"/>
  <c r="J2070"/>
  <c r="J2068"/>
  <c r="J2065"/>
  <c r="J2064" s="1"/>
  <c r="J2062"/>
  <c r="J2060"/>
  <c r="J2057"/>
  <c r="J2055"/>
  <c r="J2052"/>
  <c r="J2050"/>
  <c r="J2047"/>
  <c r="J2045"/>
  <c r="J2042"/>
  <c r="J2041" s="1"/>
  <c r="J2039"/>
  <c r="J2037"/>
  <c r="J2034"/>
  <c r="J2032"/>
  <c r="J2029"/>
  <c r="J2027"/>
  <c r="J2024"/>
  <c r="J2022"/>
  <c r="J2019"/>
  <c r="J2017"/>
  <c r="J2014"/>
  <c r="J2012"/>
  <c r="J2009"/>
  <c r="J2007"/>
  <c r="J2002"/>
  <c r="J1999"/>
  <c r="J1998" s="1"/>
  <c r="J1996"/>
  <c r="J1995" s="1"/>
  <c r="J1993"/>
  <c r="J1992" s="1"/>
  <c r="L1977"/>
  <c r="L1976" s="1"/>
  <c r="K1977"/>
  <c r="K1976" s="1"/>
  <c r="L1974"/>
  <c r="L1973" s="1"/>
  <c r="K1974"/>
  <c r="K1973" s="1"/>
  <c r="L1967"/>
  <c r="L1966" s="1"/>
  <c r="L1965" s="1"/>
  <c r="K1967"/>
  <c r="K1966" s="1"/>
  <c r="K1965" s="1"/>
  <c r="L1959"/>
  <c r="L1958" s="1"/>
  <c r="K1959"/>
  <c r="K1958" s="1"/>
  <c r="L1954"/>
  <c r="L1953" s="1"/>
  <c r="L1952" s="1"/>
  <c r="K1954"/>
  <c r="K1953" s="1"/>
  <c r="K1952" s="1"/>
  <c r="L1950"/>
  <c r="L1949" s="1"/>
  <c r="L1948" s="1"/>
  <c r="K1950"/>
  <c r="K1949" s="1"/>
  <c r="K1948" s="1"/>
  <c r="L1946"/>
  <c r="L1945" s="1"/>
  <c r="K1946"/>
  <c r="K1945" s="1"/>
  <c r="L1943"/>
  <c r="K1943"/>
  <c r="L1941"/>
  <c r="K1941"/>
  <c r="L1938"/>
  <c r="L1937" s="1"/>
  <c r="K1938"/>
  <c r="K1937" s="1"/>
  <c r="L1926"/>
  <c r="K1926"/>
  <c r="J1977"/>
  <c r="J1976" s="1"/>
  <c r="J1974"/>
  <c r="J1973" s="1"/>
  <c r="J1967"/>
  <c r="J1966" s="1"/>
  <c r="J1965" s="1"/>
  <c r="J1959"/>
  <c r="J1958" s="1"/>
  <c r="J1954"/>
  <c r="J1953" s="1"/>
  <c r="J1952" s="1"/>
  <c r="J1950"/>
  <c r="J1949" s="1"/>
  <c r="J1948" s="1"/>
  <c r="J1946"/>
  <c r="J1945" s="1"/>
  <c r="J1943"/>
  <c r="J1941"/>
  <c r="J1926"/>
  <c r="L1917"/>
  <c r="K1917"/>
  <c r="L1915"/>
  <c r="K1915"/>
  <c r="J1917"/>
  <c r="J1915"/>
  <c r="L1907"/>
  <c r="L1906" s="1"/>
  <c r="K1907"/>
  <c r="K1906" s="1"/>
  <c r="L1904"/>
  <c r="L1903" s="1"/>
  <c r="K1904"/>
  <c r="K1903" s="1"/>
  <c r="J1907"/>
  <c r="J1906" s="1"/>
  <c r="J1904"/>
  <c r="J1903" s="1"/>
  <c r="L1892"/>
  <c r="L1891" s="1"/>
  <c r="K1892"/>
  <c r="K1891" s="1"/>
  <c r="L1889"/>
  <c r="L1888" s="1"/>
  <c r="K1889"/>
  <c r="K1888" s="1"/>
  <c r="L1885"/>
  <c r="K1885"/>
  <c r="L1880"/>
  <c r="K1880"/>
  <c r="L1877"/>
  <c r="L1876" s="1"/>
  <c r="K1877"/>
  <c r="K1876" s="1"/>
  <c r="L1871"/>
  <c r="K1871"/>
  <c r="L1869"/>
  <c r="K1869"/>
  <c r="L1864"/>
  <c r="L1863" s="1"/>
  <c r="K1864"/>
  <c r="K1863" s="1"/>
  <c r="K1860"/>
  <c r="L1858"/>
  <c r="K1858"/>
  <c r="L1856"/>
  <c r="K1856"/>
  <c r="L1851"/>
  <c r="L1850" s="1"/>
  <c r="K1851"/>
  <c r="K1850" s="1"/>
  <c r="J1892"/>
  <c r="J1891" s="1"/>
  <c r="J1889"/>
  <c r="J1888" s="1"/>
  <c r="J1885"/>
  <c r="J1880"/>
  <c r="J1877"/>
  <c r="J1876" s="1"/>
  <c r="J1871"/>
  <c r="J1869"/>
  <c r="J1864"/>
  <c r="J1863" s="1"/>
  <c r="J1860"/>
  <c r="J1858"/>
  <c r="J1856"/>
  <c r="J1851"/>
  <c r="J1850" s="1"/>
  <c r="L1839"/>
  <c r="L1838" s="1"/>
  <c r="L1837" s="1"/>
  <c r="K1839"/>
  <c r="K1838" s="1"/>
  <c r="K1837" s="1"/>
  <c r="L1834"/>
  <c r="L1833" s="1"/>
  <c r="L1832" s="1"/>
  <c r="K1834"/>
  <c r="K1833" s="1"/>
  <c r="K1832" s="1"/>
  <c r="J1839"/>
  <c r="J1838" s="1"/>
  <c r="J1837" s="1"/>
  <c r="J1834"/>
  <c r="J1833" s="1"/>
  <c r="J1832" s="1"/>
  <c r="L1828"/>
  <c r="L1827" s="1"/>
  <c r="L1826" s="1"/>
  <c r="L1825" s="1"/>
  <c r="L1824" s="1"/>
  <c r="K1828"/>
  <c r="K1827" s="1"/>
  <c r="K1826" s="1"/>
  <c r="K1825" s="1"/>
  <c r="K1824" s="1"/>
  <c r="J1828"/>
  <c r="J1827" s="1"/>
  <c r="J1826" s="1"/>
  <c r="J1825" s="1"/>
  <c r="J1824" s="1"/>
  <c r="E1835" i="5"/>
  <c r="G1840"/>
  <c r="F1840"/>
  <c r="F1839" s="1"/>
  <c r="G1827"/>
  <c r="F1827"/>
  <c r="F1826" s="1"/>
  <c r="G1824"/>
  <c r="F1824"/>
  <c r="G1820"/>
  <c r="F1820"/>
  <c r="E1840"/>
  <c r="E1839" s="1"/>
  <c r="E1836"/>
  <c r="I1836" s="1"/>
  <c r="E1832"/>
  <c r="I1832" s="1"/>
  <c r="E1830"/>
  <c r="I1830" s="1"/>
  <c r="E1827"/>
  <c r="E1826" s="1"/>
  <c r="E1815"/>
  <c r="I1815" s="1"/>
  <c r="E1813"/>
  <c r="I1813" s="1"/>
  <c r="E1811"/>
  <c r="I1811" s="1"/>
  <c r="E1824"/>
  <c r="E1820"/>
  <c r="N1820" i="1"/>
  <c r="L1819"/>
  <c r="L1818" s="1"/>
  <c r="L1817" s="1"/>
  <c r="K1819"/>
  <c r="K1818" s="1"/>
  <c r="K1817" s="1"/>
  <c r="J1819"/>
  <c r="J1818" s="1"/>
  <c r="J1817" s="1"/>
  <c r="N1817" s="1"/>
  <c r="L1809"/>
  <c r="K1809"/>
  <c r="J1809"/>
  <c r="L1815"/>
  <c r="L1814" s="1"/>
  <c r="K1815"/>
  <c r="K1814" s="1"/>
  <c r="L1812"/>
  <c r="K1812"/>
  <c r="L1810"/>
  <c r="K1810"/>
  <c r="K1808"/>
  <c r="J1815"/>
  <c r="J1814" s="1"/>
  <c r="J1812"/>
  <c r="J1810"/>
  <c r="G1341" i="5"/>
  <c r="F1341"/>
  <c r="F1340" s="1"/>
  <c r="F1339" s="1"/>
  <c r="E1341"/>
  <c r="E1340" s="1"/>
  <c r="E1339" s="1"/>
  <c r="G1325"/>
  <c r="G1323"/>
  <c r="G1320"/>
  <c r="G1317"/>
  <c r="G1316"/>
  <c r="G1313"/>
  <c r="G1310"/>
  <c r="G1308"/>
  <c r="G1305"/>
  <c r="F1325"/>
  <c r="F1324" s="1"/>
  <c r="F1323"/>
  <c r="F1322" s="1"/>
  <c r="F1321" s="1"/>
  <c r="F1320"/>
  <c r="F1319" s="1"/>
  <c r="F1317"/>
  <c r="F1316"/>
  <c r="F1315" s="1"/>
  <c r="F1313"/>
  <c r="F1312" s="1"/>
  <c r="F1311" s="1"/>
  <c r="F1310"/>
  <c r="F1309" s="1"/>
  <c r="F1308"/>
  <c r="F1306" s="1"/>
  <c r="F1305"/>
  <c r="F1304" s="1"/>
  <c r="E1317"/>
  <c r="E1326"/>
  <c r="E1323"/>
  <c r="E1322" s="1"/>
  <c r="E1321" s="1"/>
  <c r="E1320"/>
  <c r="E1319" s="1"/>
  <c r="E1316"/>
  <c r="E1315" s="1"/>
  <c r="E1313"/>
  <c r="E1312" s="1"/>
  <c r="E1311" s="1"/>
  <c r="E1310"/>
  <c r="E1309" s="1"/>
  <c r="E1308"/>
  <c r="E1306" s="1"/>
  <c r="E1305"/>
  <c r="E1304" s="1"/>
  <c r="G1300"/>
  <c r="F1300"/>
  <c r="F1299" s="1"/>
  <c r="G1298"/>
  <c r="F1298"/>
  <c r="F1297" s="1"/>
  <c r="E1300"/>
  <c r="E1298"/>
  <c r="G1295"/>
  <c r="F1295"/>
  <c r="E1295"/>
  <c r="G1291"/>
  <c r="F1291"/>
  <c r="E1291"/>
  <c r="G1285"/>
  <c r="F1285"/>
  <c r="F1284" s="1"/>
  <c r="G1283"/>
  <c r="F1283"/>
  <c r="F1282" s="1"/>
  <c r="G1281"/>
  <c r="F1281"/>
  <c r="F1280" s="1"/>
  <c r="E1285"/>
  <c r="E1283"/>
  <c r="E1281"/>
  <c r="G1338"/>
  <c r="F1338"/>
  <c r="F1337" s="1"/>
  <c r="F1336" s="1"/>
  <c r="E1338"/>
  <c r="E1337" s="1"/>
  <c r="E1336" s="1"/>
  <c r="G1333"/>
  <c r="F1333"/>
  <c r="F1332" s="1"/>
  <c r="E1333"/>
  <c r="E1332" s="1"/>
  <c r="L1744" i="1"/>
  <c r="L1743" s="1"/>
  <c r="K1744"/>
  <c r="K1743" s="1"/>
  <c r="J1744"/>
  <c r="E1335" i="5" s="1"/>
  <c r="E1334" s="1"/>
  <c r="L1740" i="1"/>
  <c r="L1739" s="1"/>
  <c r="K1740"/>
  <c r="K1739" s="1"/>
  <c r="J1740"/>
  <c r="E1331" i="5" s="1"/>
  <c r="E1330" s="1"/>
  <c r="L1799" i="1"/>
  <c r="L1798" s="1"/>
  <c r="L1797" s="1"/>
  <c r="L1796" s="1"/>
  <c r="L1795" s="1"/>
  <c r="L1794" s="1"/>
  <c r="K1799"/>
  <c r="K1798" s="1"/>
  <c r="K1797" s="1"/>
  <c r="K1796" s="1"/>
  <c r="K1795" s="1"/>
  <c r="K1794" s="1"/>
  <c r="L1791"/>
  <c r="L1790" s="1"/>
  <c r="K1791"/>
  <c r="K1790" s="1"/>
  <c r="L1788"/>
  <c r="L1787" s="1"/>
  <c r="K1788"/>
  <c r="K1787" s="1"/>
  <c r="L1785"/>
  <c r="K1785"/>
  <c r="L1783"/>
  <c r="K1783"/>
  <c r="L1780"/>
  <c r="L1779" s="1"/>
  <c r="K1780"/>
  <c r="K1779" s="1"/>
  <c r="L1777"/>
  <c r="K1777"/>
  <c r="L1775"/>
  <c r="K1775"/>
  <c r="L1773"/>
  <c r="K1773"/>
  <c r="L1769"/>
  <c r="K1769"/>
  <c r="L1767"/>
  <c r="K1767"/>
  <c r="L1764"/>
  <c r="L1763" s="1"/>
  <c r="K1764"/>
  <c r="K1763" s="1"/>
  <c r="L1761"/>
  <c r="L1760" s="1"/>
  <c r="K1761"/>
  <c r="K1760" s="1"/>
  <c r="L1758"/>
  <c r="K1758"/>
  <c r="L1756"/>
  <c r="K1756"/>
  <c r="L1754"/>
  <c r="K1754"/>
  <c r="J1799"/>
  <c r="J1798" s="1"/>
  <c r="J1797" s="1"/>
  <c r="J1796" s="1"/>
  <c r="J1795" s="1"/>
  <c r="J1794" s="1"/>
  <c r="J1791"/>
  <c r="J1790" s="1"/>
  <c r="J1788"/>
  <c r="J1787" s="1"/>
  <c r="J1785"/>
  <c r="J1783"/>
  <c r="J1780"/>
  <c r="J1779" s="1"/>
  <c r="J1777"/>
  <c r="J1775"/>
  <c r="J1773"/>
  <c r="J1769"/>
  <c r="J1767"/>
  <c r="J1764"/>
  <c r="J1763" s="1"/>
  <c r="J1761"/>
  <c r="J1760" s="1"/>
  <c r="J1758"/>
  <c r="J1756"/>
  <c r="J1754"/>
  <c r="L1746"/>
  <c r="L1745" s="1"/>
  <c r="K1746"/>
  <c r="K1745" s="1"/>
  <c r="L1741"/>
  <c r="K1741"/>
  <c r="J1746"/>
  <c r="J1745" s="1"/>
  <c r="J1741"/>
  <c r="J1739"/>
  <c r="E1617" i="5"/>
  <c r="E1616" s="1"/>
  <c r="G2055"/>
  <c r="F2055"/>
  <c r="F2054" s="1"/>
  <c r="F2053" s="1"/>
  <c r="G2052"/>
  <c r="F2052"/>
  <c r="F2051" s="1"/>
  <c r="F2050" s="1"/>
  <c r="E2055"/>
  <c r="E2054" s="1"/>
  <c r="E2053" s="1"/>
  <c r="E2052"/>
  <c r="E2051" s="1"/>
  <c r="E2050" s="1"/>
  <c r="G1626"/>
  <c r="F1626"/>
  <c r="F1625" s="1"/>
  <c r="F1624" s="1"/>
  <c r="G1623"/>
  <c r="F1623"/>
  <c r="F1622" s="1"/>
  <c r="F1621" s="1"/>
  <c r="G1619"/>
  <c r="F1619"/>
  <c r="G1617"/>
  <c r="F1617"/>
  <c r="F1616" s="1"/>
  <c r="G1615"/>
  <c r="F1615"/>
  <c r="F1614" s="1"/>
  <c r="E1623"/>
  <c r="E1622" s="1"/>
  <c r="E1621" s="1"/>
  <c r="E1619"/>
  <c r="E1615"/>
  <c r="E1614" s="1"/>
  <c r="G1600"/>
  <c r="F1600"/>
  <c r="F1599" s="1"/>
  <c r="F1598" s="1"/>
  <c r="E1600"/>
  <c r="E1599" s="1"/>
  <c r="E1598" s="1"/>
  <c r="G1595"/>
  <c r="F1595"/>
  <c r="F1594" s="1"/>
  <c r="F1593" s="1"/>
  <c r="G1592"/>
  <c r="F1592"/>
  <c r="F1591" s="1"/>
  <c r="F1590" s="1"/>
  <c r="G1589"/>
  <c r="F1589"/>
  <c r="F1588" s="1"/>
  <c r="F1587" s="1"/>
  <c r="E1595"/>
  <c r="E1594" s="1"/>
  <c r="E1593" s="1"/>
  <c r="E1592"/>
  <c r="E1591" s="1"/>
  <c r="E1590" s="1"/>
  <c r="E1589"/>
  <c r="E1588" s="1"/>
  <c r="E1587" s="1"/>
  <c r="G1584"/>
  <c r="F1584"/>
  <c r="F1583" s="1"/>
  <c r="F1582" s="1"/>
  <c r="G1581"/>
  <c r="F1581"/>
  <c r="F1580" s="1"/>
  <c r="F1579" s="1"/>
  <c r="G1578"/>
  <c r="F1578"/>
  <c r="F1577" s="1"/>
  <c r="F1576" s="1"/>
  <c r="E1584"/>
  <c r="E1583" s="1"/>
  <c r="E1582" s="1"/>
  <c r="E1581"/>
  <c r="E1580" s="1"/>
  <c r="E1579" s="1"/>
  <c r="E1578"/>
  <c r="E1577" s="1"/>
  <c r="E1576" s="1"/>
  <c r="G1573"/>
  <c r="F1573"/>
  <c r="F1572" s="1"/>
  <c r="F1571" s="1"/>
  <c r="E1573"/>
  <c r="E1572" s="1"/>
  <c r="E1571" s="1"/>
  <c r="F1060"/>
  <c r="F1059" s="1"/>
  <c r="F1058" s="1"/>
  <c r="F1057"/>
  <c r="F1056" s="1"/>
  <c r="F1055"/>
  <c r="F1054" s="1"/>
  <c r="E1060"/>
  <c r="E1057"/>
  <c r="E1055"/>
  <c r="L1702" i="1"/>
  <c r="G1620" i="5" s="1"/>
  <c r="K1702" i="1"/>
  <c r="F1620" i="5" s="1"/>
  <c r="J1702" i="1"/>
  <c r="J1700" s="1"/>
  <c r="N1714"/>
  <c r="N1712"/>
  <c r="L1713"/>
  <c r="K1713"/>
  <c r="L1711"/>
  <c r="K1711"/>
  <c r="J1713"/>
  <c r="J1711"/>
  <c r="J1708"/>
  <c r="J1707" s="1"/>
  <c r="J1706" s="1"/>
  <c r="L1695"/>
  <c r="L1694" s="1"/>
  <c r="K1695"/>
  <c r="K1694" s="1"/>
  <c r="J1695"/>
  <c r="E1613" i="5" s="1"/>
  <c r="E1612" s="1"/>
  <c r="N1651" i="1"/>
  <c r="N1649"/>
  <c r="L1650"/>
  <c r="K1650"/>
  <c r="L1648"/>
  <c r="K1648"/>
  <c r="J1650"/>
  <c r="J1648"/>
  <c r="L1729"/>
  <c r="L1728" s="1"/>
  <c r="L1727" s="1"/>
  <c r="L1726" s="1"/>
  <c r="L1725" s="1"/>
  <c r="K1729"/>
  <c r="K1728" s="1"/>
  <c r="K1727" s="1"/>
  <c r="K1726" s="1"/>
  <c r="K1725" s="1"/>
  <c r="J1729"/>
  <c r="J1728" s="1"/>
  <c r="J1727" s="1"/>
  <c r="J1726" s="1"/>
  <c r="J1725" s="1"/>
  <c r="L1722"/>
  <c r="L1721" s="1"/>
  <c r="K1722"/>
  <c r="K1721" s="1"/>
  <c r="L1719"/>
  <c r="K1719"/>
  <c r="L1717"/>
  <c r="K1717"/>
  <c r="L1707"/>
  <c r="L1706" s="1"/>
  <c r="K1707"/>
  <c r="K1706" s="1"/>
  <c r="L1704"/>
  <c r="L1703" s="1"/>
  <c r="K1704"/>
  <c r="K1703" s="1"/>
  <c r="L1700"/>
  <c r="L1698"/>
  <c r="K1698"/>
  <c r="L1696"/>
  <c r="K1696"/>
  <c r="L1691"/>
  <c r="L1690" s="1"/>
  <c r="K1691"/>
  <c r="K1690" s="1"/>
  <c r="L1687"/>
  <c r="L1686" s="1"/>
  <c r="K1687"/>
  <c r="K1686" s="1"/>
  <c r="L1684"/>
  <c r="L1683" s="1"/>
  <c r="K1684"/>
  <c r="K1683" s="1"/>
  <c r="L1681"/>
  <c r="L1680" s="1"/>
  <c r="K1681"/>
  <c r="K1680" s="1"/>
  <c r="L1677"/>
  <c r="L1676" s="1"/>
  <c r="K1677"/>
  <c r="K1676" s="1"/>
  <c r="L1674"/>
  <c r="L1673" s="1"/>
  <c r="K1674"/>
  <c r="K1673" s="1"/>
  <c r="L1671"/>
  <c r="L1670" s="1"/>
  <c r="K1671"/>
  <c r="K1670" s="1"/>
  <c r="L1667"/>
  <c r="L1666" s="1"/>
  <c r="L1665" s="1"/>
  <c r="K1667"/>
  <c r="K1666" s="1"/>
  <c r="K1665" s="1"/>
  <c r="J1722"/>
  <c r="J1721" s="1"/>
  <c r="J1719"/>
  <c r="J1717"/>
  <c r="J1704"/>
  <c r="J1703" s="1"/>
  <c r="J1698"/>
  <c r="J1696"/>
  <c r="J1691"/>
  <c r="J1690" s="1"/>
  <c r="J1687"/>
  <c r="J1686" s="1"/>
  <c r="J1684"/>
  <c r="J1683" s="1"/>
  <c r="J1681"/>
  <c r="J1680" s="1"/>
  <c r="J1677"/>
  <c r="J1676" s="1"/>
  <c r="J1674"/>
  <c r="J1673" s="1"/>
  <c r="J1671"/>
  <c r="J1670" s="1"/>
  <c r="J1667"/>
  <c r="J1666" s="1"/>
  <c r="J1665" s="1"/>
  <c r="L1662"/>
  <c r="L1661" s="1"/>
  <c r="K1662"/>
  <c r="K1661" s="1"/>
  <c r="J1662"/>
  <c r="J1661" s="1"/>
  <c r="L1659"/>
  <c r="K1659"/>
  <c r="L1657"/>
  <c r="K1657"/>
  <c r="J1659"/>
  <c r="J1657"/>
  <c r="G1609" i="5"/>
  <c r="F1609"/>
  <c r="G1607"/>
  <c r="F1607"/>
  <c r="F1606" s="1"/>
  <c r="G1604"/>
  <c r="F1604"/>
  <c r="E1609"/>
  <c r="E1607"/>
  <c r="E1606" s="1"/>
  <c r="E1604"/>
  <c r="G1570"/>
  <c r="F1570"/>
  <c r="F1569" s="1"/>
  <c r="F1568" s="1"/>
  <c r="G1567"/>
  <c r="F1567"/>
  <c r="F1566" s="1"/>
  <c r="F1565" s="1"/>
  <c r="E1570"/>
  <c r="E1569" s="1"/>
  <c r="E1568" s="1"/>
  <c r="E1567"/>
  <c r="E1566" s="1"/>
  <c r="E1565" s="1"/>
  <c r="G1562"/>
  <c r="F1562"/>
  <c r="F1561" s="1"/>
  <c r="F1560" s="1"/>
  <c r="G1559"/>
  <c r="F1559"/>
  <c r="F1558" s="1"/>
  <c r="F1557" s="1"/>
  <c r="G1556"/>
  <c r="F1556"/>
  <c r="F1555" s="1"/>
  <c r="F1554" s="1"/>
  <c r="G1553"/>
  <c r="F1553"/>
  <c r="F1552" s="1"/>
  <c r="F1551" s="1"/>
  <c r="G1550"/>
  <c r="F1550"/>
  <c r="F1549" s="1"/>
  <c r="F1548" s="1"/>
  <c r="E1562"/>
  <c r="E1561" s="1"/>
  <c r="E1560" s="1"/>
  <c r="E1559"/>
  <c r="E1558" s="1"/>
  <c r="E1557" s="1"/>
  <c r="E1556"/>
  <c r="E1555" s="1"/>
  <c r="E1554" s="1"/>
  <c r="E1550"/>
  <c r="E1549" s="1"/>
  <c r="E1548" s="1"/>
  <c r="E1553"/>
  <c r="E1552" s="1"/>
  <c r="E1551" s="1"/>
  <c r="G1629"/>
  <c r="F1629"/>
  <c r="F1628" s="1"/>
  <c r="F1627" s="1"/>
  <c r="E1629"/>
  <c r="E1628" s="1"/>
  <c r="E1627" s="1"/>
  <c r="L1638" i="1"/>
  <c r="K1638"/>
  <c r="J1638"/>
  <c r="L1643"/>
  <c r="K1643"/>
  <c r="L1641"/>
  <c r="K1641"/>
  <c r="L1639"/>
  <c r="K1639"/>
  <c r="J1643"/>
  <c r="J1641"/>
  <c r="J1639"/>
  <c r="L1633"/>
  <c r="L1632" s="1"/>
  <c r="K1633"/>
  <c r="K1632" s="1"/>
  <c r="L1630"/>
  <c r="L1629" s="1"/>
  <c r="K1630"/>
  <c r="K1629" s="1"/>
  <c r="L1627"/>
  <c r="L1626" s="1"/>
  <c r="K1627"/>
  <c r="K1626" s="1"/>
  <c r="J1633"/>
  <c r="J1632" s="1"/>
  <c r="J1630"/>
  <c r="J1629" s="1"/>
  <c r="J1627"/>
  <c r="J1626" s="1"/>
  <c r="L1623"/>
  <c r="L1622" s="1"/>
  <c r="K1623"/>
  <c r="K1622" s="1"/>
  <c r="L1620"/>
  <c r="L1619" s="1"/>
  <c r="K1620"/>
  <c r="K1619" s="1"/>
  <c r="L1617"/>
  <c r="L1616" s="1"/>
  <c r="K1617"/>
  <c r="K1616" s="1"/>
  <c r="L1614"/>
  <c r="L1613" s="1"/>
  <c r="K1614"/>
  <c r="K1613" s="1"/>
  <c r="K1610"/>
  <c r="L1610"/>
  <c r="J1623"/>
  <c r="J1622" s="1"/>
  <c r="J1620"/>
  <c r="J1619" s="1"/>
  <c r="J1617"/>
  <c r="J1616" s="1"/>
  <c r="J1614"/>
  <c r="J1613" s="1"/>
  <c r="J1611"/>
  <c r="J1610" s="1"/>
  <c r="L1603"/>
  <c r="L1602" s="1"/>
  <c r="L1601" s="1"/>
  <c r="L1600" s="1"/>
  <c r="L1599" s="1"/>
  <c r="L1598" s="1"/>
  <c r="K1603"/>
  <c r="K1602" s="1"/>
  <c r="K1601" s="1"/>
  <c r="K1600" s="1"/>
  <c r="K1599" s="1"/>
  <c r="K1598" s="1"/>
  <c r="L1595"/>
  <c r="L1594" s="1"/>
  <c r="L1593" s="1"/>
  <c r="L1592" s="1"/>
  <c r="L1591" s="1"/>
  <c r="L1590" s="1"/>
  <c r="K1595"/>
  <c r="K1594" s="1"/>
  <c r="K1593" s="1"/>
  <c r="K1592" s="1"/>
  <c r="K1591" s="1"/>
  <c r="K1590" s="1"/>
  <c r="J1603"/>
  <c r="J1602" s="1"/>
  <c r="J1601" s="1"/>
  <c r="J1600" s="1"/>
  <c r="J1599" s="1"/>
  <c r="J1598" s="1"/>
  <c r="J1595"/>
  <c r="J1594" s="1"/>
  <c r="J1593" s="1"/>
  <c r="J1592" s="1"/>
  <c r="J1591" s="1"/>
  <c r="J1590" s="1"/>
  <c r="G1746" i="5"/>
  <c r="F1746"/>
  <c r="F1745" s="1"/>
  <c r="F1744" s="1"/>
  <c r="G1743"/>
  <c r="F1743"/>
  <c r="F1742" s="1"/>
  <c r="F1741" s="1"/>
  <c r="G1740"/>
  <c r="F1740"/>
  <c r="F1739" s="1"/>
  <c r="F1738" s="1"/>
  <c r="G1737"/>
  <c r="F1737"/>
  <c r="G1736"/>
  <c r="F1736"/>
  <c r="G1733"/>
  <c r="F1733"/>
  <c r="F1732" s="1"/>
  <c r="F1731" s="1"/>
  <c r="E1733"/>
  <c r="E1732" s="1"/>
  <c r="E1731" s="1"/>
  <c r="E1737"/>
  <c r="E1746"/>
  <c r="E1745" s="1"/>
  <c r="E1744" s="1"/>
  <c r="E1743"/>
  <c r="E1742" s="1"/>
  <c r="E1741" s="1"/>
  <c r="E1740"/>
  <c r="E1739" s="1"/>
  <c r="E1738" s="1"/>
  <c r="E1736"/>
  <c r="G1728"/>
  <c r="F1728"/>
  <c r="G1727"/>
  <c r="F1727"/>
  <c r="G1726"/>
  <c r="F1726"/>
  <c r="G1725"/>
  <c r="F1725"/>
  <c r="G1724"/>
  <c r="F1724"/>
  <c r="F1723" s="1"/>
  <c r="F1722" s="1"/>
  <c r="F1721" s="1"/>
  <c r="E1728"/>
  <c r="E1727"/>
  <c r="E1726"/>
  <c r="E1725"/>
  <c r="E1724"/>
  <c r="E1723" s="1"/>
  <c r="E1722" s="1"/>
  <c r="E1721" s="1"/>
  <c r="G1689"/>
  <c r="F1689"/>
  <c r="F1688" s="1"/>
  <c r="F1687" s="1"/>
  <c r="E1689"/>
  <c r="E1688" s="1"/>
  <c r="E1687" s="1"/>
  <c r="G1905"/>
  <c r="F1905"/>
  <c r="F1904" s="1"/>
  <c r="G1902"/>
  <c r="F1902"/>
  <c r="E1905"/>
  <c r="G1710"/>
  <c r="F1710"/>
  <c r="F1709" s="1"/>
  <c r="F1708" s="1"/>
  <c r="E1710"/>
  <c r="E1709" s="1"/>
  <c r="E1708" s="1"/>
  <c r="G1707"/>
  <c r="F1707"/>
  <c r="E1707"/>
  <c r="G1706"/>
  <c r="F1706"/>
  <c r="E1706"/>
  <c r="G2047"/>
  <c r="F2047"/>
  <c r="E2047"/>
  <c r="G1704"/>
  <c r="F1704"/>
  <c r="F1703" s="1"/>
  <c r="E1704"/>
  <c r="E1703" s="1"/>
  <c r="G1699"/>
  <c r="F1699"/>
  <c r="F1698" s="1"/>
  <c r="G1697"/>
  <c r="F1697"/>
  <c r="F1696" s="1"/>
  <c r="E1699"/>
  <c r="E1698" s="1"/>
  <c r="E1697"/>
  <c r="E1696" s="1"/>
  <c r="G1712"/>
  <c r="F1712"/>
  <c r="F1711" s="1"/>
  <c r="G1692"/>
  <c r="F1692"/>
  <c r="F1691" s="1"/>
  <c r="F1690" s="1"/>
  <c r="E1692"/>
  <c r="E1691" s="1"/>
  <c r="E1690" s="1"/>
  <c r="E1712"/>
  <c r="E1711" s="1"/>
  <c r="G1719"/>
  <c r="F1719"/>
  <c r="F1718" s="1"/>
  <c r="F1717" s="1"/>
  <c r="G1716"/>
  <c r="F1716"/>
  <c r="F1715" s="1"/>
  <c r="F1714" s="1"/>
  <c r="E1719"/>
  <c r="E1718" s="1"/>
  <c r="E1717" s="1"/>
  <c r="E1716"/>
  <c r="E1715" s="1"/>
  <c r="E1714" s="1"/>
  <c r="N1586" i="1"/>
  <c r="L1585"/>
  <c r="L1584" s="1"/>
  <c r="L1583" s="1"/>
  <c r="K1585"/>
  <c r="K1584" s="1"/>
  <c r="K1583" s="1"/>
  <c r="J1585"/>
  <c r="J1584" s="1"/>
  <c r="J1583" s="1"/>
  <c r="I362" i="5" l="1"/>
  <c r="G1715"/>
  <c r="H1716"/>
  <c r="I1716"/>
  <c r="G1718"/>
  <c r="H1719"/>
  <c r="I1719"/>
  <c r="G1691"/>
  <c r="H1692"/>
  <c r="I1692"/>
  <c r="G1711"/>
  <c r="H1712"/>
  <c r="I1712"/>
  <c r="G1696"/>
  <c r="H1697"/>
  <c r="I1697"/>
  <c r="G1698"/>
  <c r="H1699"/>
  <c r="I1699"/>
  <c r="I2047"/>
  <c r="H2047"/>
  <c r="H1707"/>
  <c r="I1707"/>
  <c r="H1902"/>
  <c r="G1904"/>
  <c r="H1905"/>
  <c r="I1905"/>
  <c r="G1723"/>
  <c r="H1724"/>
  <c r="I1724"/>
  <c r="H1725"/>
  <c r="I1725"/>
  <c r="H1726"/>
  <c r="I1726"/>
  <c r="H1727"/>
  <c r="I1727"/>
  <c r="H1728"/>
  <c r="I1728"/>
  <c r="G1732"/>
  <c r="H1733"/>
  <c r="I1733"/>
  <c r="H1736"/>
  <c r="I1736"/>
  <c r="H1737"/>
  <c r="I1737"/>
  <c r="G1739"/>
  <c r="H1740"/>
  <c r="I1740"/>
  <c r="G1742"/>
  <c r="H1743"/>
  <c r="I1743"/>
  <c r="G1745"/>
  <c r="H1746"/>
  <c r="I1746"/>
  <c r="J1637" i="1"/>
  <c r="E1603" i="5"/>
  <c r="L1637" i="1"/>
  <c r="L1636" s="1"/>
  <c r="L1635" s="1"/>
  <c r="G1603" i="5"/>
  <c r="G1549"/>
  <c r="I1550"/>
  <c r="H1550"/>
  <c r="G1552"/>
  <c r="H1553"/>
  <c r="I1553"/>
  <c r="G1555"/>
  <c r="H1556"/>
  <c r="I1556"/>
  <c r="G1558"/>
  <c r="H1559"/>
  <c r="I1559"/>
  <c r="G1561"/>
  <c r="H1562"/>
  <c r="I1562"/>
  <c r="G1566"/>
  <c r="H1567"/>
  <c r="I1567"/>
  <c r="G1569"/>
  <c r="H1570"/>
  <c r="I1570"/>
  <c r="E1054"/>
  <c r="I1054" s="1"/>
  <c r="I1055"/>
  <c r="E1059"/>
  <c r="I1060"/>
  <c r="G1572"/>
  <c r="H1573"/>
  <c r="I1573"/>
  <c r="G1588"/>
  <c r="H1589"/>
  <c r="I1589"/>
  <c r="G1591"/>
  <c r="H1592"/>
  <c r="I1592"/>
  <c r="G1594"/>
  <c r="H1595"/>
  <c r="I1595"/>
  <c r="G1614"/>
  <c r="H1615"/>
  <c r="I1615"/>
  <c r="G1616"/>
  <c r="H1617"/>
  <c r="I1617"/>
  <c r="H1619"/>
  <c r="I1619"/>
  <c r="G1622"/>
  <c r="H1623"/>
  <c r="I1623"/>
  <c r="G1625"/>
  <c r="H1626"/>
  <c r="G2051"/>
  <c r="I2052"/>
  <c r="H2052"/>
  <c r="G2054"/>
  <c r="I2055"/>
  <c r="H2055"/>
  <c r="G1337"/>
  <c r="I1338"/>
  <c r="H1338"/>
  <c r="I1291"/>
  <c r="H1291"/>
  <c r="G1304"/>
  <c r="I1305"/>
  <c r="H1305"/>
  <c r="G1309"/>
  <c r="I1310"/>
  <c r="H1310"/>
  <c r="G1315"/>
  <c r="I1316"/>
  <c r="H1316"/>
  <c r="G1319"/>
  <c r="I1320"/>
  <c r="H1320"/>
  <c r="G1324"/>
  <c r="I1325"/>
  <c r="H1325"/>
  <c r="E1819"/>
  <c r="E1818" s="1"/>
  <c r="E1817" s="1"/>
  <c r="G1819"/>
  <c r="G1818" s="1"/>
  <c r="G1817" s="1"/>
  <c r="H1820"/>
  <c r="I1820"/>
  <c r="H1824"/>
  <c r="I1824"/>
  <c r="G1826"/>
  <c r="H1827"/>
  <c r="I1827"/>
  <c r="G1839"/>
  <c r="H1840"/>
  <c r="I1840"/>
  <c r="H1908"/>
  <c r="I1908"/>
  <c r="G2066"/>
  <c r="I2067"/>
  <c r="I972"/>
  <c r="H972"/>
  <c r="H985"/>
  <c r="I985"/>
  <c r="G987"/>
  <c r="H988"/>
  <c r="I988"/>
  <c r="G1016"/>
  <c r="H1017"/>
  <c r="I1017"/>
  <c r="I579"/>
  <c r="H579"/>
  <c r="I589"/>
  <c r="H589"/>
  <c r="E353"/>
  <c r="I353" s="1"/>
  <c r="I354"/>
  <c r="G378"/>
  <c r="H379"/>
  <c r="I379"/>
  <c r="G384"/>
  <c r="H385"/>
  <c r="I385"/>
  <c r="G475"/>
  <c r="I476"/>
  <c r="H476"/>
  <c r="G477"/>
  <c r="G474" s="1"/>
  <c r="I478"/>
  <c r="H478"/>
  <c r="K1924" i="1"/>
  <c r="F358" i="5"/>
  <c r="F357" s="1"/>
  <c r="I366"/>
  <c r="H366"/>
  <c r="E359"/>
  <c r="I359" s="1"/>
  <c r="I360"/>
  <c r="I363"/>
  <c r="G371"/>
  <c r="H372"/>
  <c r="G374"/>
  <c r="H375"/>
  <c r="I375"/>
  <c r="G376"/>
  <c r="H377"/>
  <c r="I377"/>
  <c r="G593"/>
  <c r="I594"/>
  <c r="H594"/>
  <c r="I599"/>
  <c r="H599"/>
  <c r="I600"/>
  <c r="H600"/>
  <c r="I635"/>
  <c r="H635"/>
  <c r="I657"/>
  <c r="H657"/>
  <c r="G1932"/>
  <c r="I1933"/>
  <c r="H1933"/>
  <c r="G390"/>
  <c r="I390" s="1"/>
  <c r="I391"/>
  <c r="G392"/>
  <c r="I392" s="1"/>
  <c r="I393"/>
  <c r="G444"/>
  <c r="I445"/>
  <c r="H445"/>
  <c r="G447"/>
  <c r="I448"/>
  <c r="H448"/>
  <c r="G449"/>
  <c r="I450"/>
  <c r="H450"/>
  <c r="G452"/>
  <c r="G451" s="1"/>
  <c r="I453"/>
  <c r="H453"/>
  <c r="G454"/>
  <c r="I455"/>
  <c r="H455"/>
  <c r="G457"/>
  <c r="I458"/>
  <c r="H458"/>
  <c r="G459"/>
  <c r="I460"/>
  <c r="H460"/>
  <c r="G462"/>
  <c r="I463"/>
  <c r="H463"/>
  <c r="G464"/>
  <c r="I465"/>
  <c r="H465"/>
  <c r="F539"/>
  <c r="G570"/>
  <c r="I571"/>
  <c r="H571"/>
  <c r="I913"/>
  <c r="H913"/>
  <c r="G1672"/>
  <c r="H1673"/>
  <c r="I1673"/>
  <c r="G1974"/>
  <c r="H1990"/>
  <c r="I1990"/>
  <c r="I1940"/>
  <c r="H1940"/>
  <c r="H1682"/>
  <c r="I1682"/>
  <c r="G1007"/>
  <c r="H1008"/>
  <c r="I1008"/>
  <c r="I1499"/>
  <c r="H1499"/>
  <c r="H1758"/>
  <c r="I1758"/>
  <c r="H1674"/>
  <c r="I1674"/>
  <c r="I610"/>
  <c r="H610"/>
  <c r="G1703"/>
  <c r="H1704"/>
  <c r="I1704"/>
  <c r="H1706"/>
  <c r="I1706"/>
  <c r="G1709"/>
  <c r="H1710"/>
  <c r="I1710"/>
  <c r="G1688"/>
  <c r="H1689"/>
  <c r="I1689"/>
  <c r="K1637" i="1"/>
  <c r="K1636" s="1"/>
  <c r="K1635" s="1"/>
  <c r="F1603" i="5"/>
  <c r="G1628"/>
  <c r="H1629"/>
  <c r="I1629"/>
  <c r="H1604"/>
  <c r="I1604"/>
  <c r="G1606"/>
  <c r="H1607"/>
  <c r="I1607"/>
  <c r="H1609"/>
  <c r="I1609"/>
  <c r="H1620"/>
  <c r="E1056"/>
  <c r="I1056" s="1"/>
  <c r="I1057"/>
  <c r="G1577"/>
  <c r="H1578"/>
  <c r="I1578"/>
  <c r="G1580"/>
  <c r="H1581"/>
  <c r="I1581"/>
  <c r="G1583"/>
  <c r="H1584"/>
  <c r="I1584"/>
  <c r="G1599"/>
  <c r="H1600"/>
  <c r="I1600"/>
  <c r="E1329"/>
  <c r="E1328" s="1"/>
  <c r="G1332"/>
  <c r="I1333"/>
  <c r="H1333"/>
  <c r="G1280"/>
  <c r="I1281"/>
  <c r="H1281"/>
  <c r="G1282"/>
  <c r="I1283"/>
  <c r="H1283"/>
  <c r="G1284"/>
  <c r="I1285"/>
  <c r="H1285"/>
  <c r="I1295"/>
  <c r="H1295"/>
  <c r="G1297"/>
  <c r="I1298"/>
  <c r="H1298"/>
  <c r="G1299"/>
  <c r="I1300"/>
  <c r="H1300"/>
  <c r="E1325"/>
  <c r="E1324" s="1"/>
  <c r="I1326"/>
  <c r="G1306"/>
  <c r="I1308"/>
  <c r="H1308"/>
  <c r="G1312"/>
  <c r="I1313"/>
  <c r="H1313"/>
  <c r="I1317"/>
  <c r="H1317"/>
  <c r="G1322"/>
  <c r="I1323"/>
  <c r="H1323"/>
  <c r="G1340"/>
  <c r="I1341"/>
  <c r="H1341"/>
  <c r="F1819"/>
  <c r="F1818" s="1"/>
  <c r="F1817" s="1"/>
  <c r="E1834"/>
  <c r="I1834" s="1"/>
  <c r="I1835"/>
  <c r="J2021" i="1"/>
  <c r="J2082"/>
  <c r="L1836"/>
  <c r="G1000" i="5"/>
  <c r="H1001"/>
  <c r="I1001"/>
  <c r="I2061"/>
  <c r="H2061"/>
  <c r="G964"/>
  <c r="I965"/>
  <c r="H965"/>
  <c r="H993"/>
  <c r="G966"/>
  <c r="I967"/>
  <c r="H967"/>
  <c r="G968"/>
  <c r="I969"/>
  <c r="H969"/>
  <c r="I971"/>
  <c r="H971"/>
  <c r="G953"/>
  <c r="I954"/>
  <c r="H954"/>
  <c r="I961"/>
  <c r="H961"/>
  <c r="G979"/>
  <c r="I980"/>
  <c r="H980"/>
  <c r="G981"/>
  <c r="I982"/>
  <c r="H982"/>
  <c r="I984"/>
  <c r="G990"/>
  <c r="H991"/>
  <c r="I991"/>
  <c r="H994"/>
  <c r="I994"/>
  <c r="G995"/>
  <c r="H996"/>
  <c r="I996"/>
  <c r="G974"/>
  <c r="I975"/>
  <c r="H975"/>
  <c r="H580"/>
  <c r="I583"/>
  <c r="H583"/>
  <c r="G614"/>
  <c r="I615"/>
  <c r="H615"/>
  <c r="G617"/>
  <c r="I618"/>
  <c r="H618"/>
  <c r="G620"/>
  <c r="I621"/>
  <c r="H621"/>
  <c r="G601"/>
  <c r="I602"/>
  <c r="H602"/>
  <c r="G609"/>
  <c r="L1924" i="1"/>
  <c r="G358" i="5"/>
  <c r="I365"/>
  <c r="H365"/>
  <c r="I369"/>
  <c r="H369"/>
  <c r="I368"/>
  <c r="H368"/>
  <c r="E382"/>
  <c r="I383"/>
  <c r="I632"/>
  <c r="H632"/>
  <c r="I636"/>
  <c r="H636"/>
  <c r="G1929"/>
  <c r="I1930"/>
  <c r="G1935"/>
  <c r="I1936"/>
  <c r="H1936"/>
  <c r="G395"/>
  <c r="I396"/>
  <c r="H396"/>
  <c r="G398"/>
  <c r="I399"/>
  <c r="H399"/>
  <c r="G401"/>
  <c r="I402"/>
  <c r="H402"/>
  <c r="G404"/>
  <c r="I405"/>
  <c r="H405"/>
  <c r="G406"/>
  <c r="I407"/>
  <c r="H407"/>
  <c r="G409"/>
  <c r="I410"/>
  <c r="H410"/>
  <c r="G411"/>
  <c r="G408" s="1"/>
  <c r="I412"/>
  <c r="H412"/>
  <c r="G414"/>
  <c r="I415"/>
  <c r="H415"/>
  <c r="G416"/>
  <c r="I417"/>
  <c r="H417"/>
  <c r="G419"/>
  <c r="I420"/>
  <c r="H420"/>
  <c r="G421"/>
  <c r="I422"/>
  <c r="H422"/>
  <c r="G424"/>
  <c r="I425"/>
  <c r="H425"/>
  <c r="G426"/>
  <c r="I427"/>
  <c r="H427"/>
  <c r="G429"/>
  <c r="I430"/>
  <c r="H430"/>
  <c r="G431"/>
  <c r="I432"/>
  <c r="H432"/>
  <c r="G434"/>
  <c r="I435"/>
  <c r="H435"/>
  <c r="G436"/>
  <c r="I437"/>
  <c r="H437"/>
  <c r="G439"/>
  <c r="I440"/>
  <c r="H440"/>
  <c r="G441"/>
  <c r="I442"/>
  <c r="H442"/>
  <c r="G467"/>
  <c r="I468"/>
  <c r="H468"/>
  <c r="G470"/>
  <c r="I471"/>
  <c r="H471"/>
  <c r="G472"/>
  <c r="I473"/>
  <c r="H473"/>
  <c r="G480"/>
  <c r="I481"/>
  <c r="H481"/>
  <c r="G482"/>
  <c r="I483"/>
  <c r="H483"/>
  <c r="G485"/>
  <c r="I486"/>
  <c r="H486"/>
  <c r="G487"/>
  <c r="G484" s="1"/>
  <c r="I488"/>
  <c r="H488"/>
  <c r="G490"/>
  <c r="I491"/>
  <c r="H491"/>
  <c r="G492"/>
  <c r="I493"/>
  <c r="H493"/>
  <c r="G495"/>
  <c r="I496"/>
  <c r="H496"/>
  <c r="G497"/>
  <c r="I498"/>
  <c r="H498"/>
  <c r="G500"/>
  <c r="I501"/>
  <c r="H501"/>
  <c r="G502"/>
  <c r="I503"/>
  <c r="H503"/>
  <c r="G505"/>
  <c r="I506"/>
  <c r="H506"/>
  <c r="G507"/>
  <c r="G504" s="1"/>
  <c r="I508"/>
  <c r="H508"/>
  <c r="G510"/>
  <c r="I511"/>
  <c r="H511"/>
  <c r="G512"/>
  <c r="I513"/>
  <c r="H513"/>
  <c r="G515"/>
  <c r="I516"/>
  <c r="H516"/>
  <c r="G517"/>
  <c r="I518"/>
  <c r="H518"/>
  <c r="G520"/>
  <c r="I521"/>
  <c r="H521"/>
  <c r="G522"/>
  <c r="I523"/>
  <c r="H523"/>
  <c r="G525"/>
  <c r="I526"/>
  <c r="H526"/>
  <c r="G527"/>
  <c r="I528"/>
  <c r="H528"/>
  <c r="G530"/>
  <c r="I531"/>
  <c r="H531"/>
  <c r="G532"/>
  <c r="I533"/>
  <c r="H533"/>
  <c r="G535"/>
  <c r="I536"/>
  <c r="H536"/>
  <c r="G537"/>
  <c r="I538"/>
  <c r="H538"/>
  <c r="E539"/>
  <c r="I541"/>
  <c r="G540"/>
  <c r="H541"/>
  <c r="G542"/>
  <c r="I543"/>
  <c r="H543"/>
  <c r="G545"/>
  <c r="I546"/>
  <c r="H546"/>
  <c r="G547"/>
  <c r="I548"/>
  <c r="H548"/>
  <c r="G550"/>
  <c r="I551"/>
  <c r="H551"/>
  <c r="G552"/>
  <c r="I553"/>
  <c r="H553"/>
  <c r="G555"/>
  <c r="I556"/>
  <c r="H556"/>
  <c r="G557"/>
  <c r="I558"/>
  <c r="H558"/>
  <c r="G560"/>
  <c r="G559" s="1"/>
  <c r="I561"/>
  <c r="H561"/>
  <c r="G562"/>
  <c r="I563"/>
  <c r="H563"/>
  <c r="G565"/>
  <c r="I566"/>
  <c r="H566"/>
  <c r="G567"/>
  <c r="I568"/>
  <c r="H568"/>
  <c r="G573"/>
  <c r="I574"/>
  <c r="H574"/>
  <c r="G605"/>
  <c r="I606"/>
  <c r="H606"/>
  <c r="G607"/>
  <c r="I608"/>
  <c r="H608"/>
  <c r="G956"/>
  <c r="I957"/>
  <c r="H957"/>
  <c r="I959"/>
  <c r="H959"/>
  <c r="I960"/>
  <c r="H960"/>
  <c r="G1679"/>
  <c r="G1676"/>
  <c r="H1678"/>
  <c r="I1678"/>
  <c r="H2018"/>
  <c r="I2018"/>
  <c r="I1265"/>
  <c r="H1265"/>
  <c r="H1109"/>
  <c r="I1109"/>
  <c r="H1680"/>
  <c r="I1680"/>
  <c r="G1004"/>
  <c r="H1005"/>
  <c r="I1005"/>
  <c r="H2026"/>
  <c r="I2026"/>
  <c r="G1951"/>
  <c r="I1962"/>
  <c r="H1962"/>
  <c r="L1957" i="1"/>
  <c r="J2092"/>
  <c r="L2036"/>
  <c r="N1979"/>
  <c r="K2245"/>
  <c r="K2244" s="1"/>
  <c r="K2243" s="1"/>
  <c r="K2242" s="1"/>
  <c r="J2054"/>
  <c r="L2011"/>
  <c r="L2072"/>
  <c r="J2245"/>
  <c r="J2244" s="1"/>
  <c r="J2243" s="1"/>
  <c r="J2242" s="1"/>
  <c r="K2102"/>
  <c r="K2142"/>
  <c r="K2152"/>
  <c r="F1671" i="5"/>
  <c r="F1670" s="1"/>
  <c r="K2001" i="1"/>
  <c r="J1694"/>
  <c r="J1693" s="1"/>
  <c r="J1689" s="1"/>
  <c r="K1900"/>
  <c r="K1899" s="1"/>
  <c r="K1898" s="1"/>
  <c r="K1897" s="1"/>
  <c r="K1896" s="1"/>
  <c r="K1895" s="1"/>
  <c r="J2127"/>
  <c r="J2147"/>
  <c r="N1990"/>
  <c r="L1940"/>
  <c r="L1882"/>
  <c r="L1879" s="1"/>
  <c r="N2189"/>
  <c r="L2245"/>
  <c r="L2244" s="1"/>
  <c r="L2243" s="1"/>
  <c r="L2242" s="1"/>
  <c r="E1671" i="5"/>
  <c r="E1670" s="1"/>
  <c r="K2021" i="1"/>
  <c r="G1335" i="5"/>
  <c r="E580"/>
  <c r="I580" s="1"/>
  <c r="N1648" i="1"/>
  <c r="J1867"/>
  <c r="K2054"/>
  <c r="J1940"/>
  <c r="J1808"/>
  <c r="J1807" s="1"/>
  <c r="J1806" s="1"/>
  <c r="J1805" s="1"/>
  <c r="K1882"/>
  <c r="K1879" s="1"/>
  <c r="L2147"/>
  <c r="L1860"/>
  <c r="L1900"/>
  <c r="L1899" s="1"/>
  <c r="L1898" s="1"/>
  <c r="L1897" s="1"/>
  <c r="L1896" s="1"/>
  <c r="L1895" s="1"/>
  <c r="F1014" i="5"/>
  <c r="F1013" s="1"/>
  <c r="F1012" s="1"/>
  <c r="F1011" s="1"/>
  <c r="F369"/>
  <c r="F367" s="1"/>
  <c r="E1626"/>
  <c r="E1625" s="1"/>
  <c r="E1624" s="1"/>
  <c r="K1766" i="1"/>
  <c r="L2117"/>
  <c r="E965" i="5"/>
  <c r="E964" s="1"/>
  <c r="L1656" i="1"/>
  <c r="L1655" s="1"/>
  <c r="L1654" s="1"/>
  <c r="J2044"/>
  <c r="J1743"/>
  <c r="J1738" s="1"/>
  <c r="J1737" s="1"/>
  <c r="J1736" s="1"/>
  <c r="J1735" s="1"/>
  <c r="J1734" s="1"/>
  <c r="K1940"/>
  <c r="L1934"/>
  <c r="L1772"/>
  <c r="L1854"/>
  <c r="J1957"/>
  <c r="K1873"/>
  <c r="K1866" s="1"/>
  <c r="L1931"/>
  <c r="L2021"/>
  <c r="K2082"/>
  <c r="F965" i="5"/>
  <c r="F964" s="1"/>
  <c r="N1583" i="1"/>
  <c r="J2187"/>
  <c r="N2187" s="1"/>
  <c r="N2188"/>
  <c r="L1647"/>
  <c r="L1646" s="1"/>
  <c r="J1934"/>
  <c r="J2122"/>
  <c r="L2001"/>
  <c r="K1836"/>
  <c r="K1831" s="1"/>
  <c r="K1823" s="1"/>
  <c r="E1602" i="5"/>
  <c r="E1620"/>
  <c r="E1618" s="1"/>
  <c r="E1611" s="1"/>
  <c r="F1335"/>
  <c r="F1334" s="1"/>
  <c r="J1931" i="1"/>
  <c r="J2097"/>
  <c r="K2011"/>
  <c r="L2031"/>
  <c r="K2072"/>
  <c r="K2092"/>
  <c r="L2107"/>
  <c r="L2127"/>
  <c r="L1873"/>
  <c r="L1866" s="1"/>
  <c r="E1014" i="5"/>
  <c r="E1013" s="1"/>
  <c r="E1012" s="1"/>
  <c r="E1011" s="1"/>
  <c r="N1981" i="1"/>
  <c r="N1988"/>
  <c r="N1713"/>
  <c r="G978" i="5"/>
  <c r="N1585" i="1"/>
  <c r="F1602" i="5"/>
  <c r="K1700" i="1"/>
  <c r="K1693" s="1"/>
  <c r="K1689" s="1"/>
  <c r="G1331" i="5"/>
  <c r="L1808" i="1"/>
  <c r="L1807" s="1"/>
  <c r="L1806" s="1"/>
  <c r="L1805" s="1"/>
  <c r="N1819"/>
  <c r="K1957"/>
  <c r="J2072"/>
  <c r="L2016"/>
  <c r="L2097"/>
  <c r="K2107"/>
  <c r="K2127"/>
  <c r="K2137"/>
  <c r="J2227"/>
  <c r="J2222" s="1"/>
  <c r="K2215"/>
  <c r="F978" i="5"/>
  <c r="F977" s="1"/>
  <c r="E993"/>
  <c r="E992" s="1"/>
  <c r="E989" s="1"/>
  <c r="J1716" i="1"/>
  <c r="J1715" s="1"/>
  <c r="J2036"/>
  <c r="N1584"/>
  <c r="L1716"/>
  <c r="L1715" s="1"/>
  <c r="N1711"/>
  <c r="G1613" i="5"/>
  <c r="F1331"/>
  <c r="F1330" s="1"/>
  <c r="N1818" i="1"/>
  <c r="K1969"/>
  <c r="K2016"/>
  <c r="K2044"/>
  <c r="L2122"/>
  <c r="N1980"/>
  <c r="J1873"/>
  <c r="F1613" i="5"/>
  <c r="F1612" s="1"/>
  <c r="L2054" i="1"/>
  <c r="K2122"/>
  <c r="G1014" i="5"/>
  <c r="E358"/>
  <c r="E357" s="1"/>
  <c r="G514"/>
  <c r="E958"/>
  <c r="E955" s="1"/>
  <c r="J2234" i="1"/>
  <c r="N2234" s="1"/>
  <c r="N2235"/>
  <c r="F598" i="5"/>
  <c r="F597" s="1"/>
  <c r="L2227" i="1"/>
  <c r="L2222" s="1"/>
  <c r="L2215"/>
  <c r="L2208"/>
  <c r="K2208"/>
  <c r="L2194"/>
  <c r="L2193" s="1"/>
  <c r="L2192" s="1"/>
  <c r="K2194"/>
  <c r="K2193" s="1"/>
  <c r="K2192" s="1"/>
  <c r="J2194"/>
  <c r="J2193" s="1"/>
  <c r="J2192" s="1"/>
  <c r="F494" i="5"/>
  <c r="F958"/>
  <c r="F955" s="1"/>
  <c r="E479"/>
  <c r="E489"/>
  <c r="F461"/>
  <c r="F413"/>
  <c r="E389"/>
  <c r="F408"/>
  <c r="F433"/>
  <c r="E446"/>
  <c r="E461"/>
  <c r="F514"/>
  <c r="G413"/>
  <c r="E438"/>
  <c r="F519"/>
  <c r="E564"/>
  <c r="G958"/>
  <c r="E428"/>
  <c r="F469"/>
  <c r="F389"/>
  <c r="G494"/>
  <c r="F534"/>
  <c r="F604"/>
  <c r="F529"/>
  <c r="F554"/>
  <c r="F428"/>
  <c r="F451"/>
  <c r="E469"/>
  <c r="F564"/>
  <c r="E549"/>
  <c r="E544"/>
  <c r="E534"/>
  <c r="E529"/>
  <c r="E514"/>
  <c r="E509"/>
  <c r="E504"/>
  <c r="E499"/>
  <c r="E494"/>
  <c r="F484"/>
  <c r="E484"/>
  <c r="E456"/>
  <c r="E451"/>
  <c r="E433"/>
  <c r="F423"/>
  <c r="E423"/>
  <c r="E418"/>
  <c r="E413"/>
  <c r="E408"/>
  <c r="E403"/>
  <c r="K2112" i="1"/>
  <c r="L2092"/>
  <c r="L2181"/>
  <c r="L2180" s="1"/>
  <c r="L2179" s="1"/>
  <c r="K2181"/>
  <c r="K2180" s="1"/>
  <c r="K2179" s="1"/>
  <c r="J2181"/>
  <c r="J2180" s="1"/>
  <c r="J2179" s="1"/>
  <c r="L2169"/>
  <c r="L2168" s="1"/>
  <c r="K2169"/>
  <c r="K2168" s="1"/>
  <c r="L2157"/>
  <c r="K2157"/>
  <c r="L2152"/>
  <c r="K2147"/>
  <c r="L2142"/>
  <c r="L2137"/>
  <c r="J2137"/>
  <c r="L2132"/>
  <c r="K2132"/>
  <c r="K2117"/>
  <c r="L2112"/>
  <c r="J2112"/>
  <c r="L2102"/>
  <c r="K2097"/>
  <c r="L2087"/>
  <c r="K2087"/>
  <c r="J2087"/>
  <c r="L2082"/>
  <c r="L2077"/>
  <c r="K2077"/>
  <c r="L2067"/>
  <c r="K2067"/>
  <c r="J2067"/>
  <c r="L2059"/>
  <c r="K2059"/>
  <c r="K2049"/>
  <c r="L2049"/>
  <c r="L2044"/>
  <c r="K2036"/>
  <c r="K2031"/>
  <c r="L2026"/>
  <c r="K2026"/>
  <c r="J2026"/>
  <c r="J2011"/>
  <c r="L2006"/>
  <c r="K2006"/>
  <c r="L1987"/>
  <c r="K1987"/>
  <c r="J1987"/>
  <c r="F1927" i="5"/>
  <c r="E1927"/>
  <c r="F499"/>
  <c r="E519"/>
  <c r="E559"/>
  <c r="F403"/>
  <c r="F438"/>
  <c r="F509"/>
  <c r="E1810"/>
  <c r="F479"/>
  <c r="F489"/>
  <c r="F524"/>
  <c r="F559"/>
  <c r="F544"/>
  <c r="E554"/>
  <c r="F418"/>
  <c r="F446"/>
  <c r="F456"/>
  <c r="F504"/>
  <c r="F549"/>
  <c r="E367"/>
  <c r="E598"/>
  <c r="E597" s="1"/>
  <c r="G361"/>
  <c r="G364"/>
  <c r="E373"/>
  <c r="F361"/>
  <c r="G367"/>
  <c r="G598"/>
  <c r="F364"/>
  <c r="F373"/>
  <c r="E361"/>
  <c r="F992"/>
  <c r="F989" s="1"/>
  <c r="E364"/>
  <c r="L1969" i="1"/>
  <c r="J1969"/>
  <c r="N1970"/>
  <c r="N1971"/>
  <c r="F983" i="5"/>
  <c r="K1931" i="1"/>
  <c r="N1928"/>
  <c r="E983" i="5"/>
  <c r="E976" s="1"/>
  <c r="G992"/>
  <c r="E970"/>
  <c r="G983"/>
  <c r="F474"/>
  <c r="E474"/>
  <c r="L1914" i="1"/>
  <c r="L1913" s="1"/>
  <c r="L1912" s="1"/>
  <c r="L1911" s="1"/>
  <c r="K1914"/>
  <c r="K1913" s="1"/>
  <c r="K1912" s="1"/>
  <c r="K1911" s="1"/>
  <c r="J1914"/>
  <c r="J1913" s="1"/>
  <c r="J1912" s="1"/>
  <c r="J1911" s="1"/>
  <c r="E524" i="5"/>
  <c r="E604"/>
  <c r="F613"/>
  <c r="G613"/>
  <c r="E613"/>
  <c r="F970"/>
  <c r="G970"/>
  <c r="L1887" i="1"/>
  <c r="K1887"/>
  <c r="K1853"/>
  <c r="J1853"/>
  <c r="G1810" i="5"/>
  <c r="F1810"/>
  <c r="N1843" i="1"/>
  <c r="J1842"/>
  <c r="L1831"/>
  <c r="L1823" s="1"/>
  <c r="K2227"/>
  <c r="K2222" s="1"/>
  <c r="J2215"/>
  <c r="J2208"/>
  <c r="J2169"/>
  <c r="J2168" s="1"/>
  <c r="J2157"/>
  <c r="J2152"/>
  <c r="J2142"/>
  <c r="J2132"/>
  <c r="J2117"/>
  <c r="J2107"/>
  <c r="J2102"/>
  <c r="J2077"/>
  <c r="J2059"/>
  <c r="J2049"/>
  <c r="J2031"/>
  <c r="J2016"/>
  <c r="J2006"/>
  <c r="J2001"/>
  <c r="G1829" i="5"/>
  <c r="E1829"/>
  <c r="F1829"/>
  <c r="J1898" i="1"/>
  <c r="J1897" s="1"/>
  <c r="J1896" s="1"/>
  <c r="J1895" s="1"/>
  <c r="J1887"/>
  <c r="J1879"/>
  <c r="E2049" i="5"/>
  <c r="F2049"/>
  <c r="E1314"/>
  <c r="E1303"/>
  <c r="G1618"/>
  <c r="F1618"/>
  <c r="K1807" i="1"/>
  <c r="K1806" s="1"/>
  <c r="K1805" s="1"/>
  <c r="F1303" i="5"/>
  <c r="F1314"/>
  <c r="L1782" i="1"/>
  <c r="K1782"/>
  <c r="K1772"/>
  <c r="L1766"/>
  <c r="L1752" s="1"/>
  <c r="L1753"/>
  <c r="K1753"/>
  <c r="J1753"/>
  <c r="L1738"/>
  <c r="L1737" s="1"/>
  <c r="L1736" s="1"/>
  <c r="L1735" s="1"/>
  <c r="L1734" s="1"/>
  <c r="K1738"/>
  <c r="K1737" s="1"/>
  <c r="K1736" s="1"/>
  <c r="K1735" s="1"/>
  <c r="K1734" s="1"/>
  <c r="J1782"/>
  <c r="J1772"/>
  <c r="J1766"/>
  <c r="F1586" i="5"/>
  <c r="E1586"/>
  <c r="F1575"/>
  <c r="E1575"/>
  <c r="F1053"/>
  <c r="F1052" s="1"/>
  <c r="E1053"/>
  <c r="K1710" i="1"/>
  <c r="K1709" s="1"/>
  <c r="L1710"/>
  <c r="L1709" s="1"/>
  <c r="J1710"/>
  <c r="K1716"/>
  <c r="K1715" s="1"/>
  <c r="L1693"/>
  <c r="L1679"/>
  <c r="J1679"/>
  <c r="K1669"/>
  <c r="K1656"/>
  <c r="K1655" s="1"/>
  <c r="K1654" s="1"/>
  <c r="N1650"/>
  <c r="K1647"/>
  <c r="K1646" s="1"/>
  <c r="J1647"/>
  <c r="J1646" s="1"/>
  <c r="F1547" i="5"/>
  <c r="E1547"/>
  <c r="G1608"/>
  <c r="E1608"/>
  <c r="F1705"/>
  <c r="F1702" s="1"/>
  <c r="E1564"/>
  <c r="G1705"/>
  <c r="F1608"/>
  <c r="G1735"/>
  <c r="L1669" i="1"/>
  <c r="L1689"/>
  <c r="K1679"/>
  <c r="J1669"/>
  <c r="J1656"/>
  <c r="J1655" s="1"/>
  <c r="J1654" s="1"/>
  <c r="F1564" i="5"/>
  <c r="J1636" i="1"/>
  <c r="J1635" s="1"/>
  <c r="K1625"/>
  <c r="L1625"/>
  <c r="J1625"/>
  <c r="K1609"/>
  <c r="L1609"/>
  <c r="J1609"/>
  <c r="F1735" i="5"/>
  <c r="F1734" s="1"/>
  <c r="F1730" s="1"/>
  <c r="E1735"/>
  <c r="E1734" s="1"/>
  <c r="E1730" s="1"/>
  <c r="E1705"/>
  <c r="E1702" s="1"/>
  <c r="L1501" i="1"/>
  <c r="G1701" i="5" s="1"/>
  <c r="K1501" i="1"/>
  <c r="F1701" i="5" s="1"/>
  <c r="F1700" s="1"/>
  <c r="J1501" i="1"/>
  <c r="L1495"/>
  <c r="K1495"/>
  <c r="F1695" i="5" s="1"/>
  <c r="F1694" s="1"/>
  <c r="J1495" i="1"/>
  <c r="L1581"/>
  <c r="L1580" s="1"/>
  <c r="K1581"/>
  <c r="K1580" s="1"/>
  <c r="L1578"/>
  <c r="L1577" s="1"/>
  <c r="K1578"/>
  <c r="K1577" s="1"/>
  <c r="L1574"/>
  <c r="L1573" s="1"/>
  <c r="K1574"/>
  <c r="K1573" s="1"/>
  <c r="L1571"/>
  <c r="L1570" s="1"/>
  <c r="L1569" s="1"/>
  <c r="K1571"/>
  <c r="K1570" s="1"/>
  <c r="L1564"/>
  <c r="L1563" s="1"/>
  <c r="K1564"/>
  <c r="K1563" s="1"/>
  <c r="L1561"/>
  <c r="L1560" s="1"/>
  <c r="K1561"/>
  <c r="K1560" s="1"/>
  <c r="L1554"/>
  <c r="L1553" s="1"/>
  <c r="K1554"/>
  <c r="K1553" s="1"/>
  <c r="L1551"/>
  <c r="L1550" s="1"/>
  <c r="K1551"/>
  <c r="K1550" s="1"/>
  <c r="L1539"/>
  <c r="L1538" s="1"/>
  <c r="L1537" s="1"/>
  <c r="L1536" s="1"/>
  <c r="L1535" s="1"/>
  <c r="L1534" s="1"/>
  <c r="K1539"/>
  <c r="K1538" s="1"/>
  <c r="K1537" s="1"/>
  <c r="K1536" s="1"/>
  <c r="K1535" s="1"/>
  <c r="K1534" s="1"/>
  <c r="L1531"/>
  <c r="L1530" s="1"/>
  <c r="L1529" s="1"/>
  <c r="L1528" s="1"/>
  <c r="L1527" s="1"/>
  <c r="L1526" s="1"/>
  <c r="K1531"/>
  <c r="K1530" s="1"/>
  <c r="K1529" s="1"/>
  <c r="K1528" s="1"/>
  <c r="K1527" s="1"/>
  <c r="K1526" s="1"/>
  <c r="L1523"/>
  <c r="K1523"/>
  <c r="L1521"/>
  <c r="L1520" s="1"/>
  <c r="L1519" s="1"/>
  <c r="K1521"/>
  <c r="K1520" s="1"/>
  <c r="K1519" s="1"/>
  <c r="L1516"/>
  <c r="L1515" s="1"/>
  <c r="L1514" s="1"/>
  <c r="L1513" s="1"/>
  <c r="K1516"/>
  <c r="K1515" s="1"/>
  <c r="K1514" s="1"/>
  <c r="K1513" s="1"/>
  <c r="L1509"/>
  <c r="L1508" s="1"/>
  <c r="L1507" s="1"/>
  <c r="L1506" s="1"/>
  <c r="K1509"/>
  <c r="K1508" s="1"/>
  <c r="K1507" s="1"/>
  <c r="K1506" s="1"/>
  <c r="L1503"/>
  <c r="L1502" s="1"/>
  <c r="K1503"/>
  <c r="K1502" s="1"/>
  <c r="L1498"/>
  <c r="K1498"/>
  <c r="L1496"/>
  <c r="K1496"/>
  <c r="J1581"/>
  <c r="J1580" s="1"/>
  <c r="J1578"/>
  <c r="J1577" s="1"/>
  <c r="J1574"/>
  <c r="J1573" s="1"/>
  <c r="J1571"/>
  <c r="J1570" s="1"/>
  <c r="J1569" s="1"/>
  <c r="J1564"/>
  <c r="J1563" s="1"/>
  <c r="J1561"/>
  <c r="J1560" s="1"/>
  <c r="J1554"/>
  <c r="J1553" s="1"/>
  <c r="J1551"/>
  <c r="J1550" s="1"/>
  <c r="J1539"/>
  <c r="J1538" s="1"/>
  <c r="J1537" s="1"/>
  <c r="J1536" s="1"/>
  <c r="J1535" s="1"/>
  <c r="J1534" s="1"/>
  <c r="J1531"/>
  <c r="J1530" s="1"/>
  <c r="J1529" s="1"/>
  <c r="J1528" s="1"/>
  <c r="J1527" s="1"/>
  <c r="J1526" s="1"/>
  <c r="J1523"/>
  <c r="J1521"/>
  <c r="J1520" s="1"/>
  <c r="J1519" s="1"/>
  <c r="J1516"/>
  <c r="J1515" s="1"/>
  <c r="J1514" s="1"/>
  <c r="J1513" s="1"/>
  <c r="J1509"/>
  <c r="J1508" s="1"/>
  <c r="J1507" s="1"/>
  <c r="J1506" s="1"/>
  <c r="J1503"/>
  <c r="J1502" s="1"/>
  <c r="J1498"/>
  <c r="J1496"/>
  <c r="L1487"/>
  <c r="L1486" s="1"/>
  <c r="L1485" s="1"/>
  <c r="L1484" s="1"/>
  <c r="L1483" s="1"/>
  <c r="K1487"/>
  <c r="K1486" s="1"/>
  <c r="K1485" s="1"/>
  <c r="K1484" s="1"/>
  <c r="K1483" s="1"/>
  <c r="J1487"/>
  <c r="J1486" s="1"/>
  <c r="J1485" s="1"/>
  <c r="J1484" s="1"/>
  <c r="J1483" s="1"/>
  <c r="L1480"/>
  <c r="L1479" s="1"/>
  <c r="K1480"/>
  <c r="K1479" s="1"/>
  <c r="L1477"/>
  <c r="L1476" s="1"/>
  <c r="K1477"/>
  <c r="K1476" s="1"/>
  <c r="J1480"/>
  <c r="J1479" s="1"/>
  <c r="J1477"/>
  <c r="J1476" s="1"/>
  <c r="G1855" i="5"/>
  <c r="F1855"/>
  <c r="E1855"/>
  <c r="G1846"/>
  <c r="F1846"/>
  <c r="E1846"/>
  <c r="G1371"/>
  <c r="F1371"/>
  <c r="E1371"/>
  <c r="G897"/>
  <c r="F897"/>
  <c r="F896" s="1"/>
  <c r="E897"/>
  <c r="E896" s="1"/>
  <c r="G894"/>
  <c r="F894"/>
  <c r="G892"/>
  <c r="F892"/>
  <c r="F891" s="1"/>
  <c r="G889"/>
  <c r="F889"/>
  <c r="E894"/>
  <c r="E892"/>
  <c r="E891" s="1"/>
  <c r="E889"/>
  <c r="G883"/>
  <c r="F883"/>
  <c r="F882" s="1"/>
  <c r="F881" s="1"/>
  <c r="G880"/>
  <c r="F880"/>
  <c r="F879" s="1"/>
  <c r="F878" s="1"/>
  <c r="G877"/>
  <c r="F877"/>
  <c r="F876" s="1"/>
  <c r="F875" s="1"/>
  <c r="E883"/>
  <c r="E882" s="1"/>
  <c r="E881" s="1"/>
  <c r="E880"/>
  <c r="E879" s="1"/>
  <c r="E878" s="1"/>
  <c r="E877"/>
  <c r="E876" s="1"/>
  <c r="E875" s="1"/>
  <c r="E872"/>
  <c r="E869"/>
  <c r="E866"/>
  <c r="E863"/>
  <c r="E860"/>
  <c r="E850"/>
  <c r="E847"/>
  <c r="E844"/>
  <c r="E841"/>
  <c r="E838"/>
  <c r="E835"/>
  <c r="E831"/>
  <c r="E828"/>
  <c r="E825"/>
  <c r="E822"/>
  <c r="E819"/>
  <c r="E816"/>
  <c r="E813"/>
  <c r="E810"/>
  <c r="E807"/>
  <c r="E804"/>
  <c r="E801"/>
  <c r="E796"/>
  <c r="E793"/>
  <c r="E790"/>
  <c r="E787"/>
  <c r="E784"/>
  <c r="E781"/>
  <c r="E778"/>
  <c r="E775"/>
  <c r="E772"/>
  <c r="E769"/>
  <c r="E766"/>
  <c r="E763"/>
  <c r="E760"/>
  <c r="E759" s="1"/>
  <c r="E758" s="1"/>
  <c r="E757"/>
  <c r="E756" s="1"/>
  <c r="E755" s="1"/>
  <c r="E754"/>
  <c r="E751"/>
  <c r="E748"/>
  <c r="E745"/>
  <c r="E742"/>
  <c r="E739"/>
  <c r="E736"/>
  <c r="E735" s="1"/>
  <c r="E734" s="1"/>
  <c r="E733"/>
  <c r="E730"/>
  <c r="E727"/>
  <c r="E855"/>
  <c r="E852"/>
  <c r="G418" l="1"/>
  <c r="H418" s="1"/>
  <c r="G433"/>
  <c r="H433" s="1"/>
  <c r="G456"/>
  <c r="H456" s="1"/>
  <c r="G564"/>
  <c r="G544"/>
  <c r="H544" s="1"/>
  <c r="G489"/>
  <c r="G1303"/>
  <c r="J1568" i="1"/>
  <c r="J1567" s="1"/>
  <c r="K1569"/>
  <c r="K1568" s="1"/>
  <c r="K1567" s="1"/>
  <c r="K1546" s="1"/>
  <c r="G389" i="5"/>
  <c r="I389" s="1"/>
  <c r="E854"/>
  <c r="I854" s="1"/>
  <c r="I855"/>
  <c r="E729"/>
  <c r="I730"/>
  <c r="E741"/>
  <c r="I742"/>
  <c r="E747"/>
  <c r="I748"/>
  <c r="E753"/>
  <c r="I754"/>
  <c r="E765"/>
  <c r="I766"/>
  <c r="E771"/>
  <c r="I772"/>
  <c r="E777"/>
  <c r="I778"/>
  <c r="E783"/>
  <c r="I784"/>
  <c r="E789"/>
  <c r="I790"/>
  <c r="E795"/>
  <c r="I796"/>
  <c r="E803"/>
  <c r="I804"/>
  <c r="E809"/>
  <c r="I810"/>
  <c r="E821"/>
  <c r="I822"/>
  <c r="E827"/>
  <c r="I828"/>
  <c r="E834"/>
  <c r="I835"/>
  <c r="E840"/>
  <c r="I841"/>
  <c r="E846"/>
  <c r="I847"/>
  <c r="E859"/>
  <c r="I860"/>
  <c r="E865"/>
  <c r="I866"/>
  <c r="E871"/>
  <c r="I872"/>
  <c r="H889"/>
  <c r="I889"/>
  <c r="G891"/>
  <c r="H892"/>
  <c r="I892"/>
  <c r="I894"/>
  <c r="I1371"/>
  <c r="H1371"/>
  <c r="H1855"/>
  <c r="I1855"/>
  <c r="G1700"/>
  <c r="H1701"/>
  <c r="G1734"/>
  <c r="H1735"/>
  <c r="I1735"/>
  <c r="G1702"/>
  <c r="H1705"/>
  <c r="I1705"/>
  <c r="I1053"/>
  <c r="I1303"/>
  <c r="H1303"/>
  <c r="H1829"/>
  <c r="I1829"/>
  <c r="I613"/>
  <c r="H613"/>
  <c r="I474"/>
  <c r="H474"/>
  <c r="G989"/>
  <c r="H992"/>
  <c r="I992"/>
  <c r="G597"/>
  <c r="I598"/>
  <c r="H598"/>
  <c r="I364"/>
  <c r="H364"/>
  <c r="I504"/>
  <c r="H504"/>
  <c r="I456"/>
  <c r="I559"/>
  <c r="H559"/>
  <c r="I489"/>
  <c r="H489"/>
  <c r="I433"/>
  <c r="I494"/>
  <c r="H494"/>
  <c r="G955"/>
  <c r="I958"/>
  <c r="H958"/>
  <c r="I413"/>
  <c r="H413"/>
  <c r="I484"/>
  <c r="H484"/>
  <c r="I408"/>
  <c r="H408"/>
  <c r="I564"/>
  <c r="H564"/>
  <c r="I451"/>
  <c r="H451"/>
  <c r="I514"/>
  <c r="H514"/>
  <c r="F1329"/>
  <c r="F1328" s="1"/>
  <c r="G1330"/>
  <c r="I1331"/>
  <c r="H1331"/>
  <c r="G977"/>
  <c r="I978"/>
  <c r="H978"/>
  <c r="G1334"/>
  <c r="I1335"/>
  <c r="H1335"/>
  <c r="H1817"/>
  <c r="I1817"/>
  <c r="H1004"/>
  <c r="I1004"/>
  <c r="G1003"/>
  <c r="H1679"/>
  <c r="I1679"/>
  <c r="I607"/>
  <c r="H607"/>
  <c r="G572"/>
  <c r="I573"/>
  <c r="H573"/>
  <c r="I565"/>
  <c r="H565"/>
  <c r="I560"/>
  <c r="H560"/>
  <c r="I555"/>
  <c r="H555"/>
  <c r="I550"/>
  <c r="H550"/>
  <c r="I545"/>
  <c r="H545"/>
  <c r="I537"/>
  <c r="H537"/>
  <c r="I532"/>
  <c r="H532"/>
  <c r="I527"/>
  <c r="H527"/>
  <c r="I522"/>
  <c r="H522"/>
  <c r="I517"/>
  <c r="H517"/>
  <c r="I512"/>
  <c r="H512"/>
  <c r="I507"/>
  <c r="H507"/>
  <c r="I502"/>
  <c r="H502"/>
  <c r="I497"/>
  <c r="H497"/>
  <c r="I492"/>
  <c r="H492"/>
  <c r="I487"/>
  <c r="H487"/>
  <c r="I482"/>
  <c r="H482"/>
  <c r="I472"/>
  <c r="H472"/>
  <c r="G466"/>
  <c r="I467"/>
  <c r="H467"/>
  <c r="I439"/>
  <c r="H439"/>
  <c r="I434"/>
  <c r="H434"/>
  <c r="I429"/>
  <c r="H429"/>
  <c r="I424"/>
  <c r="H424"/>
  <c r="I419"/>
  <c r="H419"/>
  <c r="I414"/>
  <c r="H414"/>
  <c r="I409"/>
  <c r="H409"/>
  <c r="I404"/>
  <c r="H404"/>
  <c r="G397"/>
  <c r="I398"/>
  <c r="H398"/>
  <c r="G1934"/>
  <c r="I1935"/>
  <c r="H1935"/>
  <c r="G1928"/>
  <c r="I1929"/>
  <c r="E381"/>
  <c r="I381" s="1"/>
  <c r="I382"/>
  <c r="I601"/>
  <c r="H601"/>
  <c r="I617"/>
  <c r="H617"/>
  <c r="G973"/>
  <c r="I974"/>
  <c r="H974"/>
  <c r="H990"/>
  <c r="I990"/>
  <c r="I981"/>
  <c r="H981"/>
  <c r="G952"/>
  <c r="I953"/>
  <c r="H953"/>
  <c r="I966"/>
  <c r="H966"/>
  <c r="G999"/>
  <c r="H1000"/>
  <c r="I1000"/>
  <c r="G1339"/>
  <c r="I1340"/>
  <c r="H1340"/>
  <c r="G1311"/>
  <c r="I1312"/>
  <c r="H1312"/>
  <c r="H1299"/>
  <c r="H1284"/>
  <c r="I1280"/>
  <c r="H1280"/>
  <c r="G1582"/>
  <c r="H1583"/>
  <c r="I1583"/>
  <c r="G1576"/>
  <c r="H1577"/>
  <c r="I1577"/>
  <c r="G1627"/>
  <c r="H1628"/>
  <c r="I1628"/>
  <c r="G1708"/>
  <c r="H1709"/>
  <c r="I1709"/>
  <c r="H1007"/>
  <c r="I1007"/>
  <c r="H1672"/>
  <c r="I1672"/>
  <c r="I462"/>
  <c r="H462"/>
  <c r="I457"/>
  <c r="H457"/>
  <c r="I452"/>
  <c r="H452"/>
  <c r="I447"/>
  <c r="H447"/>
  <c r="G1931"/>
  <c r="I1932"/>
  <c r="H1932"/>
  <c r="H376"/>
  <c r="I376"/>
  <c r="I475"/>
  <c r="H475"/>
  <c r="H378"/>
  <c r="I378"/>
  <c r="G986"/>
  <c r="H987"/>
  <c r="I987"/>
  <c r="G2065"/>
  <c r="I2066"/>
  <c r="H1826"/>
  <c r="I1826"/>
  <c r="H1818"/>
  <c r="I1818"/>
  <c r="I1319"/>
  <c r="H1319"/>
  <c r="I1309"/>
  <c r="H1309"/>
  <c r="G1336"/>
  <c r="I1337"/>
  <c r="H1337"/>
  <c r="G2050"/>
  <c r="I2051"/>
  <c r="H2051"/>
  <c r="G1621"/>
  <c r="H1622"/>
  <c r="I1622"/>
  <c r="H1614"/>
  <c r="I1614"/>
  <c r="G1590"/>
  <c r="H1591"/>
  <c r="I1591"/>
  <c r="G1571"/>
  <c r="H1572"/>
  <c r="I1572"/>
  <c r="E1058"/>
  <c r="I1058" s="1"/>
  <c r="I1059"/>
  <c r="G1565"/>
  <c r="H1566"/>
  <c r="I1566"/>
  <c r="G1557"/>
  <c r="H1558"/>
  <c r="I1558"/>
  <c r="G1551"/>
  <c r="H1552"/>
  <c r="I1552"/>
  <c r="H1603"/>
  <c r="I1603"/>
  <c r="G1744"/>
  <c r="H1745"/>
  <c r="I1745"/>
  <c r="G1738"/>
  <c r="H1739"/>
  <c r="I1739"/>
  <c r="G1722"/>
  <c r="H1723"/>
  <c r="I1723"/>
  <c r="H1698"/>
  <c r="I1698"/>
  <c r="H1711"/>
  <c r="I1711"/>
  <c r="G1717"/>
  <c r="H1718"/>
  <c r="I1718"/>
  <c r="E851"/>
  <c r="I851" s="1"/>
  <c r="I852"/>
  <c r="E726"/>
  <c r="I727"/>
  <c r="E732"/>
  <c r="I733"/>
  <c r="E738"/>
  <c r="I739"/>
  <c r="E744"/>
  <c r="I745"/>
  <c r="E750"/>
  <c r="I751"/>
  <c r="E768"/>
  <c r="I769"/>
  <c r="E774"/>
  <c r="I775"/>
  <c r="E780"/>
  <c r="I781"/>
  <c r="E786"/>
  <c r="I787"/>
  <c r="E792"/>
  <c r="I793"/>
  <c r="E800"/>
  <c r="I800" s="1"/>
  <c r="I801"/>
  <c r="E806"/>
  <c r="I807"/>
  <c r="E812"/>
  <c r="I813"/>
  <c r="E818"/>
  <c r="I819"/>
  <c r="E824"/>
  <c r="I825"/>
  <c r="E830"/>
  <c r="I831"/>
  <c r="E837"/>
  <c r="I838"/>
  <c r="E843"/>
  <c r="I844"/>
  <c r="E849"/>
  <c r="I850"/>
  <c r="E862"/>
  <c r="I863"/>
  <c r="E868"/>
  <c r="I869"/>
  <c r="G876"/>
  <c r="H877"/>
  <c r="I877"/>
  <c r="G879"/>
  <c r="H880"/>
  <c r="I880"/>
  <c r="G882"/>
  <c r="H883"/>
  <c r="I883"/>
  <c r="G896"/>
  <c r="I897"/>
  <c r="H897"/>
  <c r="H1846"/>
  <c r="I1846"/>
  <c r="H1608"/>
  <c r="I1608"/>
  <c r="G1314"/>
  <c r="H1618"/>
  <c r="I1618"/>
  <c r="H1810"/>
  <c r="I1810"/>
  <c r="G963"/>
  <c r="I970"/>
  <c r="H970"/>
  <c r="I983"/>
  <c r="H983"/>
  <c r="I367"/>
  <c r="H367"/>
  <c r="I361"/>
  <c r="G373"/>
  <c r="G549"/>
  <c r="G446"/>
  <c r="G403"/>
  <c r="G524"/>
  <c r="G479"/>
  <c r="G438"/>
  <c r="G428"/>
  <c r="G554"/>
  <c r="G499"/>
  <c r="G461"/>
  <c r="G534"/>
  <c r="G423"/>
  <c r="G604"/>
  <c r="G596" s="1"/>
  <c r="G509"/>
  <c r="G519"/>
  <c r="G469"/>
  <c r="G529"/>
  <c r="G1013"/>
  <c r="H1014"/>
  <c r="I1014"/>
  <c r="G1612"/>
  <c r="G1611" s="1"/>
  <c r="H1613"/>
  <c r="I1613"/>
  <c r="G1602"/>
  <c r="G1671"/>
  <c r="I1951"/>
  <c r="H1951"/>
  <c r="H1676"/>
  <c r="I1676"/>
  <c r="I956"/>
  <c r="H956"/>
  <c r="I605"/>
  <c r="H605"/>
  <c r="I567"/>
  <c r="H567"/>
  <c r="I562"/>
  <c r="H562"/>
  <c r="I557"/>
  <c r="H557"/>
  <c r="I552"/>
  <c r="H552"/>
  <c r="I547"/>
  <c r="H547"/>
  <c r="G539"/>
  <c r="I542"/>
  <c r="H542"/>
  <c r="I540"/>
  <c r="H540"/>
  <c r="E388"/>
  <c r="I535"/>
  <c r="H535"/>
  <c r="I530"/>
  <c r="H530"/>
  <c r="I525"/>
  <c r="H525"/>
  <c r="I520"/>
  <c r="H520"/>
  <c r="I515"/>
  <c r="H515"/>
  <c r="I510"/>
  <c r="H510"/>
  <c r="I505"/>
  <c r="H505"/>
  <c r="I500"/>
  <c r="H500"/>
  <c r="I495"/>
  <c r="H495"/>
  <c r="I490"/>
  <c r="H490"/>
  <c r="I485"/>
  <c r="H485"/>
  <c r="I480"/>
  <c r="H480"/>
  <c r="I470"/>
  <c r="H470"/>
  <c r="I441"/>
  <c r="H441"/>
  <c r="I436"/>
  <c r="H436"/>
  <c r="I431"/>
  <c r="H431"/>
  <c r="I426"/>
  <c r="H426"/>
  <c r="I421"/>
  <c r="H421"/>
  <c r="I416"/>
  <c r="H416"/>
  <c r="I411"/>
  <c r="H411"/>
  <c r="I406"/>
  <c r="H406"/>
  <c r="G400"/>
  <c r="I401"/>
  <c r="H401"/>
  <c r="G394"/>
  <c r="I395"/>
  <c r="H395"/>
  <c r="G357"/>
  <c r="G356" s="1"/>
  <c r="H358"/>
  <c r="I358"/>
  <c r="I609"/>
  <c r="H609"/>
  <c r="I620"/>
  <c r="H620"/>
  <c r="I614"/>
  <c r="H614"/>
  <c r="H995"/>
  <c r="I995"/>
  <c r="I979"/>
  <c r="H979"/>
  <c r="I968"/>
  <c r="H968"/>
  <c r="I993"/>
  <c r="I964"/>
  <c r="H964"/>
  <c r="G1321"/>
  <c r="I1322"/>
  <c r="H1322"/>
  <c r="I1306"/>
  <c r="H1306"/>
  <c r="I1297"/>
  <c r="H1297"/>
  <c r="H1282"/>
  <c r="I1332"/>
  <c r="H1332"/>
  <c r="G1598"/>
  <c r="H1599"/>
  <c r="I1599"/>
  <c r="G1579"/>
  <c r="H1580"/>
  <c r="I1580"/>
  <c r="I1620"/>
  <c r="H1606"/>
  <c r="I1606"/>
  <c r="G1687"/>
  <c r="H1688"/>
  <c r="I1688"/>
  <c r="H1703"/>
  <c r="I1703"/>
  <c r="H1974"/>
  <c r="I1974"/>
  <c r="G569"/>
  <c r="I570"/>
  <c r="H570"/>
  <c r="I464"/>
  <c r="H464"/>
  <c r="I459"/>
  <c r="H459"/>
  <c r="I454"/>
  <c r="H454"/>
  <c r="I449"/>
  <c r="H449"/>
  <c r="G443"/>
  <c r="I444"/>
  <c r="H444"/>
  <c r="G592"/>
  <c r="I593"/>
  <c r="H593"/>
  <c r="H374"/>
  <c r="I374"/>
  <c r="G370"/>
  <c r="H370" s="1"/>
  <c r="H371"/>
  <c r="I477"/>
  <c r="H477"/>
  <c r="H384"/>
  <c r="I384"/>
  <c r="G1015"/>
  <c r="H1016"/>
  <c r="I1016"/>
  <c r="H1839"/>
  <c r="I1839"/>
  <c r="H1819"/>
  <c r="I1819"/>
  <c r="I1324"/>
  <c r="H1324"/>
  <c r="I1315"/>
  <c r="H1315"/>
  <c r="I1304"/>
  <c r="H1304"/>
  <c r="G2053"/>
  <c r="I2054"/>
  <c r="H2054"/>
  <c r="I1626"/>
  <c r="G1624"/>
  <c r="H1625"/>
  <c r="I1625"/>
  <c r="H1616"/>
  <c r="I1616"/>
  <c r="G1593"/>
  <c r="H1594"/>
  <c r="I1594"/>
  <c r="G1587"/>
  <c r="H1588"/>
  <c r="I1588"/>
  <c r="G1568"/>
  <c r="H1569"/>
  <c r="I1569"/>
  <c r="G1560"/>
  <c r="H1561"/>
  <c r="I1561"/>
  <c r="G1554"/>
  <c r="H1555"/>
  <c r="I1555"/>
  <c r="G1548"/>
  <c r="I1549"/>
  <c r="H1549"/>
  <c r="G1741"/>
  <c r="H1742"/>
  <c r="I1742"/>
  <c r="G1731"/>
  <c r="H1732"/>
  <c r="I1732"/>
  <c r="H1904"/>
  <c r="H1696"/>
  <c r="I1696"/>
  <c r="G1690"/>
  <c r="H1691"/>
  <c r="I1691"/>
  <c r="G1714"/>
  <c r="H1715"/>
  <c r="I1715"/>
  <c r="E815"/>
  <c r="I816"/>
  <c r="E762"/>
  <c r="I763"/>
  <c r="L2203" i="1"/>
  <c r="L2202" s="1"/>
  <c r="L1500"/>
  <c r="J1923"/>
  <c r="L1923"/>
  <c r="L1922" s="1"/>
  <c r="L1921" s="1"/>
  <c r="L1920" s="1"/>
  <c r="J1866"/>
  <c r="J1849" s="1"/>
  <c r="J1848" s="1"/>
  <c r="J1847" s="1"/>
  <c r="J1846" s="1"/>
  <c r="L1771"/>
  <c r="L1751" s="1"/>
  <c r="L1750" s="1"/>
  <c r="L1749" s="1"/>
  <c r="L1733" s="1"/>
  <c r="G1601" i="5"/>
  <c r="L1853" i="1"/>
  <c r="L1849" s="1"/>
  <c r="L1848" s="1"/>
  <c r="L1847" s="1"/>
  <c r="L1846" s="1"/>
  <c r="F976" i="5"/>
  <c r="F963"/>
  <c r="K1771" i="1"/>
  <c r="E963" i="5"/>
  <c r="E951" s="1"/>
  <c r="E950" s="1"/>
  <c r="J1986" i="1"/>
  <c r="J1985" s="1"/>
  <c r="J1984" s="1"/>
  <c r="K2203"/>
  <c r="K2202" s="1"/>
  <c r="J1771"/>
  <c r="K1576"/>
  <c r="K1752"/>
  <c r="F1693" i="5"/>
  <c r="F1686" s="1"/>
  <c r="F1685" s="1"/>
  <c r="E1601"/>
  <c r="E1597" s="1"/>
  <c r="E1546" s="1"/>
  <c r="G976"/>
  <c r="F1611"/>
  <c r="J1500" i="1"/>
  <c r="E1701" i="5"/>
  <c r="E1700" s="1"/>
  <c r="L1494" i="1"/>
  <c r="G1695" i="5"/>
  <c r="L1986" i="1"/>
  <c r="L1985" s="1"/>
  <c r="J1752"/>
  <c r="K1494"/>
  <c r="K1986"/>
  <c r="K1985" s="1"/>
  <c r="K1984" s="1"/>
  <c r="J1494"/>
  <c r="E1695" i="5"/>
  <c r="E1694" s="1"/>
  <c r="L1804" i="1"/>
  <c r="L1803" s="1"/>
  <c r="L1802" s="1"/>
  <c r="K1804"/>
  <c r="K1803" s="1"/>
  <c r="K1802" s="1"/>
  <c r="K1500"/>
  <c r="F1601" i="5"/>
  <c r="J1576" i="1"/>
  <c r="L1576"/>
  <c r="L1568" s="1"/>
  <c r="L1567" s="1"/>
  <c r="K1923"/>
  <c r="K1922" s="1"/>
  <c r="K1921" s="1"/>
  <c r="K1920" s="1"/>
  <c r="F596" i="5"/>
  <c r="J2203" i="1"/>
  <c r="J2202" s="1"/>
  <c r="F388" i="5"/>
  <c r="N1987" i="1"/>
  <c r="E596" i="5"/>
  <c r="F356"/>
  <c r="F352" s="1"/>
  <c r="E356"/>
  <c r="K1849" i="1"/>
  <c r="K1848" s="1"/>
  <c r="K1847" s="1"/>
  <c r="K1846" s="1"/>
  <c r="J1841"/>
  <c r="N1842"/>
  <c r="E1809" i="5"/>
  <c r="E1757" s="1"/>
  <c r="G1809"/>
  <c r="F1809"/>
  <c r="F1757" s="1"/>
  <c r="E1302"/>
  <c r="F1302"/>
  <c r="J1709" i="1"/>
  <c r="N1709" s="1"/>
  <c r="N1710"/>
  <c r="K1664"/>
  <c r="K1653" s="1"/>
  <c r="L1664"/>
  <c r="L1653" s="1"/>
  <c r="N1647"/>
  <c r="N1646"/>
  <c r="J1664"/>
  <c r="K1608"/>
  <c r="K1607" s="1"/>
  <c r="L1608"/>
  <c r="L1607" s="1"/>
  <c r="J1608"/>
  <c r="J1607" s="1"/>
  <c r="J1559"/>
  <c r="J1558" s="1"/>
  <c r="J1557" s="1"/>
  <c r="L1549"/>
  <c r="L1548" s="1"/>
  <c r="L1547" s="1"/>
  <c r="K1549"/>
  <c r="K1548" s="1"/>
  <c r="K1547" s="1"/>
  <c r="J1549"/>
  <c r="J1548" s="1"/>
  <c r="J1547" s="1"/>
  <c r="L1512"/>
  <c r="K1475"/>
  <c r="K1474" s="1"/>
  <c r="K1473" s="1"/>
  <c r="L1559"/>
  <c r="L1558" s="1"/>
  <c r="L1557" s="1"/>
  <c r="K1559"/>
  <c r="K1558" s="1"/>
  <c r="K1557" s="1"/>
  <c r="K1512"/>
  <c r="J1512"/>
  <c r="L1475"/>
  <c r="L1474" s="1"/>
  <c r="L1473" s="1"/>
  <c r="J1475"/>
  <c r="J1474" s="1"/>
  <c r="J1473" s="1"/>
  <c r="F874" i="5"/>
  <c r="E874"/>
  <c r="E724"/>
  <c r="G1106"/>
  <c r="F1106"/>
  <c r="G1104"/>
  <c r="F1104"/>
  <c r="G1101"/>
  <c r="F1101"/>
  <c r="E1106"/>
  <c r="E1104"/>
  <c r="E1101"/>
  <c r="E1099"/>
  <c r="E1093"/>
  <c r="I1093" s="1"/>
  <c r="E1091"/>
  <c r="I1091" s="1"/>
  <c r="E1089"/>
  <c r="I1089" s="1"/>
  <c r="E1087"/>
  <c r="I1087" s="1"/>
  <c r="G1096"/>
  <c r="F1096"/>
  <c r="F1095" s="1"/>
  <c r="E1096"/>
  <c r="E1095" s="1"/>
  <c r="G1374"/>
  <c r="F1374"/>
  <c r="F1373" s="1"/>
  <c r="F1372" s="1"/>
  <c r="G1370"/>
  <c r="F1370"/>
  <c r="F1369" s="1"/>
  <c r="E1370"/>
  <c r="E1369" s="1"/>
  <c r="E1374"/>
  <c r="E1373" s="1"/>
  <c r="E1372" s="1"/>
  <c r="N1448" i="1"/>
  <c r="L1447"/>
  <c r="L1446" s="1"/>
  <c r="L1445" s="1"/>
  <c r="K1447"/>
  <c r="K1446" s="1"/>
  <c r="K1445" s="1"/>
  <c r="J1447"/>
  <c r="J1446" s="1"/>
  <c r="J1445" s="1"/>
  <c r="L1441"/>
  <c r="K1441"/>
  <c r="F895" i="5" s="1"/>
  <c r="F893" s="1"/>
  <c r="J1441" i="1"/>
  <c r="N1440"/>
  <c r="L1434"/>
  <c r="K1434"/>
  <c r="F888" i="5" s="1"/>
  <c r="J1434" i="1"/>
  <c r="E888" i="5" s="1"/>
  <c r="L1349" i="1"/>
  <c r="G799" i="5" s="1"/>
  <c r="J1349" i="1"/>
  <c r="N1334"/>
  <c r="N1331"/>
  <c r="N1328"/>
  <c r="N1325"/>
  <c r="L1333"/>
  <c r="L1332" s="1"/>
  <c r="K1333"/>
  <c r="K1332" s="1"/>
  <c r="L1330"/>
  <c r="L1329" s="1"/>
  <c r="K1330"/>
  <c r="K1329" s="1"/>
  <c r="L1327"/>
  <c r="L1326" s="1"/>
  <c r="K1327"/>
  <c r="K1326" s="1"/>
  <c r="L1324"/>
  <c r="K1324"/>
  <c r="K1323" s="1"/>
  <c r="J1333"/>
  <c r="J1332" s="1"/>
  <c r="J1330"/>
  <c r="J1329" s="1"/>
  <c r="J1327"/>
  <c r="N1327" s="1"/>
  <c r="J1324"/>
  <c r="J1323" s="1"/>
  <c r="L1468"/>
  <c r="L1467" s="1"/>
  <c r="K1468"/>
  <c r="K1467" s="1"/>
  <c r="L1465"/>
  <c r="L1464" s="1"/>
  <c r="K1465"/>
  <c r="K1464" s="1"/>
  <c r="L1458"/>
  <c r="L1457" s="1"/>
  <c r="L1456" s="1"/>
  <c r="K1458"/>
  <c r="K1457" s="1"/>
  <c r="K1456" s="1"/>
  <c r="L1454"/>
  <c r="L1453" s="1"/>
  <c r="L1452" s="1"/>
  <c r="L1451" s="1"/>
  <c r="K1454"/>
  <c r="K1453" s="1"/>
  <c r="K1452" s="1"/>
  <c r="K1451" s="1"/>
  <c r="L1443"/>
  <c r="L1442" s="1"/>
  <c r="K1443"/>
  <c r="K1442" s="1"/>
  <c r="L1437"/>
  <c r="K1437"/>
  <c r="L1435"/>
  <c r="K1435"/>
  <c r="L1429"/>
  <c r="L1428" s="1"/>
  <c r="K1429"/>
  <c r="K1428" s="1"/>
  <c r="L1426"/>
  <c r="L1425" s="1"/>
  <c r="K1426"/>
  <c r="K1425" s="1"/>
  <c r="L1423"/>
  <c r="L1422" s="1"/>
  <c r="K1423"/>
  <c r="K1422" s="1"/>
  <c r="L1419"/>
  <c r="L1418" s="1"/>
  <c r="K1419"/>
  <c r="K1418" s="1"/>
  <c r="L1416"/>
  <c r="L1415" s="1"/>
  <c r="K1416"/>
  <c r="K1415" s="1"/>
  <c r="L1413"/>
  <c r="L1412" s="1"/>
  <c r="K1413"/>
  <c r="K1412" s="1"/>
  <c r="L1410"/>
  <c r="L1409" s="1"/>
  <c r="K1410"/>
  <c r="K1409" s="1"/>
  <c r="L1407"/>
  <c r="L1406" s="1"/>
  <c r="L1405" s="1"/>
  <c r="K1407"/>
  <c r="K1406" s="1"/>
  <c r="K1405" s="1"/>
  <c r="L1403"/>
  <c r="L1402" s="1"/>
  <c r="K1403"/>
  <c r="K1402" s="1"/>
  <c r="L1400"/>
  <c r="L1399" s="1"/>
  <c r="K1400"/>
  <c r="K1399" s="1"/>
  <c r="L1397"/>
  <c r="L1396" s="1"/>
  <c r="K1397"/>
  <c r="K1396" s="1"/>
  <c r="L1394"/>
  <c r="L1393" s="1"/>
  <c r="K1394"/>
  <c r="K1393" s="1"/>
  <c r="L1391"/>
  <c r="L1390" s="1"/>
  <c r="K1391"/>
  <c r="K1390" s="1"/>
  <c r="L1388"/>
  <c r="L1387" s="1"/>
  <c r="K1388"/>
  <c r="K1387" s="1"/>
  <c r="L1385"/>
  <c r="L1384" s="1"/>
  <c r="L1383" s="1"/>
  <c r="K1385"/>
  <c r="K1384" s="1"/>
  <c r="K1383" s="1"/>
  <c r="L1381"/>
  <c r="L1380" s="1"/>
  <c r="K1381"/>
  <c r="K1380" s="1"/>
  <c r="L1378"/>
  <c r="L1377" s="1"/>
  <c r="K1378"/>
  <c r="K1377" s="1"/>
  <c r="L1375"/>
  <c r="L1374" s="1"/>
  <c r="K1375"/>
  <c r="K1374" s="1"/>
  <c r="L1372"/>
  <c r="L1371" s="1"/>
  <c r="K1372"/>
  <c r="K1371" s="1"/>
  <c r="L1369"/>
  <c r="L1368" s="1"/>
  <c r="K1369"/>
  <c r="K1368" s="1"/>
  <c r="L1366"/>
  <c r="L1365" s="1"/>
  <c r="K1366"/>
  <c r="K1365" s="1"/>
  <c r="L1363"/>
  <c r="L1362" s="1"/>
  <c r="K1363"/>
  <c r="K1362" s="1"/>
  <c r="L1360"/>
  <c r="L1359" s="1"/>
  <c r="K1360"/>
  <c r="K1359" s="1"/>
  <c r="L1357"/>
  <c r="L1356" s="1"/>
  <c r="K1357"/>
  <c r="K1356" s="1"/>
  <c r="L1353"/>
  <c r="L1352" s="1"/>
  <c r="K1353"/>
  <c r="K1352" s="1"/>
  <c r="L1350"/>
  <c r="K1350"/>
  <c r="K1348"/>
  <c r="L1345"/>
  <c r="L1344" s="1"/>
  <c r="K1345"/>
  <c r="K1344" s="1"/>
  <c r="L1342"/>
  <c r="L1341" s="1"/>
  <c r="K1342"/>
  <c r="K1341" s="1"/>
  <c r="L1339"/>
  <c r="L1338" s="1"/>
  <c r="K1339"/>
  <c r="K1338" s="1"/>
  <c r="L1336"/>
  <c r="L1335" s="1"/>
  <c r="K1336"/>
  <c r="K1335" s="1"/>
  <c r="L1321"/>
  <c r="L1320" s="1"/>
  <c r="K1321"/>
  <c r="K1320" s="1"/>
  <c r="L1318"/>
  <c r="L1317" s="1"/>
  <c r="K1318"/>
  <c r="K1317" s="1"/>
  <c r="L1315"/>
  <c r="L1314" s="1"/>
  <c r="K1315"/>
  <c r="K1314" s="1"/>
  <c r="L1312"/>
  <c r="L1311" s="1"/>
  <c r="K1312"/>
  <c r="K1311" s="1"/>
  <c r="L1309"/>
  <c r="L1308" s="1"/>
  <c r="K1309"/>
  <c r="K1308" s="1"/>
  <c r="L1306"/>
  <c r="L1305" s="1"/>
  <c r="K1306"/>
  <c r="K1305" s="1"/>
  <c r="L1303"/>
  <c r="L1302" s="1"/>
  <c r="K1303"/>
  <c r="K1302" s="1"/>
  <c r="L1300"/>
  <c r="L1299" s="1"/>
  <c r="K1300"/>
  <c r="K1299" s="1"/>
  <c r="L1297"/>
  <c r="L1296" s="1"/>
  <c r="K1297"/>
  <c r="K1296" s="1"/>
  <c r="L1294"/>
  <c r="L1293" s="1"/>
  <c r="K1294"/>
  <c r="K1293" s="1"/>
  <c r="L1291"/>
  <c r="L1290" s="1"/>
  <c r="K1291"/>
  <c r="K1290" s="1"/>
  <c r="L1288"/>
  <c r="L1287" s="1"/>
  <c r="K1288"/>
  <c r="K1287" s="1"/>
  <c r="L1285"/>
  <c r="L1284" s="1"/>
  <c r="K1285"/>
  <c r="K1284" s="1"/>
  <c r="L1282"/>
  <c r="L1281" s="1"/>
  <c r="K1282"/>
  <c r="K1281" s="1"/>
  <c r="L1279"/>
  <c r="L1278" s="1"/>
  <c r="K1279"/>
  <c r="K1278" s="1"/>
  <c r="L1276"/>
  <c r="L1275" s="1"/>
  <c r="K1276"/>
  <c r="K1275" s="1"/>
  <c r="L1273"/>
  <c r="L1272" s="1"/>
  <c r="K1273"/>
  <c r="K1272" s="1"/>
  <c r="J1468"/>
  <c r="J1467" s="1"/>
  <c r="J1465"/>
  <c r="J1464" s="1"/>
  <c r="J1458"/>
  <c r="J1457" s="1"/>
  <c r="J1456" s="1"/>
  <c r="J1454"/>
  <c r="J1453" s="1"/>
  <c r="J1452" s="1"/>
  <c r="J1451" s="1"/>
  <c r="J1443"/>
  <c r="J1442" s="1"/>
  <c r="J1437"/>
  <c r="J1435"/>
  <c r="J1429"/>
  <c r="J1428" s="1"/>
  <c r="J1426"/>
  <c r="J1425" s="1"/>
  <c r="J1423"/>
  <c r="J1422" s="1"/>
  <c r="J1419"/>
  <c r="J1418" s="1"/>
  <c r="J1416"/>
  <c r="J1415" s="1"/>
  <c r="J1413"/>
  <c r="J1412" s="1"/>
  <c r="J1410"/>
  <c r="J1409" s="1"/>
  <c r="J1407"/>
  <c r="J1406" s="1"/>
  <c r="J1405" s="1"/>
  <c r="J1403"/>
  <c r="J1402" s="1"/>
  <c r="J1400"/>
  <c r="J1399" s="1"/>
  <c r="J1397"/>
  <c r="J1396" s="1"/>
  <c r="J1394"/>
  <c r="J1393" s="1"/>
  <c r="J1391"/>
  <c r="J1390" s="1"/>
  <c r="J1388"/>
  <c r="J1387" s="1"/>
  <c r="J1385"/>
  <c r="J1384" s="1"/>
  <c r="J1383" s="1"/>
  <c r="J1381"/>
  <c r="J1380" s="1"/>
  <c r="J1378"/>
  <c r="J1377" s="1"/>
  <c r="J1375"/>
  <c r="J1374" s="1"/>
  <c r="J1372"/>
  <c r="J1371" s="1"/>
  <c r="J1369"/>
  <c r="J1368" s="1"/>
  <c r="J1366"/>
  <c r="J1365" s="1"/>
  <c r="J1363"/>
  <c r="J1362" s="1"/>
  <c r="J1360"/>
  <c r="J1359" s="1"/>
  <c r="J1357"/>
  <c r="J1356" s="1"/>
  <c r="J1353"/>
  <c r="J1352" s="1"/>
  <c r="J1350"/>
  <c r="J1345"/>
  <c r="J1344" s="1"/>
  <c r="J1342"/>
  <c r="J1341" s="1"/>
  <c r="J1339"/>
  <c r="J1338" s="1"/>
  <c r="J1336"/>
  <c r="J1335" s="1"/>
  <c r="J1321"/>
  <c r="J1320" s="1"/>
  <c r="J1318"/>
  <c r="J1317" s="1"/>
  <c r="J1315"/>
  <c r="J1314" s="1"/>
  <c r="J1312"/>
  <c r="J1311" s="1"/>
  <c r="J1309"/>
  <c r="J1308" s="1"/>
  <c r="J1306"/>
  <c r="J1305" s="1"/>
  <c r="J1303"/>
  <c r="J1302" s="1"/>
  <c r="J1300"/>
  <c r="J1299" s="1"/>
  <c r="J1297"/>
  <c r="J1296" s="1"/>
  <c r="J1294"/>
  <c r="J1293" s="1"/>
  <c r="J1291"/>
  <c r="J1290" s="1"/>
  <c r="J1288"/>
  <c r="J1287" s="1"/>
  <c r="J1285"/>
  <c r="J1284" s="1"/>
  <c r="J1282"/>
  <c r="J1281" s="1"/>
  <c r="J1279"/>
  <c r="J1278" s="1"/>
  <c r="J1276"/>
  <c r="J1275" s="1"/>
  <c r="J1273"/>
  <c r="J1272" s="1"/>
  <c r="L1265"/>
  <c r="L1264" s="1"/>
  <c r="L1263" s="1"/>
  <c r="L1262" s="1"/>
  <c r="L1261" s="1"/>
  <c r="L1260" s="1"/>
  <c r="K1265"/>
  <c r="K1264" s="1"/>
  <c r="K1263" s="1"/>
  <c r="K1262" s="1"/>
  <c r="K1261" s="1"/>
  <c r="K1260" s="1"/>
  <c r="J1265"/>
  <c r="J1264" s="1"/>
  <c r="J1263" s="1"/>
  <c r="J1262" s="1"/>
  <c r="J1261" s="1"/>
  <c r="J1260" s="1"/>
  <c r="L1257"/>
  <c r="L1256" s="1"/>
  <c r="L1255" s="1"/>
  <c r="L1254" s="1"/>
  <c r="L1253" s="1"/>
  <c r="K1257"/>
  <c r="K1256" s="1"/>
  <c r="K1255" s="1"/>
  <c r="K1254" s="1"/>
  <c r="K1253" s="1"/>
  <c r="J1257"/>
  <c r="J1256" s="1"/>
  <c r="J1255" s="1"/>
  <c r="J1254" s="1"/>
  <c r="J1253" s="1"/>
  <c r="G248" i="5"/>
  <c r="F248"/>
  <c r="F247" s="1"/>
  <c r="F246" s="1"/>
  <c r="E248"/>
  <c r="E247" s="1"/>
  <c r="E246" s="1"/>
  <c r="G251"/>
  <c r="F251"/>
  <c r="F250" s="1"/>
  <c r="F249" s="1"/>
  <c r="E251"/>
  <c r="E250" s="1"/>
  <c r="E249" s="1"/>
  <c r="G245"/>
  <c r="F245"/>
  <c r="F244" s="1"/>
  <c r="F243" s="1"/>
  <c r="E245"/>
  <c r="E244" s="1"/>
  <c r="E243" s="1"/>
  <c r="G239"/>
  <c r="F239"/>
  <c r="F238" s="1"/>
  <c r="F237" s="1"/>
  <c r="E239"/>
  <c r="E238" s="1"/>
  <c r="E237" s="1"/>
  <c r="G236"/>
  <c r="F236"/>
  <c r="F235" s="1"/>
  <c r="E236"/>
  <c r="E235" s="1"/>
  <c r="G234"/>
  <c r="F234"/>
  <c r="F233" s="1"/>
  <c r="E234"/>
  <c r="E233" s="1"/>
  <c r="G231"/>
  <c r="F231"/>
  <c r="F230" s="1"/>
  <c r="F229" s="1"/>
  <c r="E231"/>
  <c r="E230" s="1"/>
  <c r="E229" s="1"/>
  <c r="G228"/>
  <c r="F228"/>
  <c r="F227" s="1"/>
  <c r="E228"/>
  <c r="E227" s="1"/>
  <c r="G226"/>
  <c r="F226"/>
  <c r="F225" s="1"/>
  <c r="E226"/>
  <c r="E225" s="1"/>
  <c r="G206"/>
  <c r="F206"/>
  <c r="F205" s="1"/>
  <c r="E206"/>
  <c r="E205" s="1"/>
  <c r="G204"/>
  <c r="F204"/>
  <c r="F203" s="1"/>
  <c r="E204"/>
  <c r="E203" s="1"/>
  <c r="G201"/>
  <c r="F201"/>
  <c r="F200" s="1"/>
  <c r="F199" s="1"/>
  <c r="E201"/>
  <c r="E200" s="1"/>
  <c r="E199" s="1"/>
  <c r="G189"/>
  <c r="F189"/>
  <c r="F188" s="1"/>
  <c r="F187" s="1"/>
  <c r="E189"/>
  <c r="E188" s="1"/>
  <c r="E187" s="1"/>
  <c r="G180"/>
  <c r="F180"/>
  <c r="F179" s="1"/>
  <c r="F178" s="1"/>
  <c r="E180"/>
  <c r="E179" s="1"/>
  <c r="E178" s="1"/>
  <c r="L1242" i="1"/>
  <c r="L1241" s="1"/>
  <c r="K1242"/>
  <c r="K1241" s="1"/>
  <c r="J1242"/>
  <c r="J1241" s="1"/>
  <c r="L1249"/>
  <c r="L1248" s="1"/>
  <c r="L1247" s="1"/>
  <c r="L1246" s="1"/>
  <c r="L1245" s="1"/>
  <c r="K1249"/>
  <c r="K1248" s="1"/>
  <c r="K1247" s="1"/>
  <c r="K1246" s="1"/>
  <c r="K1245" s="1"/>
  <c r="L1239"/>
  <c r="L1238" s="1"/>
  <c r="K1239"/>
  <c r="K1238" s="1"/>
  <c r="L1236"/>
  <c r="L1235" s="1"/>
  <c r="K1236"/>
  <c r="K1235" s="1"/>
  <c r="L1233"/>
  <c r="K1233"/>
  <c r="L1231"/>
  <c r="K1231"/>
  <c r="L1228"/>
  <c r="L1227" s="1"/>
  <c r="K1228"/>
  <c r="K1227" s="1"/>
  <c r="L1225"/>
  <c r="K1225"/>
  <c r="L1223"/>
  <c r="K1223"/>
  <c r="L1220"/>
  <c r="K1220"/>
  <c r="L1218"/>
  <c r="K1218"/>
  <c r="L1215"/>
  <c r="L1214" s="1"/>
  <c r="K1215"/>
  <c r="K1214" s="1"/>
  <c r="L1211"/>
  <c r="L1210" s="1"/>
  <c r="K1211"/>
  <c r="K1210" s="1"/>
  <c r="L1208"/>
  <c r="L1207" s="1"/>
  <c r="K1208"/>
  <c r="K1207" s="1"/>
  <c r="J1249"/>
  <c r="J1248" s="1"/>
  <c r="J1247" s="1"/>
  <c r="J1246" s="1"/>
  <c r="J1245" s="1"/>
  <c r="J1239"/>
  <c r="J1238" s="1"/>
  <c r="J1236"/>
  <c r="J1235" s="1"/>
  <c r="J1233"/>
  <c r="J1231"/>
  <c r="J1228"/>
  <c r="J1227" s="1"/>
  <c r="J1225"/>
  <c r="J1223"/>
  <c r="J1220"/>
  <c r="J1218"/>
  <c r="J1215"/>
  <c r="J1214" s="1"/>
  <c r="J1211"/>
  <c r="J1210" s="1"/>
  <c r="J1208"/>
  <c r="J1207" s="1"/>
  <c r="G1900" i="5"/>
  <c r="F1900"/>
  <c r="F1899" s="1"/>
  <c r="F1898" s="1"/>
  <c r="E1900"/>
  <c r="E1899" s="1"/>
  <c r="E1898" s="1"/>
  <c r="G1241"/>
  <c r="F1241"/>
  <c r="E1241"/>
  <c r="F1065"/>
  <c r="F1064" s="1"/>
  <c r="F1063" s="1"/>
  <c r="F1062" s="1"/>
  <c r="E1065"/>
  <c r="F1044"/>
  <c r="F1043"/>
  <c r="E1044"/>
  <c r="I1044" s="1"/>
  <c r="E1043"/>
  <c r="I1043" s="1"/>
  <c r="F1031"/>
  <c r="F1030" s="1"/>
  <c r="F1029"/>
  <c r="F1028"/>
  <c r="F1024"/>
  <c r="F1022"/>
  <c r="E1031"/>
  <c r="E1024"/>
  <c r="I1024" s="1"/>
  <c r="E1022"/>
  <c r="I1022" s="1"/>
  <c r="E1029"/>
  <c r="I1029" s="1"/>
  <c r="E1028"/>
  <c r="I1028" s="1"/>
  <c r="G661"/>
  <c r="F661"/>
  <c r="G660"/>
  <c r="F660"/>
  <c r="G656"/>
  <c r="F656"/>
  <c r="F655" s="1"/>
  <c r="E656"/>
  <c r="E655" s="1"/>
  <c r="E661"/>
  <c r="E660"/>
  <c r="G649"/>
  <c r="F649"/>
  <c r="E649"/>
  <c r="G640"/>
  <c r="F640"/>
  <c r="G639"/>
  <c r="F639"/>
  <c r="E640"/>
  <c r="E639"/>
  <c r="G631"/>
  <c r="F631"/>
  <c r="E631"/>
  <c r="G316"/>
  <c r="F316"/>
  <c r="F315" s="1"/>
  <c r="G314"/>
  <c r="F314"/>
  <c r="F313" s="1"/>
  <c r="E316"/>
  <c r="E315" s="1"/>
  <c r="E314"/>
  <c r="E313" s="1"/>
  <c r="G304"/>
  <c r="F304"/>
  <c r="F303" s="1"/>
  <c r="F302" s="1"/>
  <c r="E304"/>
  <c r="E303" s="1"/>
  <c r="E302" s="1"/>
  <c r="G301"/>
  <c r="F301"/>
  <c r="F300" s="1"/>
  <c r="E301"/>
  <c r="E300" s="1"/>
  <c r="G299"/>
  <c r="F299"/>
  <c r="G298"/>
  <c r="F298"/>
  <c r="E299"/>
  <c r="E298"/>
  <c r="G296"/>
  <c r="F296"/>
  <c r="F295" s="1"/>
  <c r="E296"/>
  <c r="E295" s="1"/>
  <c r="G290"/>
  <c r="F290"/>
  <c r="F289" s="1"/>
  <c r="E290"/>
  <c r="E289" s="1"/>
  <c r="G288"/>
  <c r="F288"/>
  <c r="F287" s="1"/>
  <c r="E288"/>
  <c r="E287" s="1"/>
  <c r="G286"/>
  <c r="F286"/>
  <c r="F285" s="1"/>
  <c r="E286"/>
  <c r="E285" s="1"/>
  <c r="G281"/>
  <c r="F281"/>
  <c r="F280" s="1"/>
  <c r="E281"/>
  <c r="E280" s="1"/>
  <c r="G271"/>
  <c r="F271"/>
  <c r="G270"/>
  <c r="F270"/>
  <c r="E271"/>
  <c r="E270"/>
  <c r="G242"/>
  <c r="F242"/>
  <c r="F241" s="1"/>
  <c r="F240" s="1"/>
  <c r="E242"/>
  <c r="E241" s="1"/>
  <c r="E240" s="1"/>
  <c r="G223"/>
  <c r="F223"/>
  <c r="F222" s="1"/>
  <c r="E223"/>
  <c r="E222" s="1"/>
  <c r="G221"/>
  <c r="F221"/>
  <c r="F220" s="1"/>
  <c r="E221"/>
  <c r="E220" s="1"/>
  <c r="G218"/>
  <c r="F218"/>
  <c r="G217"/>
  <c r="F217"/>
  <c r="E218"/>
  <c r="E217"/>
  <c r="G215"/>
  <c r="F215"/>
  <c r="F214" s="1"/>
  <c r="E215"/>
  <c r="E214" s="1"/>
  <c r="G212"/>
  <c r="F212"/>
  <c r="F211" s="1"/>
  <c r="F210" s="1"/>
  <c r="E212"/>
  <c r="E211" s="1"/>
  <c r="E210" s="1"/>
  <c r="G209"/>
  <c r="F209"/>
  <c r="F208" s="1"/>
  <c r="F207" s="1"/>
  <c r="E209"/>
  <c r="E208" s="1"/>
  <c r="E207" s="1"/>
  <c r="G198"/>
  <c r="F198"/>
  <c r="F197" s="1"/>
  <c r="G196"/>
  <c r="F196"/>
  <c r="F195" s="1"/>
  <c r="G194"/>
  <c r="F194"/>
  <c r="F193" s="1"/>
  <c r="E198"/>
  <c r="E197" s="1"/>
  <c r="E196"/>
  <c r="E195" s="1"/>
  <c r="E194"/>
  <c r="E193" s="1"/>
  <c r="G183"/>
  <c r="F183"/>
  <c r="F182" s="1"/>
  <c r="F181" s="1"/>
  <c r="E183"/>
  <c r="E182" s="1"/>
  <c r="E181" s="1"/>
  <c r="G174"/>
  <c r="F174"/>
  <c r="G173"/>
  <c r="F173"/>
  <c r="E174"/>
  <c r="E173"/>
  <c r="G171"/>
  <c r="F171"/>
  <c r="F170" s="1"/>
  <c r="E171"/>
  <c r="E170" s="1"/>
  <c r="F168"/>
  <c r="F167" s="1"/>
  <c r="F166" s="1"/>
  <c r="G168"/>
  <c r="E168"/>
  <c r="E167" s="1"/>
  <c r="E166" s="1"/>
  <c r="G165"/>
  <c r="F165"/>
  <c r="E165"/>
  <c r="J1101" i="1"/>
  <c r="J1099"/>
  <c r="N1201"/>
  <c r="L1200"/>
  <c r="L1199" s="1"/>
  <c r="L1198" s="1"/>
  <c r="K1200"/>
  <c r="K1199" s="1"/>
  <c r="K1198" s="1"/>
  <c r="J1200"/>
  <c r="J1199" s="1"/>
  <c r="J1198" s="1"/>
  <c r="L1129"/>
  <c r="L1128" s="1"/>
  <c r="K1129"/>
  <c r="K1128" s="1"/>
  <c r="J1129"/>
  <c r="J1128" s="1"/>
  <c r="L1124"/>
  <c r="L1123" s="1"/>
  <c r="K1124"/>
  <c r="K1123" s="1"/>
  <c r="J1124"/>
  <c r="E279" i="5" s="1"/>
  <c r="E278" s="1"/>
  <c r="L1070" i="1"/>
  <c r="L1069" s="1"/>
  <c r="L1068" s="1"/>
  <c r="K1070"/>
  <c r="K1069" s="1"/>
  <c r="K1068" s="1"/>
  <c r="J1070"/>
  <c r="J1069" s="1"/>
  <c r="J1068" s="1"/>
  <c r="L1196"/>
  <c r="L1195" s="1"/>
  <c r="L1194" s="1"/>
  <c r="K1196"/>
  <c r="K1195" s="1"/>
  <c r="K1194" s="1"/>
  <c r="L1192"/>
  <c r="L1191" s="1"/>
  <c r="L1190" s="1"/>
  <c r="L1189" s="1"/>
  <c r="K1192"/>
  <c r="K1191" s="1"/>
  <c r="K1190" s="1"/>
  <c r="K1189" s="1"/>
  <c r="L1187"/>
  <c r="L1186" s="1"/>
  <c r="L1185" s="1"/>
  <c r="K1187"/>
  <c r="K1186" s="1"/>
  <c r="K1185" s="1"/>
  <c r="L1182"/>
  <c r="L1181" s="1"/>
  <c r="L1180" s="1"/>
  <c r="K1182"/>
  <c r="K1181" s="1"/>
  <c r="K1180" s="1"/>
  <c r="L1177"/>
  <c r="L1176" s="1"/>
  <c r="L1175" s="1"/>
  <c r="K1177"/>
  <c r="K1176" s="1"/>
  <c r="K1175" s="1"/>
  <c r="L1171"/>
  <c r="L1170" s="1"/>
  <c r="L1169" s="1"/>
  <c r="K1171"/>
  <c r="K1170" s="1"/>
  <c r="K1169" s="1"/>
  <c r="L1167"/>
  <c r="L1166" s="1"/>
  <c r="K1167"/>
  <c r="K1166" s="1"/>
  <c r="L1163"/>
  <c r="L1162" s="1"/>
  <c r="K1163"/>
  <c r="K1162" s="1"/>
  <c r="L1159"/>
  <c r="L1158" s="1"/>
  <c r="K1159"/>
  <c r="K1158" s="1"/>
  <c r="L1156"/>
  <c r="L1155" s="1"/>
  <c r="K1156"/>
  <c r="K1155" s="1"/>
  <c r="L1151"/>
  <c r="K1151"/>
  <c r="L1149"/>
  <c r="K1149"/>
  <c r="L1145"/>
  <c r="L1144" s="1"/>
  <c r="K1145"/>
  <c r="K1144" s="1"/>
  <c r="L1142"/>
  <c r="K1142"/>
  <c r="L1139"/>
  <c r="K1139"/>
  <c r="L1137"/>
  <c r="K1137"/>
  <c r="L1134"/>
  <c r="K1134"/>
  <c r="L1132"/>
  <c r="K1132"/>
  <c r="L1130"/>
  <c r="K1130"/>
  <c r="L1125"/>
  <c r="K1125"/>
  <c r="L1118"/>
  <c r="L1117" s="1"/>
  <c r="K1118"/>
  <c r="K1117" s="1"/>
  <c r="L1114"/>
  <c r="L1113" s="1"/>
  <c r="K1114"/>
  <c r="K1113" s="1"/>
  <c r="L1110"/>
  <c r="L1109" s="1"/>
  <c r="K1110"/>
  <c r="K1109" s="1"/>
  <c r="L1107"/>
  <c r="K1107"/>
  <c r="L1105"/>
  <c r="K1105"/>
  <c r="L1101"/>
  <c r="K1101"/>
  <c r="L1099"/>
  <c r="K1099"/>
  <c r="L1096"/>
  <c r="L1095" s="1"/>
  <c r="K1096"/>
  <c r="K1095" s="1"/>
  <c r="L1093"/>
  <c r="L1092" s="1"/>
  <c r="K1093"/>
  <c r="K1092" s="1"/>
  <c r="L1090"/>
  <c r="K1090"/>
  <c r="L1088"/>
  <c r="K1088"/>
  <c r="L1086"/>
  <c r="K1086"/>
  <c r="L1082"/>
  <c r="L1081" s="1"/>
  <c r="K1082"/>
  <c r="K1081" s="1"/>
  <c r="L1078"/>
  <c r="K1078"/>
  <c r="L1076"/>
  <c r="K1076"/>
  <c r="L1073"/>
  <c r="L1072" s="1"/>
  <c r="K1073"/>
  <c r="K1072" s="1"/>
  <c r="J1196"/>
  <c r="J1195" s="1"/>
  <c r="J1194" s="1"/>
  <c r="J1192"/>
  <c r="J1191" s="1"/>
  <c r="J1190" s="1"/>
  <c r="J1189" s="1"/>
  <c r="J1187"/>
  <c r="J1186" s="1"/>
  <c r="J1185" s="1"/>
  <c r="J1182"/>
  <c r="J1181" s="1"/>
  <c r="J1180" s="1"/>
  <c r="J1177"/>
  <c r="J1176" s="1"/>
  <c r="J1175" s="1"/>
  <c r="J1171"/>
  <c r="J1170" s="1"/>
  <c r="J1169" s="1"/>
  <c r="J1167"/>
  <c r="J1166" s="1"/>
  <c r="J1163"/>
  <c r="J1162" s="1"/>
  <c r="J1159"/>
  <c r="J1158" s="1"/>
  <c r="J1156"/>
  <c r="J1155" s="1"/>
  <c r="J1151"/>
  <c r="J1149"/>
  <c r="J1145"/>
  <c r="J1144" s="1"/>
  <c r="J1142"/>
  <c r="J1139"/>
  <c r="J1137"/>
  <c r="J1134"/>
  <c r="J1132"/>
  <c r="J1130"/>
  <c r="J1125"/>
  <c r="J1118"/>
  <c r="J1117" s="1"/>
  <c r="J1114"/>
  <c r="J1113" s="1"/>
  <c r="J1110"/>
  <c r="J1109" s="1"/>
  <c r="J1107"/>
  <c r="J1105"/>
  <c r="J1096"/>
  <c r="J1095" s="1"/>
  <c r="J1093"/>
  <c r="J1092" s="1"/>
  <c r="J1090"/>
  <c r="J1088"/>
  <c r="J1086"/>
  <c r="J1082"/>
  <c r="J1081" s="1"/>
  <c r="J1078"/>
  <c r="J1076"/>
  <c r="J1073"/>
  <c r="J1072" s="1"/>
  <c r="N1063"/>
  <c r="L1062"/>
  <c r="K1062"/>
  <c r="K1061" s="1"/>
  <c r="K1060" s="1"/>
  <c r="J1062"/>
  <c r="J1061" s="1"/>
  <c r="J1060" s="1"/>
  <c r="G321" i="5"/>
  <c r="F321"/>
  <c r="F320" s="1"/>
  <c r="F319" s="1"/>
  <c r="E321"/>
  <c r="E320" s="1"/>
  <c r="E319" s="1"/>
  <c r="L1058" i="1"/>
  <c r="L1057" s="1"/>
  <c r="L1056" s="1"/>
  <c r="L1055" s="1"/>
  <c r="K1058"/>
  <c r="K1057" s="1"/>
  <c r="K1056" s="1"/>
  <c r="K1055" s="1"/>
  <c r="J1058"/>
  <c r="J1057" s="1"/>
  <c r="J1056" s="1"/>
  <c r="J1055" s="1"/>
  <c r="G588" i="5"/>
  <c r="F588"/>
  <c r="F587" s="1"/>
  <c r="G586"/>
  <c r="F586"/>
  <c r="G585"/>
  <c r="F585"/>
  <c r="G582"/>
  <c r="F582"/>
  <c r="G578"/>
  <c r="F578"/>
  <c r="F577" s="1"/>
  <c r="E588"/>
  <c r="E587" s="1"/>
  <c r="E582"/>
  <c r="E578"/>
  <c r="E577" s="1"/>
  <c r="E586"/>
  <c r="E585"/>
  <c r="L1050" i="1"/>
  <c r="L1049" s="1"/>
  <c r="L1048" s="1"/>
  <c r="L1047" s="1"/>
  <c r="L1046" s="1"/>
  <c r="K1050"/>
  <c r="K1049" s="1"/>
  <c r="K1048" s="1"/>
  <c r="K1047" s="1"/>
  <c r="K1046" s="1"/>
  <c r="J1050"/>
  <c r="J1049" s="1"/>
  <c r="J1048" s="1"/>
  <c r="J1047" s="1"/>
  <c r="J1046" s="1"/>
  <c r="G293" i="5"/>
  <c r="F293"/>
  <c r="F292" s="1"/>
  <c r="F291" s="1"/>
  <c r="G276"/>
  <c r="F276"/>
  <c r="F275" s="1"/>
  <c r="F274" s="1"/>
  <c r="E293"/>
  <c r="E292" s="1"/>
  <c r="E291" s="1"/>
  <c r="L1043" i="1"/>
  <c r="L1042" s="1"/>
  <c r="L1041" s="1"/>
  <c r="L1040" s="1"/>
  <c r="L1039" s="1"/>
  <c r="K1043"/>
  <c r="K1042" s="1"/>
  <c r="K1041" s="1"/>
  <c r="K1040" s="1"/>
  <c r="K1039" s="1"/>
  <c r="J1043"/>
  <c r="J1042" s="1"/>
  <c r="J1041" s="1"/>
  <c r="J1040" s="1"/>
  <c r="J1039" s="1"/>
  <c r="G1294" i="5"/>
  <c r="F1294"/>
  <c r="E1294"/>
  <c r="G1296"/>
  <c r="G1290"/>
  <c r="F1290"/>
  <c r="G1289"/>
  <c r="F1289"/>
  <c r="G1288"/>
  <c r="F1288"/>
  <c r="G1279"/>
  <c r="E1299"/>
  <c r="I1299" s="1"/>
  <c r="E1297"/>
  <c r="E1290"/>
  <c r="E1284"/>
  <c r="I1284" s="1"/>
  <c r="E1282"/>
  <c r="I1282" s="1"/>
  <c r="E1280"/>
  <c r="E1289"/>
  <c r="G267"/>
  <c r="F267"/>
  <c r="E267"/>
  <c r="G260"/>
  <c r="F260"/>
  <c r="G259"/>
  <c r="F259"/>
  <c r="E260"/>
  <c r="E259"/>
  <c r="G256"/>
  <c r="F256"/>
  <c r="E256"/>
  <c r="N1037" i="1"/>
  <c r="N1036"/>
  <c r="L1035"/>
  <c r="L1034" s="1"/>
  <c r="L1033" s="1"/>
  <c r="K1035"/>
  <c r="K1034" s="1"/>
  <c r="K1033" s="1"/>
  <c r="J1035"/>
  <c r="J1034" s="1"/>
  <c r="J1027"/>
  <c r="E1288" i="5" s="1"/>
  <c r="L1019" i="1"/>
  <c r="G264" i="5" s="1"/>
  <c r="K1019" i="1"/>
  <c r="F264" i="5" s="1"/>
  <c r="J1019" i="1"/>
  <c r="E264" i="5" s="1"/>
  <c r="L1018" i="1"/>
  <c r="G263" i="5" s="1"/>
  <c r="K1018" i="1"/>
  <c r="F263" i="5" s="1"/>
  <c r="J1018" i="1"/>
  <c r="E263" i="5" s="1"/>
  <c r="L1030" i="1"/>
  <c r="L1029" s="1"/>
  <c r="K1030"/>
  <c r="K1029" s="1"/>
  <c r="L1026"/>
  <c r="L1025" s="1"/>
  <c r="K1026"/>
  <c r="K1025" s="1"/>
  <c r="L1021"/>
  <c r="L1020" s="1"/>
  <c r="K1021"/>
  <c r="K1020" s="1"/>
  <c r="J1030"/>
  <c r="J1029" s="1"/>
  <c r="J1021"/>
  <c r="J1020" s="1"/>
  <c r="L1013"/>
  <c r="L1012" s="1"/>
  <c r="K1013"/>
  <c r="K1012" s="1"/>
  <c r="J1013"/>
  <c r="J1012" s="1"/>
  <c r="L1010"/>
  <c r="L1009" s="1"/>
  <c r="K1010"/>
  <c r="K1009" s="1"/>
  <c r="J1010"/>
  <c r="J1009" s="1"/>
  <c r="G343" i="5"/>
  <c r="F343"/>
  <c r="E343"/>
  <c r="G334"/>
  <c r="F334"/>
  <c r="E334"/>
  <c r="E276"/>
  <c r="E275" s="1"/>
  <c r="E274" s="1"/>
  <c r="G186"/>
  <c r="F186"/>
  <c r="F185" s="1"/>
  <c r="F184" s="1"/>
  <c r="E186"/>
  <c r="E185" s="1"/>
  <c r="E184" s="1"/>
  <c r="N1004" i="1"/>
  <c r="N1002"/>
  <c r="L1003"/>
  <c r="K1003"/>
  <c r="L1001"/>
  <c r="K1001"/>
  <c r="J1003"/>
  <c r="J1001"/>
  <c r="G177" i="5"/>
  <c r="F177"/>
  <c r="F176" s="1"/>
  <c r="F175" s="1"/>
  <c r="E177"/>
  <c r="E176" s="1"/>
  <c r="E175" s="1"/>
  <c r="L997" i="1"/>
  <c r="L996" s="1"/>
  <c r="K997"/>
  <c r="K996" s="1"/>
  <c r="L994"/>
  <c r="L993" s="1"/>
  <c r="K994"/>
  <c r="K993" s="1"/>
  <c r="L991"/>
  <c r="L990" s="1"/>
  <c r="K991"/>
  <c r="K990" s="1"/>
  <c r="L987"/>
  <c r="L986" s="1"/>
  <c r="L985" s="1"/>
  <c r="K987"/>
  <c r="K986" s="1"/>
  <c r="K985" s="1"/>
  <c r="L983"/>
  <c r="L982" s="1"/>
  <c r="L981" s="1"/>
  <c r="K983"/>
  <c r="K982" s="1"/>
  <c r="K981" s="1"/>
  <c r="L979"/>
  <c r="L978" s="1"/>
  <c r="L977" s="1"/>
  <c r="K979"/>
  <c r="K978" s="1"/>
  <c r="K977" s="1"/>
  <c r="L975"/>
  <c r="L974" s="1"/>
  <c r="K975"/>
  <c r="K974" s="1"/>
  <c r="L972"/>
  <c r="L971" s="1"/>
  <c r="K972"/>
  <c r="K971" s="1"/>
  <c r="J997"/>
  <c r="J996" s="1"/>
  <c r="J994"/>
  <c r="J993" s="1"/>
  <c r="J991"/>
  <c r="J990" s="1"/>
  <c r="J987"/>
  <c r="J986" s="1"/>
  <c r="J985" s="1"/>
  <c r="J983"/>
  <c r="J982" s="1"/>
  <c r="J981" s="1"/>
  <c r="J979"/>
  <c r="J978" s="1"/>
  <c r="J977" s="1"/>
  <c r="J975"/>
  <c r="J974" s="1"/>
  <c r="J972"/>
  <c r="J971" s="1"/>
  <c r="L961"/>
  <c r="L960" s="1"/>
  <c r="L959" s="1"/>
  <c r="L958" s="1"/>
  <c r="K961"/>
  <c r="K960" s="1"/>
  <c r="K959" s="1"/>
  <c r="K958" s="1"/>
  <c r="N966"/>
  <c r="L965"/>
  <c r="L964" s="1"/>
  <c r="L963" s="1"/>
  <c r="K965"/>
  <c r="K964" s="1"/>
  <c r="K963" s="1"/>
  <c r="J964"/>
  <c r="J963" s="1"/>
  <c r="J965"/>
  <c r="N954"/>
  <c r="L953"/>
  <c r="K953"/>
  <c r="K952" s="1"/>
  <c r="K951" s="1"/>
  <c r="K950" s="1"/>
  <c r="K949" s="1"/>
  <c r="J953"/>
  <c r="J952" s="1"/>
  <c r="J951" s="1"/>
  <c r="J950" s="1"/>
  <c r="J949" s="1"/>
  <c r="J961"/>
  <c r="J960" s="1"/>
  <c r="J959" s="1"/>
  <c r="J958" s="1"/>
  <c r="G2062" i="5"/>
  <c r="F2062"/>
  <c r="E2062"/>
  <c r="G324"/>
  <c r="F324"/>
  <c r="F323" s="1"/>
  <c r="F322" s="1"/>
  <c r="E324"/>
  <c r="E323" s="1"/>
  <c r="E322" s="1"/>
  <c r="G311"/>
  <c r="F311"/>
  <c r="F310" s="1"/>
  <c r="G309"/>
  <c r="F309"/>
  <c r="F308" s="1"/>
  <c r="E311"/>
  <c r="E310" s="1"/>
  <c r="E309"/>
  <c r="E308" s="1"/>
  <c r="N935" i="1"/>
  <c r="L934"/>
  <c r="K934"/>
  <c r="J934"/>
  <c r="L945"/>
  <c r="L944" s="1"/>
  <c r="L943" s="1"/>
  <c r="L942" s="1"/>
  <c r="K945"/>
  <c r="K944" s="1"/>
  <c r="K943" s="1"/>
  <c r="K942" s="1"/>
  <c r="J945"/>
  <c r="J944" s="1"/>
  <c r="J943" s="1"/>
  <c r="J942" s="1"/>
  <c r="L940"/>
  <c r="L939" s="1"/>
  <c r="L938" s="1"/>
  <c r="K940"/>
  <c r="K939" s="1"/>
  <c r="K938" s="1"/>
  <c r="L936"/>
  <c r="K936"/>
  <c r="J940"/>
  <c r="J939" s="1"/>
  <c r="J938" s="1"/>
  <c r="J936"/>
  <c r="G697" i="5"/>
  <c r="F697"/>
  <c r="E697"/>
  <c r="G695"/>
  <c r="F695"/>
  <c r="E695"/>
  <c r="G690"/>
  <c r="F690"/>
  <c r="E690"/>
  <c r="G688"/>
  <c r="F688"/>
  <c r="E688"/>
  <c r="G693"/>
  <c r="K922" i="1"/>
  <c r="F693" i="5" s="1"/>
  <c r="J922" i="1"/>
  <c r="E693" i="5" s="1"/>
  <c r="L915" i="1"/>
  <c r="G686" i="5" s="1"/>
  <c r="K915" i="1"/>
  <c r="F686" i="5" s="1"/>
  <c r="J915" i="1"/>
  <c r="E686" i="5" s="1"/>
  <c r="G1907"/>
  <c r="F1907"/>
  <c r="F1906" s="1"/>
  <c r="F1901"/>
  <c r="G1896"/>
  <c r="F1896"/>
  <c r="F1895" s="1"/>
  <c r="F1894" s="1"/>
  <c r="E1907"/>
  <c r="E1906" s="1"/>
  <c r="E1904"/>
  <c r="I1904" s="1"/>
  <c r="E1902"/>
  <c r="I1902" s="1"/>
  <c r="E1896"/>
  <c r="E1895" s="1"/>
  <c r="E1894" s="1"/>
  <c r="G1651"/>
  <c r="F1651"/>
  <c r="E1651"/>
  <c r="G715"/>
  <c r="F715"/>
  <c r="E715"/>
  <c r="G713"/>
  <c r="F713"/>
  <c r="G712"/>
  <c r="F712"/>
  <c r="E713"/>
  <c r="E712"/>
  <c r="G710"/>
  <c r="F710"/>
  <c r="E710"/>
  <c r="G683"/>
  <c r="F683"/>
  <c r="E683"/>
  <c r="G680"/>
  <c r="F680"/>
  <c r="E680"/>
  <c r="G677"/>
  <c r="F677"/>
  <c r="E677"/>
  <c r="G674"/>
  <c r="F674"/>
  <c r="E674"/>
  <c r="I544" l="1"/>
  <c r="I418"/>
  <c r="E1052"/>
  <c r="I1052" s="1"/>
  <c r="J1026" i="1"/>
  <c r="J1025" s="1"/>
  <c r="J1024" s="1"/>
  <c r="J1023" s="1"/>
  <c r="J1546"/>
  <c r="L1546"/>
  <c r="M1733"/>
  <c r="I677" i="5"/>
  <c r="H677"/>
  <c r="I683"/>
  <c r="H683"/>
  <c r="I715"/>
  <c r="H715"/>
  <c r="G1906"/>
  <c r="H1907"/>
  <c r="I1907"/>
  <c r="I693"/>
  <c r="H693"/>
  <c r="I690"/>
  <c r="H690"/>
  <c r="H697"/>
  <c r="G323"/>
  <c r="H324"/>
  <c r="I324"/>
  <c r="G176"/>
  <c r="I177"/>
  <c r="H177"/>
  <c r="H343"/>
  <c r="I343"/>
  <c r="H263"/>
  <c r="I263"/>
  <c r="H256"/>
  <c r="I256"/>
  <c r="H259"/>
  <c r="I259"/>
  <c r="H260"/>
  <c r="I260"/>
  <c r="H1296"/>
  <c r="G182"/>
  <c r="I183"/>
  <c r="H183"/>
  <c r="G208"/>
  <c r="I209"/>
  <c r="H209"/>
  <c r="G214"/>
  <c r="H215"/>
  <c r="I215"/>
  <c r="H217"/>
  <c r="I217"/>
  <c r="H218"/>
  <c r="I218"/>
  <c r="G222"/>
  <c r="H223"/>
  <c r="I223"/>
  <c r="G280"/>
  <c r="H281"/>
  <c r="I281"/>
  <c r="G287"/>
  <c r="H288"/>
  <c r="I288"/>
  <c r="G295"/>
  <c r="H296"/>
  <c r="I296"/>
  <c r="H298"/>
  <c r="I298"/>
  <c r="H299"/>
  <c r="I299"/>
  <c r="G303"/>
  <c r="H304"/>
  <c r="I304"/>
  <c r="G313"/>
  <c r="H314"/>
  <c r="I314"/>
  <c r="G315"/>
  <c r="H316"/>
  <c r="I316"/>
  <c r="I649"/>
  <c r="H649"/>
  <c r="E1030"/>
  <c r="I1030" s="1"/>
  <c r="I1031"/>
  <c r="E1064"/>
  <c r="I1065"/>
  <c r="I1241"/>
  <c r="H1241"/>
  <c r="G179"/>
  <c r="I180"/>
  <c r="H180"/>
  <c r="G200"/>
  <c r="I201"/>
  <c r="H201"/>
  <c r="G205"/>
  <c r="I206"/>
  <c r="H206"/>
  <c r="G227"/>
  <c r="H228"/>
  <c r="I228"/>
  <c r="G233"/>
  <c r="H234"/>
  <c r="I234"/>
  <c r="G238"/>
  <c r="H239"/>
  <c r="I239"/>
  <c r="G250"/>
  <c r="H251"/>
  <c r="I251"/>
  <c r="G798"/>
  <c r="H799"/>
  <c r="G1095"/>
  <c r="H1096"/>
  <c r="I1096"/>
  <c r="H1101"/>
  <c r="I1101"/>
  <c r="H1104"/>
  <c r="I1104"/>
  <c r="H1106"/>
  <c r="I1106"/>
  <c r="G352"/>
  <c r="H356"/>
  <c r="I356"/>
  <c r="I596"/>
  <c r="H596"/>
  <c r="G1694"/>
  <c r="H1695"/>
  <c r="I1695"/>
  <c r="H1611"/>
  <c r="I1611"/>
  <c r="G951"/>
  <c r="I976"/>
  <c r="H976"/>
  <c r="H1714"/>
  <c r="I1714"/>
  <c r="H1731"/>
  <c r="I1731"/>
  <c r="I1548"/>
  <c r="H1548"/>
  <c r="G1547"/>
  <c r="H1560"/>
  <c r="I1560"/>
  <c r="H1587"/>
  <c r="I1587"/>
  <c r="G1586"/>
  <c r="H1624"/>
  <c r="I1624"/>
  <c r="I2053"/>
  <c r="H2053"/>
  <c r="G591"/>
  <c r="I592"/>
  <c r="H592"/>
  <c r="I569"/>
  <c r="H569"/>
  <c r="H1598"/>
  <c r="I1598"/>
  <c r="I394"/>
  <c r="H394"/>
  <c r="G1670"/>
  <c r="H1671"/>
  <c r="I1671"/>
  <c r="H1612"/>
  <c r="I1612"/>
  <c r="I529"/>
  <c r="H529"/>
  <c r="I519"/>
  <c r="H519"/>
  <c r="I604"/>
  <c r="H604"/>
  <c r="I534"/>
  <c r="H534"/>
  <c r="I499"/>
  <c r="H499"/>
  <c r="I428"/>
  <c r="H428"/>
  <c r="I479"/>
  <c r="H479"/>
  <c r="I403"/>
  <c r="H403"/>
  <c r="I549"/>
  <c r="H549"/>
  <c r="I1314"/>
  <c r="H1314"/>
  <c r="G881"/>
  <c r="H882"/>
  <c r="I882"/>
  <c r="G875"/>
  <c r="H876"/>
  <c r="I876"/>
  <c r="E867"/>
  <c r="I867" s="1"/>
  <c r="I868"/>
  <c r="E861"/>
  <c r="I861" s="1"/>
  <c r="I862"/>
  <c r="E848"/>
  <c r="I848" s="1"/>
  <c r="I849"/>
  <c r="E842"/>
  <c r="I842" s="1"/>
  <c r="I843"/>
  <c r="E836"/>
  <c r="I836" s="1"/>
  <c r="I837"/>
  <c r="E829"/>
  <c r="I829" s="1"/>
  <c r="I830"/>
  <c r="E823"/>
  <c r="I823" s="1"/>
  <c r="I824"/>
  <c r="E817"/>
  <c r="I817" s="1"/>
  <c r="I818"/>
  <c r="E811"/>
  <c r="I811" s="1"/>
  <c r="I812"/>
  <c r="E805"/>
  <c r="I805" s="1"/>
  <c r="I806"/>
  <c r="E791"/>
  <c r="I791" s="1"/>
  <c r="I792"/>
  <c r="E785"/>
  <c r="I785" s="1"/>
  <c r="I786"/>
  <c r="E779"/>
  <c r="I779" s="1"/>
  <c r="I780"/>
  <c r="E773"/>
  <c r="I773" s="1"/>
  <c r="I774"/>
  <c r="E767"/>
  <c r="I767" s="1"/>
  <c r="I768"/>
  <c r="E749"/>
  <c r="I749" s="1"/>
  <c r="I750"/>
  <c r="E743"/>
  <c r="I743" s="1"/>
  <c r="I744"/>
  <c r="E737"/>
  <c r="I737" s="1"/>
  <c r="I738"/>
  <c r="E731"/>
  <c r="I731" s="1"/>
  <c r="I732"/>
  <c r="E725"/>
  <c r="I725" s="1"/>
  <c r="I726"/>
  <c r="G1721"/>
  <c r="H1722"/>
  <c r="I1722"/>
  <c r="H1744"/>
  <c r="I1744"/>
  <c r="H1557"/>
  <c r="I1557"/>
  <c r="H1571"/>
  <c r="I1571"/>
  <c r="H1621"/>
  <c r="I1621"/>
  <c r="I1336"/>
  <c r="H1336"/>
  <c r="G2064"/>
  <c r="I2064" s="1"/>
  <c r="I2065"/>
  <c r="I1931"/>
  <c r="H1931"/>
  <c r="H1627"/>
  <c r="I1627"/>
  <c r="H1582"/>
  <c r="I1582"/>
  <c r="I1339"/>
  <c r="H1339"/>
  <c r="I952"/>
  <c r="H952"/>
  <c r="I1934"/>
  <c r="H1934"/>
  <c r="I466"/>
  <c r="H466"/>
  <c r="H1003"/>
  <c r="I1003"/>
  <c r="I977"/>
  <c r="H977"/>
  <c r="I955"/>
  <c r="H955"/>
  <c r="H989"/>
  <c r="I989"/>
  <c r="G1730"/>
  <c r="H1734"/>
  <c r="I1734"/>
  <c r="I674"/>
  <c r="H674"/>
  <c r="I680"/>
  <c r="H680"/>
  <c r="I710"/>
  <c r="H710"/>
  <c r="I712"/>
  <c r="H712"/>
  <c r="I713"/>
  <c r="H713"/>
  <c r="H1651"/>
  <c r="I1651"/>
  <c r="G1895"/>
  <c r="H1896"/>
  <c r="I1896"/>
  <c r="I686"/>
  <c r="H686"/>
  <c r="I688"/>
  <c r="H688"/>
  <c r="I695"/>
  <c r="H695"/>
  <c r="G308"/>
  <c r="I308" s="1"/>
  <c r="I309"/>
  <c r="G310"/>
  <c r="H311"/>
  <c r="I311"/>
  <c r="I2062"/>
  <c r="H2062"/>
  <c r="G185"/>
  <c r="I186"/>
  <c r="H186"/>
  <c r="H334"/>
  <c r="I334"/>
  <c r="H264"/>
  <c r="I264"/>
  <c r="H267"/>
  <c r="I267"/>
  <c r="H1279"/>
  <c r="I1288"/>
  <c r="H1288"/>
  <c r="I1289"/>
  <c r="H1289"/>
  <c r="I1290"/>
  <c r="H1290"/>
  <c r="I1294"/>
  <c r="H1294"/>
  <c r="G275"/>
  <c r="H276"/>
  <c r="I276"/>
  <c r="G292"/>
  <c r="H293"/>
  <c r="I293"/>
  <c r="G577"/>
  <c r="I578"/>
  <c r="H578"/>
  <c r="I582"/>
  <c r="H582"/>
  <c r="I585"/>
  <c r="H585"/>
  <c r="I586"/>
  <c r="H586"/>
  <c r="G587"/>
  <c r="I588"/>
  <c r="H588"/>
  <c r="G320"/>
  <c r="H321"/>
  <c r="I321"/>
  <c r="J1148" i="1"/>
  <c r="J1147" s="1"/>
  <c r="H165" i="5"/>
  <c r="I165"/>
  <c r="G167"/>
  <c r="H168"/>
  <c r="G170"/>
  <c r="I171"/>
  <c r="H171"/>
  <c r="I173"/>
  <c r="H173"/>
  <c r="I174"/>
  <c r="H174"/>
  <c r="G193"/>
  <c r="I194"/>
  <c r="H194"/>
  <c r="G195"/>
  <c r="I196"/>
  <c r="H196"/>
  <c r="G197"/>
  <c r="I198"/>
  <c r="H198"/>
  <c r="G211"/>
  <c r="H212"/>
  <c r="G220"/>
  <c r="G219" s="1"/>
  <c r="H221"/>
  <c r="I221"/>
  <c r="G241"/>
  <c r="H242"/>
  <c r="I242"/>
  <c r="H270"/>
  <c r="I270"/>
  <c r="H271"/>
  <c r="I271"/>
  <c r="G285"/>
  <c r="H286"/>
  <c r="I286"/>
  <c r="G289"/>
  <c r="H290"/>
  <c r="I290"/>
  <c r="G300"/>
  <c r="H301"/>
  <c r="I301"/>
  <c r="I631"/>
  <c r="H631"/>
  <c r="I639"/>
  <c r="H639"/>
  <c r="I640"/>
  <c r="H640"/>
  <c r="G655"/>
  <c r="I656"/>
  <c r="H656"/>
  <c r="I660"/>
  <c r="H660"/>
  <c r="I661"/>
  <c r="H661"/>
  <c r="G1899"/>
  <c r="H1900"/>
  <c r="I1900"/>
  <c r="G188"/>
  <c r="I189"/>
  <c r="H189"/>
  <c r="G203"/>
  <c r="I204"/>
  <c r="H204"/>
  <c r="G225"/>
  <c r="H226"/>
  <c r="I226"/>
  <c r="G230"/>
  <c r="H231"/>
  <c r="I231"/>
  <c r="G235"/>
  <c r="H236"/>
  <c r="I236"/>
  <c r="G244"/>
  <c r="H245"/>
  <c r="I245"/>
  <c r="G247"/>
  <c r="H248"/>
  <c r="I248"/>
  <c r="G888"/>
  <c r="G1369"/>
  <c r="I1370"/>
  <c r="H1370"/>
  <c r="G1373"/>
  <c r="I1374"/>
  <c r="H1374"/>
  <c r="E1098"/>
  <c r="I1099"/>
  <c r="E723"/>
  <c r="I724"/>
  <c r="G1302"/>
  <c r="G1757"/>
  <c r="H1809"/>
  <c r="I1809"/>
  <c r="G388"/>
  <c r="L1493" i="1"/>
  <c r="L1492" s="1"/>
  <c r="L1491" s="1"/>
  <c r="L1490" s="1"/>
  <c r="L1472" s="1"/>
  <c r="H1601" i="5"/>
  <c r="I1601"/>
  <c r="H1690"/>
  <c r="I1690"/>
  <c r="H1741"/>
  <c r="I1741"/>
  <c r="H1554"/>
  <c r="I1554"/>
  <c r="H1568"/>
  <c r="I1568"/>
  <c r="H1593"/>
  <c r="I1593"/>
  <c r="H1015"/>
  <c r="I1015"/>
  <c r="I443"/>
  <c r="H443"/>
  <c r="H1687"/>
  <c r="I1687"/>
  <c r="H1579"/>
  <c r="I1579"/>
  <c r="I1321"/>
  <c r="H1321"/>
  <c r="H357"/>
  <c r="I357"/>
  <c r="I400"/>
  <c r="H400"/>
  <c r="I539"/>
  <c r="H539"/>
  <c r="H1602"/>
  <c r="I1602"/>
  <c r="G1012"/>
  <c r="H1013"/>
  <c r="I1013"/>
  <c r="I469"/>
  <c r="H469"/>
  <c r="I509"/>
  <c r="H509"/>
  <c r="I423"/>
  <c r="H423"/>
  <c r="I461"/>
  <c r="H461"/>
  <c r="I554"/>
  <c r="H554"/>
  <c r="I438"/>
  <c r="H438"/>
  <c r="I524"/>
  <c r="H524"/>
  <c r="I446"/>
  <c r="H446"/>
  <c r="H373"/>
  <c r="I373"/>
  <c r="I963"/>
  <c r="H963"/>
  <c r="I896"/>
  <c r="H896"/>
  <c r="G878"/>
  <c r="H879"/>
  <c r="I879"/>
  <c r="H1717"/>
  <c r="I1717"/>
  <c r="H1738"/>
  <c r="I1738"/>
  <c r="I1551"/>
  <c r="H1551"/>
  <c r="H1565"/>
  <c r="I1565"/>
  <c r="G1564"/>
  <c r="H1590"/>
  <c r="I1590"/>
  <c r="I2050"/>
  <c r="H2050"/>
  <c r="G2049"/>
  <c r="H986"/>
  <c r="I986"/>
  <c r="H1708"/>
  <c r="I1708"/>
  <c r="H1576"/>
  <c r="I1576"/>
  <c r="G1575"/>
  <c r="I1311"/>
  <c r="H1311"/>
  <c r="G998"/>
  <c r="H999"/>
  <c r="I999"/>
  <c r="I973"/>
  <c r="H973"/>
  <c r="I1928"/>
  <c r="G1927"/>
  <c r="I397"/>
  <c r="H397"/>
  <c r="I572"/>
  <c r="H572"/>
  <c r="I1334"/>
  <c r="H1334"/>
  <c r="I1330"/>
  <c r="G1329"/>
  <c r="H1330"/>
  <c r="I597"/>
  <c r="H597"/>
  <c r="H1702"/>
  <c r="I1702"/>
  <c r="I1701"/>
  <c r="H1700"/>
  <c r="I1700"/>
  <c r="H891"/>
  <c r="I891"/>
  <c r="E870"/>
  <c r="I870" s="1"/>
  <c r="I871"/>
  <c r="E864"/>
  <c r="I864" s="1"/>
  <c r="I865"/>
  <c r="E858"/>
  <c r="I859"/>
  <c r="E845"/>
  <c r="I845" s="1"/>
  <c r="I846"/>
  <c r="E839"/>
  <c r="I839" s="1"/>
  <c r="I840"/>
  <c r="E833"/>
  <c r="I834"/>
  <c r="E826"/>
  <c r="I826" s="1"/>
  <c r="I827"/>
  <c r="E820"/>
  <c r="I820" s="1"/>
  <c r="I821"/>
  <c r="E808"/>
  <c r="I808" s="1"/>
  <c r="I809"/>
  <c r="E802"/>
  <c r="I802" s="1"/>
  <c r="I803"/>
  <c r="E794"/>
  <c r="I794" s="1"/>
  <c r="I795"/>
  <c r="E788"/>
  <c r="I788" s="1"/>
  <c r="I789"/>
  <c r="E782"/>
  <c r="I782" s="1"/>
  <c r="I783"/>
  <c r="E776"/>
  <c r="I776" s="1"/>
  <c r="I777"/>
  <c r="E770"/>
  <c r="I770" s="1"/>
  <c r="I771"/>
  <c r="E764"/>
  <c r="I764" s="1"/>
  <c r="I765"/>
  <c r="E752"/>
  <c r="I752" s="1"/>
  <c r="I753"/>
  <c r="E746"/>
  <c r="I746" s="1"/>
  <c r="I747"/>
  <c r="E740"/>
  <c r="I740" s="1"/>
  <c r="I741"/>
  <c r="E728"/>
  <c r="I728" s="1"/>
  <c r="I729"/>
  <c r="E814"/>
  <c r="I814" s="1"/>
  <c r="I815"/>
  <c r="E761"/>
  <c r="I761" s="1"/>
  <c r="I762"/>
  <c r="J1751" i="1"/>
  <c r="J1750" s="1"/>
  <c r="J1749" s="1"/>
  <c r="J1733" s="1"/>
  <c r="N1733" s="1"/>
  <c r="N1198"/>
  <c r="J1000"/>
  <c r="J999" s="1"/>
  <c r="N965"/>
  <c r="N1324"/>
  <c r="N1034"/>
  <c r="J1033"/>
  <c r="F164" i="5"/>
  <c r="F163" s="1"/>
  <c r="F162" s="1"/>
  <c r="K933" i="1"/>
  <c r="K932" s="1"/>
  <c r="K931" s="1"/>
  <c r="K930" s="1"/>
  <c r="K929" s="1"/>
  <c r="N934"/>
  <c r="J957"/>
  <c r="N1062"/>
  <c r="K1154"/>
  <c r="K1751"/>
  <c r="K1750" s="1"/>
  <c r="K1749" s="1"/>
  <c r="K1733" s="1"/>
  <c r="G164" i="5"/>
  <c r="N953" i="1"/>
  <c r="E164" i="5"/>
  <c r="E163" s="1"/>
  <c r="E162" s="1"/>
  <c r="J1098" i="1"/>
  <c r="F951" i="5"/>
  <c r="F950" s="1"/>
  <c r="G1597"/>
  <c r="N963" i="1"/>
  <c r="J1463"/>
  <c r="J1462" s="1"/>
  <c r="J1461" s="1"/>
  <c r="L1230"/>
  <c r="K1085"/>
  <c r="N1003"/>
  <c r="L933"/>
  <c r="L932" s="1"/>
  <c r="L931" s="1"/>
  <c r="L930" s="1"/>
  <c r="L929" s="1"/>
  <c r="N1001"/>
  <c r="L1098"/>
  <c r="L1112"/>
  <c r="L1154"/>
  <c r="L1153" s="1"/>
  <c r="N1199"/>
  <c r="F284" i="5"/>
  <c r="F283" s="1"/>
  <c r="F282" s="1"/>
  <c r="N1329" i="1"/>
  <c r="K1153"/>
  <c r="J1123"/>
  <c r="J1122" s="1"/>
  <c r="L1323"/>
  <c r="N1323" s="1"/>
  <c r="J1493"/>
  <c r="J1492" s="1"/>
  <c r="J1491" s="1"/>
  <c r="J1490" s="1"/>
  <c r="J1472" s="1"/>
  <c r="J1112"/>
  <c r="J1104"/>
  <c r="G284" i="5"/>
  <c r="K1347" i="1"/>
  <c r="K1271" s="1"/>
  <c r="L1433"/>
  <c r="K1493"/>
  <c r="K1492" s="1"/>
  <c r="K1491" s="1"/>
  <c r="K1490" s="1"/>
  <c r="K1472" s="1"/>
  <c r="F1597" i="5"/>
  <c r="F1546" s="1"/>
  <c r="J1154" i="1"/>
  <c r="J1153" s="1"/>
  <c r="K1112"/>
  <c r="J1804"/>
  <c r="J1803" s="1"/>
  <c r="J1802" s="1"/>
  <c r="K1433"/>
  <c r="F887" i="5"/>
  <c r="N1332" i="1"/>
  <c r="E1693" i="5"/>
  <c r="E1686" s="1"/>
  <c r="E1685" s="1"/>
  <c r="L952" i="1"/>
  <c r="K957"/>
  <c r="L1017"/>
  <c r="L1016" s="1"/>
  <c r="L1008" s="1"/>
  <c r="L1007" s="1"/>
  <c r="K1104"/>
  <c r="N1200"/>
  <c r="F279" i="5"/>
  <c r="F278" s="1"/>
  <c r="F277" s="1"/>
  <c r="J1217" i="1"/>
  <c r="K1217"/>
  <c r="L1348"/>
  <c r="L1347" s="1"/>
  <c r="J1433"/>
  <c r="E887" i="5"/>
  <c r="L1439" i="1"/>
  <c r="G895" i="5"/>
  <c r="J1439" i="1"/>
  <c r="E895" i="5"/>
  <c r="E893" s="1"/>
  <c r="N964" i="1"/>
  <c r="E284" i="5"/>
  <c r="E283" s="1"/>
  <c r="E282" s="1"/>
  <c r="K1230" i="1"/>
  <c r="K1439"/>
  <c r="N1447"/>
  <c r="J1348"/>
  <c r="J1347" s="1"/>
  <c r="E799" i="5"/>
  <c r="E798" s="1"/>
  <c r="E797" s="1"/>
  <c r="L957" i="1"/>
  <c r="K1054"/>
  <c r="J970"/>
  <c r="K1000"/>
  <c r="K999" s="1"/>
  <c r="K1017"/>
  <c r="K1016" s="1"/>
  <c r="K1008" s="1"/>
  <c r="K1007" s="1"/>
  <c r="J1017"/>
  <c r="J1016" s="1"/>
  <c r="J1008" s="1"/>
  <c r="J1007" s="1"/>
  <c r="J1075"/>
  <c r="J1067" s="1"/>
  <c r="K1148"/>
  <c r="K1147" s="1"/>
  <c r="G279" i="5"/>
  <c r="L1217" i="1"/>
  <c r="J1653"/>
  <c r="J1606" s="1"/>
  <c r="J1589" s="1"/>
  <c r="K1910"/>
  <c r="K1822" s="1"/>
  <c r="L1984"/>
  <c r="L1910" s="1"/>
  <c r="L1822" s="1"/>
  <c r="F1086" i="5"/>
  <c r="E1086"/>
  <c r="F1021"/>
  <c r="J1836" i="1"/>
  <c r="J1831" s="1"/>
  <c r="J1823" s="1"/>
  <c r="N1841"/>
  <c r="L1606"/>
  <c r="L1589" s="1"/>
  <c r="M1589" s="1"/>
  <c r="K1606"/>
  <c r="K1589" s="1"/>
  <c r="E1901" i="5"/>
  <c r="E1893" s="1"/>
  <c r="F1296"/>
  <c r="G1098"/>
  <c r="G1086"/>
  <c r="G1901"/>
  <c r="F1368"/>
  <c r="F1279"/>
  <c r="E1368"/>
  <c r="F1098"/>
  <c r="F1027"/>
  <c r="F1026" s="1"/>
  <c r="L1463" i="1"/>
  <c r="L1462" s="1"/>
  <c r="L1461" s="1"/>
  <c r="K1450"/>
  <c r="N1445"/>
  <c r="N1446"/>
  <c r="G216" i="5"/>
  <c r="N1333" i="1"/>
  <c r="N1330"/>
  <c r="J1326"/>
  <c r="N1326" s="1"/>
  <c r="E1027" i="5"/>
  <c r="G659"/>
  <c r="E216"/>
  <c r="E213" s="1"/>
  <c r="F312"/>
  <c r="G172"/>
  <c r="E172"/>
  <c r="E169" s="1"/>
  <c r="L1421" i="1"/>
  <c r="K1421"/>
  <c r="L1450"/>
  <c r="K1463"/>
  <c r="K1462" s="1"/>
  <c r="K1461" s="1"/>
  <c r="J1450"/>
  <c r="J1421"/>
  <c r="G297" i="5"/>
  <c r="F659"/>
  <c r="F658" s="1"/>
  <c r="F654" s="1"/>
  <c r="F172"/>
  <c r="F169" s="1"/>
  <c r="F297"/>
  <c r="F294" s="1"/>
  <c r="E659"/>
  <c r="E658" s="1"/>
  <c r="E654" s="1"/>
  <c r="F232"/>
  <c r="F224"/>
  <c r="E224"/>
  <c r="F202"/>
  <c r="J1230" i="1"/>
  <c r="L1206"/>
  <c r="K1206"/>
  <c r="L1222"/>
  <c r="K1222"/>
  <c r="J1222"/>
  <c r="J1206"/>
  <c r="E192" i="5"/>
  <c r="F1287"/>
  <c r="F1286" s="1"/>
  <c r="F216"/>
  <c r="F213" s="1"/>
  <c r="F1293"/>
  <c r="F1292" s="1"/>
  <c r="E1021"/>
  <c r="I1021" s="1"/>
  <c r="E312"/>
  <c r="E297"/>
  <c r="E294" s="1"/>
  <c r="F219"/>
  <c r="E219"/>
  <c r="F192"/>
  <c r="E232"/>
  <c r="E202"/>
  <c r="E1287"/>
  <c r="E1286" s="1"/>
  <c r="G1293"/>
  <c r="L1148" i="1"/>
  <c r="L1147" s="1"/>
  <c r="L1136"/>
  <c r="K1136"/>
  <c r="J1136"/>
  <c r="L1127"/>
  <c r="K1127"/>
  <c r="J1127"/>
  <c r="K1122"/>
  <c r="L1122"/>
  <c r="L1104"/>
  <c r="K1098"/>
  <c r="L1085"/>
  <c r="J1085"/>
  <c r="K1075"/>
  <c r="K1067" s="1"/>
  <c r="L1075"/>
  <c r="L1067" s="1"/>
  <c r="L1174"/>
  <c r="K1174"/>
  <c r="J1174"/>
  <c r="L1061"/>
  <c r="L1060" s="1"/>
  <c r="L1054" s="1"/>
  <c r="J1054"/>
  <c r="F584" i="5"/>
  <c r="F581" s="1"/>
  <c r="F576" s="1"/>
  <c r="E584"/>
  <c r="E581" s="1"/>
  <c r="E576" s="1"/>
  <c r="G584"/>
  <c r="E1293"/>
  <c r="E1292" s="1"/>
  <c r="G1287"/>
  <c r="E318"/>
  <c r="E277"/>
  <c r="E1296"/>
  <c r="I1296" s="1"/>
  <c r="E1279"/>
  <c r="I1279" s="1"/>
  <c r="N1035" i="1"/>
  <c r="N1033"/>
  <c r="L1024"/>
  <c r="L1023" s="1"/>
  <c r="K1024"/>
  <c r="K1023" s="1"/>
  <c r="L1000"/>
  <c r="L999" s="1"/>
  <c r="L970"/>
  <c r="K970"/>
  <c r="K989"/>
  <c r="L989"/>
  <c r="J989"/>
  <c r="E307" i="5"/>
  <c r="F318"/>
  <c r="F307"/>
  <c r="J933" i="1"/>
  <c r="J932" s="1"/>
  <c r="J931" s="1"/>
  <c r="J930" s="1"/>
  <c r="J929" s="1"/>
  <c r="F1893" i="5"/>
  <c r="G668"/>
  <c r="F668"/>
  <c r="G666"/>
  <c r="F666"/>
  <c r="E666"/>
  <c r="E668"/>
  <c r="G652"/>
  <c r="F652"/>
  <c r="F651" s="1"/>
  <c r="F650" s="1"/>
  <c r="E652"/>
  <c r="E651" s="1"/>
  <c r="E650" s="1"/>
  <c r="G634"/>
  <c r="F634"/>
  <c r="F633" s="1"/>
  <c r="E634"/>
  <c r="E633" s="1"/>
  <c r="G630"/>
  <c r="F630"/>
  <c r="E630"/>
  <c r="G629"/>
  <c r="F629"/>
  <c r="F628" s="1"/>
  <c r="E629"/>
  <c r="E628" s="1"/>
  <c r="L879" i="1"/>
  <c r="N909"/>
  <c r="N908"/>
  <c r="N906"/>
  <c r="L907"/>
  <c r="K907"/>
  <c r="L905"/>
  <c r="K905"/>
  <c r="J907"/>
  <c r="J905"/>
  <c r="L885"/>
  <c r="K885"/>
  <c r="J885"/>
  <c r="L880"/>
  <c r="G701" i="5" s="1"/>
  <c r="K880" i="1"/>
  <c r="F701" i="5" s="1"/>
  <c r="J880" i="1"/>
  <c r="E701" i="5" s="1"/>
  <c r="K879" i="1"/>
  <c r="J879"/>
  <c r="L835"/>
  <c r="L834" s="1"/>
  <c r="L833" s="1"/>
  <c r="K835"/>
  <c r="K834" s="1"/>
  <c r="K833" s="1"/>
  <c r="J835"/>
  <c r="N836"/>
  <c r="J842"/>
  <c r="J841" s="1"/>
  <c r="J840" s="1"/>
  <c r="J839" s="1"/>
  <c r="J838" s="1"/>
  <c r="L832"/>
  <c r="K832"/>
  <c r="J832"/>
  <c r="G1263" i="5"/>
  <c r="F1263"/>
  <c r="F1262" s="1"/>
  <c r="F1261" s="1"/>
  <c r="E1263"/>
  <c r="G1254"/>
  <c r="F1254"/>
  <c r="E1254"/>
  <c r="L925" i="1"/>
  <c r="K925"/>
  <c r="L923"/>
  <c r="K923"/>
  <c r="L921"/>
  <c r="K921"/>
  <c r="L918"/>
  <c r="K918"/>
  <c r="L916"/>
  <c r="K916"/>
  <c r="L914"/>
  <c r="K914"/>
  <c r="L901"/>
  <c r="L900" s="1"/>
  <c r="L899" s="1"/>
  <c r="K901"/>
  <c r="K900" s="1"/>
  <c r="K899" s="1"/>
  <c r="L897"/>
  <c r="L896" s="1"/>
  <c r="L895" s="1"/>
  <c r="K897"/>
  <c r="K896" s="1"/>
  <c r="K895" s="1"/>
  <c r="L893"/>
  <c r="L892" s="1"/>
  <c r="K893"/>
  <c r="K892" s="1"/>
  <c r="L890"/>
  <c r="K890"/>
  <c r="L887"/>
  <c r="K887"/>
  <c r="L882"/>
  <c r="L881" s="1"/>
  <c r="K882"/>
  <c r="K881" s="1"/>
  <c r="L875"/>
  <c r="L874" s="1"/>
  <c r="K875"/>
  <c r="K874" s="1"/>
  <c r="L872"/>
  <c r="L871" s="1"/>
  <c r="K872"/>
  <c r="K871" s="1"/>
  <c r="L869"/>
  <c r="L868" s="1"/>
  <c r="K869"/>
  <c r="K868" s="1"/>
  <c r="L866"/>
  <c r="L865" s="1"/>
  <c r="K866"/>
  <c r="K865" s="1"/>
  <c r="L863"/>
  <c r="K863"/>
  <c r="L861"/>
  <c r="K861"/>
  <c r="L857"/>
  <c r="L856" s="1"/>
  <c r="K857"/>
  <c r="K856" s="1"/>
  <c r="L854"/>
  <c r="L853" s="1"/>
  <c r="K854"/>
  <c r="K853" s="1"/>
  <c r="L851"/>
  <c r="K851"/>
  <c r="L849"/>
  <c r="K849"/>
  <c r="L841"/>
  <c r="L840" s="1"/>
  <c r="L839" s="1"/>
  <c r="L838" s="1"/>
  <c r="K841"/>
  <c r="K840" s="1"/>
  <c r="K839" s="1"/>
  <c r="K838" s="1"/>
  <c r="L828"/>
  <c r="L827" s="1"/>
  <c r="K828"/>
  <c r="K827" s="1"/>
  <c r="L821"/>
  <c r="L820" s="1"/>
  <c r="K821"/>
  <c r="K820" s="1"/>
  <c r="L818"/>
  <c r="L817" s="1"/>
  <c r="K818"/>
  <c r="K817" s="1"/>
  <c r="J925"/>
  <c r="J923"/>
  <c r="J921"/>
  <c r="J918"/>
  <c r="J916"/>
  <c r="J914"/>
  <c r="J901"/>
  <c r="J900" s="1"/>
  <c r="J899" s="1"/>
  <c r="J897"/>
  <c r="J896" s="1"/>
  <c r="J895" s="1"/>
  <c r="J893"/>
  <c r="J892" s="1"/>
  <c r="J890"/>
  <c r="J887"/>
  <c r="J882"/>
  <c r="J881" s="1"/>
  <c r="J875"/>
  <c r="J874" s="1"/>
  <c r="J872"/>
  <c r="J871" s="1"/>
  <c r="J869"/>
  <c r="J868" s="1"/>
  <c r="J866"/>
  <c r="J865" s="1"/>
  <c r="J863"/>
  <c r="J861"/>
  <c r="J857"/>
  <c r="J856" s="1"/>
  <c r="J854"/>
  <c r="J853" s="1"/>
  <c r="J851"/>
  <c r="J849"/>
  <c r="J828"/>
  <c r="J827" s="1"/>
  <c r="J821"/>
  <c r="J820" s="1"/>
  <c r="J818"/>
  <c r="J817" s="1"/>
  <c r="G105" i="5"/>
  <c r="F105"/>
  <c r="F104" s="1"/>
  <c r="F103" s="1"/>
  <c r="G102"/>
  <c r="F102"/>
  <c r="F101" s="1"/>
  <c r="F100" s="1"/>
  <c r="E102"/>
  <c r="E101" s="1"/>
  <c r="E100" s="1"/>
  <c r="G93"/>
  <c r="F93"/>
  <c r="F92" s="1"/>
  <c r="F91" s="1"/>
  <c r="E93"/>
  <c r="E92" s="1"/>
  <c r="E91" s="1"/>
  <c r="G1919"/>
  <c r="F1919"/>
  <c r="E1919"/>
  <c r="G1208"/>
  <c r="F1208"/>
  <c r="E1208"/>
  <c r="G648"/>
  <c r="F648"/>
  <c r="F647" s="1"/>
  <c r="G645"/>
  <c r="F645"/>
  <c r="F644" s="1"/>
  <c r="G643"/>
  <c r="F643"/>
  <c r="F642" s="1"/>
  <c r="F641" s="1"/>
  <c r="G638"/>
  <c r="F638"/>
  <c r="F637" s="1"/>
  <c r="G627"/>
  <c r="F627"/>
  <c r="F626" s="1"/>
  <c r="E648"/>
  <c r="E647" s="1"/>
  <c r="E645"/>
  <c r="E644" s="1"/>
  <c r="E638"/>
  <c r="E637" s="1"/>
  <c r="E643"/>
  <c r="E642" s="1"/>
  <c r="E641" s="1"/>
  <c r="E627"/>
  <c r="E626" s="1"/>
  <c r="G158"/>
  <c r="F158"/>
  <c r="E158"/>
  <c r="G148"/>
  <c r="F148"/>
  <c r="E148"/>
  <c r="F146"/>
  <c r="E146"/>
  <c r="G140"/>
  <c r="F140"/>
  <c r="E140"/>
  <c r="G138"/>
  <c r="F138"/>
  <c r="E138"/>
  <c r="G136"/>
  <c r="F136"/>
  <c r="E136"/>
  <c r="G131"/>
  <c r="F131"/>
  <c r="E131"/>
  <c r="G126"/>
  <c r="F126"/>
  <c r="E126"/>
  <c r="G124"/>
  <c r="F124"/>
  <c r="E124"/>
  <c r="G119"/>
  <c r="F119"/>
  <c r="G118"/>
  <c r="F118"/>
  <c r="E119"/>
  <c r="E118"/>
  <c r="G113"/>
  <c r="F113"/>
  <c r="F112" s="1"/>
  <c r="G111"/>
  <c r="F111"/>
  <c r="F110" s="1"/>
  <c r="E113"/>
  <c r="E112" s="1"/>
  <c r="E111"/>
  <c r="E110" s="1"/>
  <c r="G108"/>
  <c r="F108"/>
  <c r="F107" s="1"/>
  <c r="F106" s="1"/>
  <c r="E108"/>
  <c r="E107" s="1"/>
  <c r="E106" s="1"/>
  <c r="E105"/>
  <c r="E104" s="1"/>
  <c r="E103" s="1"/>
  <c r="G99"/>
  <c r="F99"/>
  <c r="F98" s="1"/>
  <c r="F97" s="1"/>
  <c r="G96"/>
  <c r="F96"/>
  <c r="F95" s="1"/>
  <c r="F94" s="1"/>
  <c r="E99"/>
  <c r="E98" s="1"/>
  <c r="E97" s="1"/>
  <c r="E96"/>
  <c r="E95" s="1"/>
  <c r="E94" s="1"/>
  <c r="G88"/>
  <c r="F88"/>
  <c r="G87"/>
  <c r="F87"/>
  <c r="E88"/>
  <c r="E87"/>
  <c r="G85"/>
  <c r="F85"/>
  <c r="F84" s="1"/>
  <c r="E85"/>
  <c r="E84" s="1"/>
  <c r="G81"/>
  <c r="F81"/>
  <c r="E81"/>
  <c r="G79"/>
  <c r="F79"/>
  <c r="F78" s="1"/>
  <c r="E79"/>
  <c r="E78" s="1"/>
  <c r="G76"/>
  <c r="F76"/>
  <c r="F75" s="1"/>
  <c r="F74" s="1"/>
  <c r="E76"/>
  <c r="E75" s="1"/>
  <c r="E74" s="1"/>
  <c r="G71"/>
  <c r="F71"/>
  <c r="F70" s="1"/>
  <c r="F69" s="1"/>
  <c r="F68" s="1"/>
  <c r="E71"/>
  <c r="E70" s="1"/>
  <c r="E69" s="1"/>
  <c r="E68" s="1"/>
  <c r="G66"/>
  <c r="F66"/>
  <c r="F65" s="1"/>
  <c r="F64" s="1"/>
  <c r="E66"/>
  <c r="E65" s="1"/>
  <c r="E64" s="1"/>
  <c r="G57"/>
  <c r="F57"/>
  <c r="F56" s="1"/>
  <c r="F55" s="1"/>
  <c r="E57"/>
  <c r="E56" s="1"/>
  <c r="E55" s="1"/>
  <c r="G49"/>
  <c r="F49"/>
  <c r="F48" s="1"/>
  <c r="F47" s="1"/>
  <c r="E49"/>
  <c r="E48" s="1"/>
  <c r="E47" s="1"/>
  <c r="G46"/>
  <c r="F46"/>
  <c r="F45" s="1"/>
  <c r="F44" s="1"/>
  <c r="E46"/>
  <c r="E45" s="1"/>
  <c r="E44" s="1"/>
  <c r="G32"/>
  <c r="F32"/>
  <c r="F31" s="1"/>
  <c r="F30" s="1"/>
  <c r="E32"/>
  <c r="E31" s="1"/>
  <c r="E30" s="1"/>
  <c r="G27"/>
  <c r="F27"/>
  <c r="F26" s="1"/>
  <c r="F25" s="1"/>
  <c r="G24"/>
  <c r="F24"/>
  <c r="G23"/>
  <c r="F23"/>
  <c r="G20"/>
  <c r="F20"/>
  <c r="F19" s="1"/>
  <c r="F18" s="1"/>
  <c r="G17"/>
  <c r="F17"/>
  <c r="F16" s="1"/>
  <c r="F15" s="1"/>
  <c r="G14"/>
  <c r="F14"/>
  <c r="F13" s="1"/>
  <c r="F12" s="1"/>
  <c r="E27"/>
  <c r="E23"/>
  <c r="E20"/>
  <c r="E17"/>
  <c r="E14"/>
  <c r="L809" i="1"/>
  <c r="L808" s="1"/>
  <c r="K809"/>
  <c r="K808" s="1"/>
  <c r="L806"/>
  <c r="L805" s="1"/>
  <c r="K806"/>
  <c r="K805" s="1"/>
  <c r="J809"/>
  <c r="J808" s="1"/>
  <c r="J806"/>
  <c r="J805" s="1"/>
  <c r="L693"/>
  <c r="G54" i="5" s="1"/>
  <c r="K693" i="1"/>
  <c r="K692" s="1"/>
  <c r="K691" s="1"/>
  <c r="J693"/>
  <c r="E54" i="5" s="1"/>
  <c r="E53" s="1"/>
  <c r="E52" s="1"/>
  <c r="N799" i="1"/>
  <c r="L798"/>
  <c r="L797" s="1"/>
  <c r="L796" s="1"/>
  <c r="K798"/>
  <c r="K797" s="1"/>
  <c r="K796" s="1"/>
  <c r="J798"/>
  <c r="J797" s="1"/>
  <c r="J796" s="1"/>
  <c r="L775"/>
  <c r="G152" i="5" s="1"/>
  <c r="K775" i="1"/>
  <c r="K774" s="1"/>
  <c r="J775"/>
  <c r="E152" i="5" s="1"/>
  <c r="L773" i="1"/>
  <c r="G150" i="5" s="1"/>
  <c r="K773" i="1"/>
  <c r="F150" i="5" s="1"/>
  <c r="J773" i="1"/>
  <c r="E150" i="5" s="1"/>
  <c r="L769" i="1"/>
  <c r="L768" s="1"/>
  <c r="L767"/>
  <c r="L766" s="1"/>
  <c r="K767"/>
  <c r="F144" i="5" s="1"/>
  <c r="J767" i="1"/>
  <c r="E144" i="5" s="1"/>
  <c r="L762" i="1"/>
  <c r="K764"/>
  <c r="F141" i="5" s="1"/>
  <c r="J764" i="1"/>
  <c r="J762" s="1"/>
  <c r="L757"/>
  <c r="L756" s="1"/>
  <c r="K757"/>
  <c r="K756" s="1"/>
  <c r="J757"/>
  <c r="E134" i="5" s="1"/>
  <c r="L752" i="1"/>
  <c r="L751" s="1"/>
  <c r="K752"/>
  <c r="F129" i="5" s="1"/>
  <c r="J752" i="1"/>
  <c r="E129" i="5" s="1"/>
  <c r="N733" i="1"/>
  <c r="L732"/>
  <c r="K732"/>
  <c r="K731" s="1"/>
  <c r="J732"/>
  <c r="J731" s="1"/>
  <c r="L794"/>
  <c r="L793" s="1"/>
  <c r="L792" s="1"/>
  <c r="K794"/>
  <c r="K793" s="1"/>
  <c r="K792" s="1"/>
  <c r="L790"/>
  <c r="L789" s="1"/>
  <c r="L788" s="1"/>
  <c r="L787" s="1"/>
  <c r="K790"/>
  <c r="K789" s="1"/>
  <c r="K788" s="1"/>
  <c r="K787" s="1"/>
  <c r="L785"/>
  <c r="L784" s="1"/>
  <c r="K785"/>
  <c r="K784" s="1"/>
  <c r="L782"/>
  <c r="L781" s="1"/>
  <c r="K782"/>
  <c r="K781" s="1"/>
  <c r="L777"/>
  <c r="L776" s="1"/>
  <c r="K777"/>
  <c r="K776" s="1"/>
  <c r="L770"/>
  <c r="K770"/>
  <c r="K768"/>
  <c r="L760"/>
  <c r="K760"/>
  <c r="L758"/>
  <c r="K758"/>
  <c r="L753"/>
  <c r="K753"/>
  <c r="L748"/>
  <c r="K748"/>
  <c r="L746"/>
  <c r="K746"/>
  <c r="L741"/>
  <c r="L740" s="1"/>
  <c r="L739" s="1"/>
  <c r="K741"/>
  <c r="K740" s="1"/>
  <c r="K739" s="1"/>
  <c r="L737"/>
  <c r="K737"/>
  <c r="L735"/>
  <c r="K735"/>
  <c r="L729"/>
  <c r="L728" s="1"/>
  <c r="K729"/>
  <c r="K728" s="1"/>
  <c r="L726"/>
  <c r="L725" s="1"/>
  <c r="K726"/>
  <c r="K725" s="1"/>
  <c r="L723"/>
  <c r="L722" s="1"/>
  <c r="K723"/>
  <c r="K722" s="1"/>
  <c r="L718"/>
  <c r="K718"/>
  <c r="L716"/>
  <c r="K716"/>
  <c r="L712"/>
  <c r="K712"/>
  <c r="L710"/>
  <c r="K710"/>
  <c r="L707"/>
  <c r="L706" s="1"/>
  <c r="K707"/>
  <c r="K706" s="1"/>
  <c r="L703"/>
  <c r="L702" s="1"/>
  <c r="L701" s="1"/>
  <c r="K703"/>
  <c r="K702" s="1"/>
  <c r="K701" s="1"/>
  <c r="L699"/>
  <c r="L698" s="1"/>
  <c r="L697" s="1"/>
  <c r="K699"/>
  <c r="K698" s="1"/>
  <c r="K697" s="1"/>
  <c r="L695"/>
  <c r="L694" s="1"/>
  <c r="K695"/>
  <c r="K694" s="1"/>
  <c r="L688"/>
  <c r="L687" s="1"/>
  <c r="K688"/>
  <c r="K687" s="1"/>
  <c r="L685"/>
  <c r="L684" s="1"/>
  <c r="K685"/>
  <c r="K684" s="1"/>
  <c r="L682"/>
  <c r="L681" s="1"/>
  <c r="K682"/>
  <c r="K681" s="1"/>
  <c r="L679"/>
  <c r="L678" s="1"/>
  <c r="K679"/>
  <c r="K678" s="1"/>
  <c r="L675"/>
  <c r="L674" s="1"/>
  <c r="K675"/>
  <c r="K674" s="1"/>
  <c r="L672"/>
  <c r="L671" s="1"/>
  <c r="K672"/>
  <c r="K671" s="1"/>
  <c r="L669"/>
  <c r="L668" s="1"/>
  <c r="K669"/>
  <c r="K668" s="1"/>
  <c r="L666"/>
  <c r="L665" s="1"/>
  <c r="K666"/>
  <c r="K665" s="1"/>
  <c r="L663"/>
  <c r="L662" s="1"/>
  <c r="K663"/>
  <c r="K662" s="1"/>
  <c r="J794"/>
  <c r="J793" s="1"/>
  <c r="J792" s="1"/>
  <c r="J790"/>
  <c r="J789" s="1"/>
  <c r="J788" s="1"/>
  <c r="J787" s="1"/>
  <c r="J785"/>
  <c r="J784" s="1"/>
  <c r="J782"/>
  <c r="J781" s="1"/>
  <c r="J777"/>
  <c r="J776" s="1"/>
  <c r="J770"/>
  <c r="J768"/>
  <c r="J760"/>
  <c r="J758"/>
  <c r="J753"/>
  <c r="J748"/>
  <c r="J746"/>
  <c r="J741"/>
  <c r="J740" s="1"/>
  <c r="J739" s="1"/>
  <c r="J737"/>
  <c r="J735"/>
  <c r="J729"/>
  <c r="J728" s="1"/>
  <c r="J726"/>
  <c r="J725" s="1"/>
  <c r="J723"/>
  <c r="J722" s="1"/>
  <c r="J718"/>
  <c r="J716"/>
  <c r="J712"/>
  <c r="J710"/>
  <c r="J709" s="1"/>
  <c r="J707"/>
  <c r="J706" s="1"/>
  <c r="J703"/>
  <c r="J702" s="1"/>
  <c r="J701" s="1"/>
  <c r="J699"/>
  <c r="J698" s="1"/>
  <c r="J697" s="1"/>
  <c r="J695"/>
  <c r="J694" s="1"/>
  <c r="J688"/>
  <c r="J687" s="1"/>
  <c r="J685"/>
  <c r="J684" s="1"/>
  <c r="J682"/>
  <c r="J681" s="1"/>
  <c r="J679"/>
  <c r="J678" s="1"/>
  <c r="J675"/>
  <c r="J674" s="1"/>
  <c r="J672"/>
  <c r="J671" s="1"/>
  <c r="J669"/>
  <c r="J668" s="1"/>
  <c r="J666"/>
  <c r="J665" s="1"/>
  <c r="J663"/>
  <c r="J662" s="1"/>
  <c r="G63" i="5"/>
  <c r="F63"/>
  <c r="G62"/>
  <c r="F62"/>
  <c r="E63"/>
  <c r="E62"/>
  <c r="G2073"/>
  <c r="F2073"/>
  <c r="G2072"/>
  <c r="F2072"/>
  <c r="E2073"/>
  <c r="E2072"/>
  <c r="E2060"/>
  <c r="E2059" s="1"/>
  <c r="E2058" s="1"/>
  <c r="F2060"/>
  <c r="F2059" s="1"/>
  <c r="F2058" s="1"/>
  <c r="G2060"/>
  <c r="E2042"/>
  <c r="E24"/>
  <c r="N642" i="1"/>
  <c r="N641"/>
  <c r="L640"/>
  <c r="L639" s="1"/>
  <c r="K640"/>
  <c r="K639" s="1"/>
  <c r="K638" s="1"/>
  <c r="K637" s="1"/>
  <c r="J640"/>
  <c r="J639" s="1"/>
  <c r="J638" s="1"/>
  <c r="J637" s="1"/>
  <c r="L635"/>
  <c r="L634" s="1"/>
  <c r="K635"/>
  <c r="K634" s="1"/>
  <c r="K633" s="1"/>
  <c r="J635"/>
  <c r="J634" s="1"/>
  <c r="N636"/>
  <c r="G2042" i="5"/>
  <c r="F2042"/>
  <c r="G40"/>
  <c r="F40"/>
  <c r="E40"/>
  <c r="G42"/>
  <c r="F42"/>
  <c r="F41" s="1"/>
  <c r="G36"/>
  <c r="F36"/>
  <c r="G35"/>
  <c r="F35"/>
  <c r="E42"/>
  <c r="E41" s="1"/>
  <c r="E35"/>
  <c r="E36"/>
  <c r="L619" i="1"/>
  <c r="K619"/>
  <c r="K618" s="1"/>
  <c r="K617" s="1"/>
  <c r="K616" s="1"/>
  <c r="J619"/>
  <c r="J618" s="1"/>
  <c r="J617" s="1"/>
  <c r="J616" s="1"/>
  <c r="L613"/>
  <c r="L612" s="1"/>
  <c r="K613"/>
  <c r="K612" s="1"/>
  <c r="K611" s="1"/>
  <c r="J613"/>
  <c r="J612" s="1"/>
  <c r="J611" s="1"/>
  <c r="N620"/>
  <c r="N615"/>
  <c r="N614"/>
  <c r="L602"/>
  <c r="L601" s="1"/>
  <c r="L600" s="1"/>
  <c r="K602"/>
  <c r="K601" s="1"/>
  <c r="K600" s="1"/>
  <c r="J602"/>
  <c r="J601" s="1"/>
  <c r="J600" s="1"/>
  <c r="L597"/>
  <c r="K597"/>
  <c r="K596" s="1"/>
  <c r="J597"/>
  <c r="J596" s="1"/>
  <c r="N599"/>
  <c r="N598"/>
  <c r="L656"/>
  <c r="L655" s="1"/>
  <c r="L654" s="1"/>
  <c r="L653" s="1"/>
  <c r="L652" s="1"/>
  <c r="K656"/>
  <c r="K655" s="1"/>
  <c r="K654" s="1"/>
  <c r="K653" s="1"/>
  <c r="K652" s="1"/>
  <c r="L648"/>
  <c r="L647" s="1"/>
  <c r="L646" s="1"/>
  <c r="L645" s="1"/>
  <c r="L644" s="1"/>
  <c r="K648"/>
  <c r="K647" s="1"/>
  <c r="K646" s="1"/>
  <c r="K645" s="1"/>
  <c r="K644" s="1"/>
  <c r="L631"/>
  <c r="L630" s="1"/>
  <c r="L629" s="1"/>
  <c r="K631"/>
  <c r="K630" s="1"/>
  <c r="K629" s="1"/>
  <c r="L626"/>
  <c r="L625" s="1"/>
  <c r="L624" s="1"/>
  <c r="K626"/>
  <c r="K625" s="1"/>
  <c r="K624" s="1"/>
  <c r="J656"/>
  <c r="J655" s="1"/>
  <c r="J654" s="1"/>
  <c r="J653" s="1"/>
  <c r="J652" s="1"/>
  <c r="J648"/>
  <c r="J647" s="1"/>
  <c r="J646" s="1"/>
  <c r="J645" s="1"/>
  <c r="J644" s="1"/>
  <c r="J631"/>
  <c r="J630" s="1"/>
  <c r="J629" s="1"/>
  <c r="J626"/>
  <c r="J625" s="1"/>
  <c r="J624" s="1"/>
  <c r="L609"/>
  <c r="L608" s="1"/>
  <c r="L607" s="1"/>
  <c r="K609"/>
  <c r="K608" s="1"/>
  <c r="K607" s="1"/>
  <c r="L605"/>
  <c r="L604" s="1"/>
  <c r="K605"/>
  <c r="K604" s="1"/>
  <c r="J609"/>
  <c r="J608" s="1"/>
  <c r="J607" s="1"/>
  <c r="J605"/>
  <c r="J604" s="1"/>
  <c r="G1913" i="5"/>
  <c r="F1913"/>
  <c r="E1913"/>
  <c r="L575" i="1"/>
  <c r="M575" s="1"/>
  <c r="K575"/>
  <c r="K574" s="1"/>
  <c r="K573" s="1"/>
  <c r="K572" s="1"/>
  <c r="K571" s="1"/>
  <c r="J575"/>
  <c r="J574" s="1"/>
  <c r="J573" s="1"/>
  <c r="J572" s="1"/>
  <c r="J571" s="1"/>
  <c r="L589"/>
  <c r="L588" s="1"/>
  <c r="L587" s="1"/>
  <c r="K589"/>
  <c r="K588" s="1"/>
  <c r="K587" s="1"/>
  <c r="J589"/>
  <c r="J588" s="1"/>
  <c r="J587" s="1"/>
  <c r="L585"/>
  <c r="L584" s="1"/>
  <c r="L583" s="1"/>
  <c r="L582" s="1"/>
  <c r="K585"/>
  <c r="K584" s="1"/>
  <c r="K583" s="1"/>
  <c r="K582" s="1"/>
  <c r="J585"/>
  <c r="J584" s="1"/>
  <c r="J583" s="1"/>
  <c r="J582" s="1"/>
  <c r="L578"/>
  <c r="L577" s="1"/>
  <c r="L576" s="1"/>
  <c r="K578"/>
  <c r="K577" s="1"/>
  <c r="K576" s="1"/>
  <c r="J578"/>
  <c r="J577" s="1"/>
  <c r="J576" s="1"/>
  <c r="L566"/>
  <c r="L565" s="1"/>
  <c r="L564" s="1"/>
  <c r="L563" s="1"/>
  <c r="L562" s="1"/>
  <c r="L561" s="1"/>
  <c r="K566"/>
  <c r="K565" s="1"/>
  <c r="K564" s="1"/>
  <c r="K563" s="1"/>
  <c r="K562" s="1"/>
  <c r="K561" s="1"/>
  <c r="J566"/>
  <c r="J565" s="1"/>
  <c r="J564" s="1"/>
  <c r="J563" s="1"/>
  <c r="J562" s="1"/>
  <c r="J561" s="1"/>
  <c r="G2039" i="5"/>
  <c r="F2039"/>
  <c r="F2037" s="1"/>
  <c r="E2039"/>
  <c r="E2037" s="1"/>
  <c r="G1665"/>
  <c r="F1665"/>
  <c r="F1664" s="1"/>
  <c r="F1663" s="1"/>
  <c r="E1665"/>
  <c r="G1148"/>
  <c r="F1148"/>
  <c r="F1147" s="1"/>
  <c r="F1146" s="1"/>
  <c r="F1145"/>
  <c r="F1144" s="1"/>
  <c r="G1143"/>
  <c r="F1143"/>
  <c r="F1142" s="1"/>
  <c r="G1138"/>
  <c r="F1138"/>
  <c r="F1137" s="1"/>
  <c r="F1136" s="1"/>
  <c r="E1148"/>
  <c r="E1147" s="1"/>
  <c r="E1146" s="1"/>
  <c r="E1145"/>
  <c r="E1144" s="1"/>
  <c r="E1143"/>
  <c r="E1142" s="1"/>
  <c r="E1138"/>
  <c r="E1137" s="1"/>
  <c r="E1136" s="1"/>
  <c r="G1133"/>
  <c r="F1133"/>
  <c r="F1132" s="1"/>
  <c r="F1131" s="1"/>
  <c r="G1128"/>
  <c r="F1128"/>
  <c r="F1127" s="1"/>
  <c r="G1126"/>
  <c r="F1126"/>
  <c r="F1125" s="1"/>
  <c r="E1128"/>
  <c r="E1127" s="1"/>
  <c r="E1126"/>
  <c r="E1125" s="1"/>
  <c r="E1050"/>
  <c r="I1050" s="1"/>
  <c r="N558" i="1"/>
  <c r="L557"/>
  <c r="L556" s="1"/>
  <c r="L555" s="1"/>
  <c r="K557"/>
  <c r="K556" s="1"/>
  <c r="K555" s="1"/>
  <c r="J557"/>
  <c r="J556" s="1"/>
  <c r="J555" s="1"/>
  <c r="L547"/>
  <c r="G1145" i="5" s="1"/>
  <c r="L543" i="1"/>
  <c r="G1141" i="5" s="1"/>
  <c r="K543" i="1"/>
  <c r="F1141" i="5" s="1"/>
  <c r="F1140" s="1"/>
  <c r="J543" i="1"/>
  <c r="E1141" i="5" s="1"/>
  <c r="E1140" s="1"/>
  <c r="J536" i="1"/>
  <c r="E1133" i="5" s="1"/>
  <c r="E1132" s="1"/>
  <c r="E1131" s="1"/>
  <c r="L533" i="1"/>
  <c r="G1130" i="5" s="1"/>
  <c r="K533" i="1"/>
  <c r="F1130" i="5" s="1"/>
  <c r="F1129" s="1"/>
  <c r="J533" i="1"/>
  <c r="E1130" i="5" s="1"/>
  <c r="E1129" s="1"/>
  <c r="L527" i="1"/>
  <c r="G1124" i="5" s="1"/>
  <c r="K527" i="1"/>
  <c r="F1124" i="5" s="1"/>
  <c r="F1123" s="1"/>
  <c r="J527" i="1"/>
  <c r="E1124" i="5" s="1"/>
  <c r="E1123" s="1"/>
  <c r="G1432"/>
  <c r="F1432"/>
  <c r="F1431" s="1"/>
  <c r="G1430"/>
  <c r="F1430"/>
  <c r="F1429" s="1"/>
  <c r="G1428"/>
  <c r="F1428"/>
  <c r="F1427" s="1"/>
  <c r="E1432"/>
  <c r="E1430"/>
  <c r="G1413"/>
  <c r="F1413"/>
  <c r="G1411"/>
  <c r="F1411"/>
  <c r="F1410" s="1"/>
  <c r="E1413"/>
  <c r="E1411"/>
  <c r="I2042" l="1"/>
  <c r="G312"/>
  <c r="G307"/>
  <c r="H307" s="1"/>
  <c r="N999" i="1"/>
  <c r="G1123" i="5"/>
  <c r="H1124"/>
  <c r="I1124"/>
  <c r="G1144"/>
  <c r="H1145"/>
  <c r="I1145"/>
  <c r="G1147"/>
  <c r="H1148"/>
  <c r="I1148"/>
  <c r="G2037"/>
  <c r="I2037" s="1"/>
  <c r="I2039"/>
  <c r="I40"/>
  <c r="H40"/>
  <c r="G2059"/>
  <c r="I2060"/>
  <c r="H2060"/>
  <c r="I2072"/>
  <c r="G2071"/>
  <c r="I2073"/>
  <c r="I62"/>
  <c r="H62"/>
  <c r="I63"/>
  <c r="H63"/>
  <c r="H152"/>
  <c r="I152"/>
  <c r="G13"/>
  <c r="I14"/>
  <c r="H14"/>
  <c r="G16"/>
  <c r="I17"/>
  <c r="H17"/>
  <c r="G19"/>
  <c r="I20"/>
  <c r="H20"/>
  <c r="I23"/>
  <c r="H23"/>
  <c r="I24"/>
  <c r="H24"/>
  <c r="G26"/>
  <c r="I27"/>
  <c r="H27"/>
  <c r="G45"/>
  <c r="I46"/>
  <c r="H46"/>
  <c r="G56"/>
  <c r="I57"/>
  <c r="H57"/>
  <c r="G70"/>
  <c r="I71"/>
  <c r="H71"/>
  <c r="G78"/>
  <c r="I79"/>
  <c r="H79"/>
  <c r="G84"/>
  <c r="I85"/>
  <c r="H85"/>
  <c r="I87"/>
  <c r="H87"/>
  <c r="I88"/>
  <c r="H88"/>
  <c r="G95"/>
  <c r="I96"/>
  <c r="H96"/>
  <c r="G98"/>
  <c r="I99"/>
  <c r="H99"/>
  <c r="G107"/>
  <c r="I108"/>
  <c r="G110"/>
  <c r="H111"/>
  <c r="I111"/>
  <c r="G112"/>
  <c r="H113"/>
  <c r="I113"/>
  <c r="H118"/>
  <c r="I118"/>
  <c r="H119"/>
  <c r="I119"/>
  <c r="H126"/>
  <c r="I126"/>
  <c r="H136"/>
  <c r="I136"/>
  <c r="H140"/>
  <c r="I140"/>
  <c r="H158"/>
  <c r="I158"/>
  <c r="I1208"/>
  <c r="H1208"/>
  <c r="G92"/>
  <c r="I93"/>
  <c r="H93"/>
  <c r="G1262"/>
  <c r="I1263"/>
  <c r="H1263"/>
  <c r="I630"/>
  <c r="H630"/>
  <c r="G651"/>
  <c r="I652"/>
  <c r="H652"/>
  <c r="I666"/>
  <c r="H666"/>
  <c r="I668"/>
  <c r="H668"/>
  <c r="G1292"/>
  <c r="I1293"/>
  <c r="H1293"/>
  <c r="H219"/>
  <c r="I219"/>
  <c r="H312"/>
  <c r="I312"/>
  <c r="G658"/>
  <c r="I659"/>
  <c r="H659"/>
  <c r="H1901"/>
  <c r="I1901"/>
  <c r="H1098"/>
  <c r="I1098"/>
  <c r="G278"/>
  <c r="H279"/>
  <c r="I279"/>
  <c r="G893"/>
  <c r="I895"/>
  <c r="H895"/>
  <c r="G283"/>
  <c r="H284"/>
  <c r="I284"/>
  <c r="G1546"/>
  <c r="H1597"/>
  <c r="I1597"/>
  <c r="E832"/>
  <c r="I832" s="1"/>
  <c r="I833"/>
  <c r="E857"/>
  <c r="I857" s="1"/>
  <c r="I858"/>
  <c r="H1927"/>
  <c r="I1927"/>
  <c r="H998"/>
  <c r="I998"/>
  <c r="I2049"/>
  <c r="H2049"/>
  <c r="H878"/>
  <c r="I878"/>
  <c r="H1757"/>
  <c r="I1757"/>
  <c r="G1372"/>
  <c r="I1373"/>
  <c r="H1373"/>
  <c r="H888"/>
  <c r="I888"/>
  <c r="G246"/>
  <c r="H247"/>
  <c r="I247"/>
  <c r="H235"/>
  <c r="I235"/>
  <c r="H225"/>
  <c r="I225"/>
  <c r="G187"/>
  <c r="I188"/>
  <c r="H188"/>
  <c r="I655"/>
  <c r="H655"/>
  <c r="H289"/>
  <c r="I289"/>
  <c r="G240"/>
  <c r="H241"/>
  <c r="I241"/>
  <c r="I197"/>
  <c r="H197"/>
  <c r="I193"/>
  <c r="H193"/>
  <c r="I587"/>
  <c r="H587"/>
  <c r="G291"/>
  <c r="H292"/>
  <c r="I292"/>
  <c r="G184"/>
  <c r="I185"/>
  <c r="H185"/>
  <c r="G1894"/>
  <c r="H1895"/>
  <c r="I1895"/>
  <c r="H1721"/>
  <c r="I1721"/>
  <c r="H881"/>
  <c r="I881"/>
  <c r="I591"/>
  <c r="H591"/>
  <c r="I1547"/>
  <c r="H1547"/>
  <c r="G1693"/>
  <c r="H1694"/>
  <c r="I1694"/>
  <c r="H1095"/>
  <c r="I1095"/>
  <c r="G797"/>
  <c r="I798"/>
  <c r="H798"/>
  <c r="G249"/>
  <c r="H250"/>
  <c r="I250"/>
  <c r="H233"/>
  <c r="I233"/>
  <c r="I205"/>
  <c r="H205"/>
  <c r="G178"/>
  <c r="I179"/>
  <c r="H179"/>
  <c r="E1063"/>
  <c r="I1064"/>
  <c r="H313"/>
  <c r="I313"/>
  <c r="H295"/>
  <c r="I295"/>
  <c r="H280"/>
  <c r="I280"/>
  <c r="H214"/>
  <c r="I214"/>
  <c r="G181"/>
  <c r="I182"/>
  <c r="H182"/>
  <c r="G322"/>
  <c r="H323"/>
  <c r="I323"/>
  <c r="G1410"/>
  <c r="I1411"/>
  <c r="H1411"/>
  <c r="I1413"/>
  <c r="H1413"/>
  <c r="G1427"/>
  <c r="I1428"/>
  <c r="H1428"/>
  <c r="G1429"/>
  <c r="I1430"/>
  <c r="H1430"/>
  <c r="G1431"/>
  <c r="I1432"/>
  <c r="H1432"/>
  <c r="G1129"/>
  <c r="H1130"/>
  <c r="I1130"/>
  <c r="G1140"/>
  <c r="H1141"/>
  <c r="I1141"/>
  <c r="G1125"/>
  <c r="H1126"/>
  <c r="I1126"/>
  <c r="G1127"/>
  <c r="H1128"/>
  <c r="I1128"/>
  <c r="G1132"/>
  <c r="H1133"/>
  <c r="I1133"/>
  <c r="G1137"/>
  <c r="H1138"/>
  <c r="I1138"/>
  <c r="G1142"/>
  <c r="H1143"/>
  <c r="I1143"/>
  <c r="G1664"/>
  <c r="H1665"/>
  <c r="I1665"/>
  <c r="H1913"/>
  <c r="I1913"/>
  <c r="I35"/>
  <c r="I36"/>
  <c r="G41"/>
  <c r="I42"/>
  <c r="H42"/>
  <c r="F2071"/>
  <c r="F2070" s="1"/>
  <c r="F2069" s="1"/>
  <c r="F2057" s="1"/>
  <c r="H150"/>
  <c r="I150"/>
  <c r="G53"/>
  <c r="I54"/>
  <c r="H54"/>
  <c r="G31"/>
  <c r="I32"/>
  <c r="H32"/>
  <c r="G48"/>
  <c r="I49"/>
  <c r="H49"/>
  <c r="G65"/>
  <c r="I66"/>
  <c r="H66"/>
  <c r="G75"/>
  <c r="I76"/>
  <c r="H76"/>
  <c r="I81"/>
  <c r="H81"/>
  <c r="H124"/>
  <c r="I124"/>
  <c r="H131"/>
  <c r="I131"/>
  <c r="H138"/>
  <c r="I138"/>
  <c r="H148"/>
  <c r="I148"/>
  <c r="G626"/>
  <c r="I627"/>
  <c r="H627"/>
  <c r="G637"/>
  <c r="I638"/>
  <c r="H638"/>
  <c r="G642"/>
  <c r="I643"/>
  <c r="H643"/>
  <c r="G644"/>
  <c r="I645"/>
  <c r="H645"/>
  <c r="G647"/>
  <c r="I648"/>
  <c r="H648"/>
  <c r="H1919"/>
  <c r="I1919"/>
  <c r="G101"/>
  <c r="I102"/>
  <c r="H102"/>
  <c r="G104"/>
  <c r="I105"/>
  <c r="H105"/>
  <c r="I1254"/>
  <c r="H1254"/>
  <c r="I701"/>
  <c r="H701"/>
  <c r="G628"/>
  <c r="I629"/>
  <c r="H629"/>
  <c r="G633"/>
  <c r="I634"/>
  <c r="H634"/>
  <c r="G1286"/>
  <c r="G1278" s="1"/>
  <c r="I1287"/>
  <c r="H1287"/>
  <c r="G581"/>
  <c r="I584"/>
  <c r="H584"/>
  <c r="G192"/>
  <c r="G224"/>
  <c r="G232"/>
  <c r="G202"/>
  <c r="G294"/>
  <c r="H297"/>
  <c r="I297"/>
  <c r="G169"/>
  <c r="I172"/>
  <c r="H172"/>
  <c r="E1026"/>
  <c r="I1026" s="1"/>
  <c r="I1027"/>
  <c r="G213"/>
  <c r="H216"/>
  <c r="I216"/>
  <c r="H1086"/>
  <c r="I1086"/>
  <c r="G163"/>
  <c r="H164"/>
  <c r="I164"/>
  <c r="I1329"/>
  <c r="H1329"/>
  <c r="G1328"/>
  <c r="H1575"/>
  <c r="I1575"/>
  <c r="H1564"/>
  <c r="I1564"/>
  <c r="G1011"/>
  <c r="H1012"/>
  <c r="I1012"/>
  <c r="H388"/>
  <c r="I388"/>
  <c r="I1302"/>
  <c r="H1302"/>
  <c r="E722"/>
  <c r="I722" s="1"/>
  <c r="I723"/>
  <c r="I1369"/>
  <c r="H1369"/>
  <c r="G887"/>
  <c r="G243"/>
  <c r="H244"/>
  <c r="I244"/>
  <c r="G229"/>
  <c r="H230"/>
  <c r="I230"/>
  <c r="I203"/>
  <c r="H203"/>
  <c r="G1898"/>
  <c r="H1899"/>
  <c r="I1899"/>
  <c r="H300"/>
  <c r="I300"/>
  <c r="H285"/>
  <c r="I285"/>
  <c r="H220"/>
  <c r="I220"/>
  <c r="G210"/>
  <c r="H210" s="1"/>
  <c r="H211"/>
  <c r="I195"/>
  <c r="H195"/>
  <c r="I170"/>
  <c r="H170"/>
  <c r="G166"/>
  <c r="H166" s="1"/>
  <c r="H167"/>
  <c r="G319"/>
  <c r="H320"/>
  <c r="I320"/>
  <c r="I577"/>
  <c r="H577"/>
  <c r="G274"/>
  <c r="H275"/>
  <c r="I275"/>
  <c r="H310"/>
  <c r="I310"/>
  <c r="H1730"/>
  <c r="I1730"/>
  <c r="H875"/>
  <c r="I875"/>
  <c r="G874"/>
  <c r="H1670"/>
  <c r="I1670"/>
  <c r="H1586"/>
  <c r="I1586"/>
  <c r="G950"/>
  <c r="I951"/>
  <c r="H951"/>
  <c r="H352"/>
  <c r="I799"/>
  <c r="G237"/>
  <c r="H238"/>
  <c r="I238"/>
  <c r="H227"/>
  <c r="I227"/>
  <c r="G199"/>
  <c r="I200"/>
  <c r="H200"/>
  <c r="H315"/>
  <c r="I315"/>
  <c r="G302"/>
  <c r="H303"/>
  <c r="I303"/>
  <c r="H287"/>
  <c r="I287"/>
  <c r="H222"/>
  <c r="I222"/>
  <c r="G207"/>
  <c r="I208"/>
  <c r="H208"/>
  <c r="G175"/>
  <c r="I176"/>
  <c r="H176"/>
  <c r="H1906"/>
  <c r="I1906"/>
  <c r="J692" i="1"/>
  <c r="J691" s="1"/>
  <c r="J774"/>
  <c r="K878"/>
  <c r="K877" s="1"/>
  <c r="J766"/>
  <c r="N732"/>
  <c r="K1471"/>
  <c r="K762"/>
  <c r="K755" s="1"/>
  <c r="L848"/>
  <c r="L847" s="1"/>
  <c r="L846" s="1"/>
  <c r="L734"/>
  <c r="K860"/>
  <c r="K1006"/>
  <c r="L1271"/>
  <c r="L1270" s="1"/>
  <c r="L1269" s="1"/>
  <c r="L1268" s="1"/>
  <c r="L1252" s="1"/>
  <c r="K816"/>
  <c r="K815" s="1"/>
  <c r="K814" s="1"/>
  <c r="K813" s="1"/>
  <c r="L1121"/>
  <c r="J969"/>
  <c r="J968" s="1"/>
  <c r="L1006"/>
  <c r="N798"/>
  <c r="J1006"/>
  <c r="L1432"/>
  <c r="L1431" s="1"/>
  <c r="J1121"/>
  <c r="J1432"/>
  <c r="J1431" s="1"/>
  <c r="J745"/>
  <c r="K969"/>
  <c r="F152" i="5"/>
  <c r="K1084" i="1"/>
  <c r="K751"/>
  <c r="K750" s="1"/>
  <c r="J751"/>
  <c r="J750" s="1"/>
  <c r="L692"/>
  <c r="L691" s="1"/>
  <c r="L690" s="1"/>
  <c r="L772"/>
  <c r="F134" i="5"/>
  <c r="G82"/>
  <c r="K1432" i="1"/>
  <c r="K1431" s="1"/>
  <c r="K1270" s="1"/>
  <c r="G129" i="5"/>
  <c r="K766" i="1"/>
  <c r="G39" i="5"/>
  <c r="L1084" i="1"/>
  <c r="L1066" s="1"/>
  <c r="L1065" s="1"/>
  <c r="L731"/>
  <c r="N731" s="1"/>
  <c r="J878"/>
  <c r="J877" s="1"/>
  <c r="N796"/>
  <c r="E39" i="5"/>
  <c r="E38" s="1"/>
  <c r="E37" s="1"/>
  <c r="G141"/>
  <c r="L884" i="1"/>
  <c r="J1084"/>
  <c r="G146" i="5"/>
  <c r="J816" i="1"/>
  <c r="J815" s="1"/>
  <c r="J814" s="1"/>
  <c r="J813" s="1"/>
  <c r="L1213"/>
  <c r="L1205" s="1"/>
  <c r="L1204" s="1"/>
  <c r="L1203" s="1"/>
  <c r="L638"/>
  <c r="N639"/>
  <c r="N640"/>
  <c r="L774"/>
  <c r="J772"/>
  <c r="F54" i="5"/>
  <c r="F53" s="1"/>
  <c r="F52" s="1"/>
  <c r="F51" s="1"/>
  <c r="G700"/>
  <c r="F886"/>
  <c r="F885" s="1"/>
  <c r="F720" s="1"/>
  <c r="N635" i="1"/>
  <c r="F39" i="5"/>
  <c r="F38" s="1"/>
  <c r="F37" s="1"/>
  <c r="F700"/>
  <c r="E886"/>
  <c r="E885" s="1"/>
  <c r="L951" i="1"/>
  <c r="N952"/>
  <c r="E700" i="5"/>
  <c r="L878" i="1"/>
  <c r="L877" s="1"/>
  <c r="K772"/>
  <c r="N797"/>
  <c r="F82" i="5"/>
  <c r="F80" s="1"/>
  <c r="F77" s="1"/>
  <c r="J831" i="1"/>
  <c r="J830" s="1"/>
  <c r="J826" s="1"/>
  <c r="L831"/>
  <c r="L830" s="1"/>
  <c r="L826" s="1"/>
  <c r="L825" s="1"/>
  <c r="L824" s="1"/>
  <c r="L860"/>
  <c r="K1213"/>
  <c r="K1205" s="1"/>
  <c r="K1204" s="1"/>
  <c r="K1203" s="1"/>
  <c r="E82" i="5"/>
  <c r="E80" s="1"/>
  <c r="E77" s="1"/>
  <c r="G134"/>
  <c r="E141"/>
  <c r="J860" i="1"/>
  <c r="K831"/>
  <c r="K830" s="1"/>
  <c r="K826" s="1"/>
  <c r="K825" s="1"/>
  <c r="K824" s="1"/>
  <c r="N1061"/>
  <c r="K595"/>
  <c r="K594" s="1"/>
  <c r="K593" s="1"/>
  <c r="N612"/>
  <c r="J756"/>
  <c r="J755" s="1"/>
  <c r="G144" i="5"/>
  <c r="K884" i="1"/>
  <c r="N835"/>
  <c r="J1213"/>
  <c r="J1205" s="1"/>
  <c r="J1204" s="1"/>
  <c r="J1203" s="1"/>
  <c r="J595"/>
  <c r="J594" s="1"/>
  <c r="J593" s="1"/>
  <c r="N907"/>
  <c r="N1589"/>
  <c r="F1085" i="5"/>
  <c r="E1085"/>
  <c r="F1020"/>
  <c r="G1085"/>
  <c r="L1471" i="1"/>
  <c r="J1471"/>
  <c r="F161" i="5"/>
  <c r="J1271" i="1"/>
  <c r="E161" i="5"/>
  <c r="F1278"/>
  <c r="F1277" s="1"/>
  <c r="F306"/>
  <c r="F191"/>
  <c r="E306"/>
  <c r="F273"/>
  <c r="E191"/>
  <c r="K1121" i="1"/>
  <c r="N1060"/>
  <c r="E273" i="5"/>
  <c r="E1278"/>
  <c r="E1277" s="1"/>
  <c r="N1000" i="1"/>
  <c r="K968"/>
  <c r="L969"/>
  <c r="L920"/>
  <c r="K920"/>
  <c r="J920"/>
  <c r="L913"/>
  <c r="K913"/>
  <c r="F625" i="5"/>
  <c r="F624" s="1"/>
  <c r="F351" s="1"/>
  <c r="L904" i="1"/>
  <c r="L903" s="1"/>
  <c r="K904"/>
  <c r="K903" s="1"/>
  <c r="J904"/>
  <c r="J903" s="1"/>
  <c r="N905"/>
  <c r="J884"/>
  <c r="K848"/>
  <c r="K847" s="1"/>
  <c r="K846" s="1"/>
  <c r="J848"/>
  <c r="J847" s="1"/>
  <c r="J846" s="1"/>
  <c r="J834"/>
  <c r="N834" s="1"/>
  <c r="F117" i="5"/>
  <c r="F116" s="1"/>
  <c r="F115" s="1"/>
  <c r="L816" i="1"/>
  <c r="L815" s="1"/>
  <c r="L814" s="1"/>
  <c r="L813" s="1"/>
  <c r="J913"/>
  <c r="G22" i="5"/>
  <c r="E625"/>
  <c r="E624" s="1"/>
  <c r="F22"/>
  <c r="F21" s="1"/>
  <c r="F11" s="1"/>
  <c r="G109"/>
  <c r="G117"/>
  <c r="E117"/>
  <c r="E116" s="1"/>
  <c r="E115" s="1"/>
  <c r="E109"/>
  <c r="E90" s="1"/>
  <c r="F109"/>
  <c r="F90" s="1"/>
  <c r="G86"/>
  <c r="F86"/>
  <c r="F83" s="1"/>
  <c r="E86"/>
  <c r="E83" s="1"/>
  <c r="E51"/>
  <c r="L804" i="1"/>
  <c r="L803" s="1"/>
  <c r="L802" s="1"/>
  <c r="L801" s="1"/>
  <c r="K804"/>
  <c r="K803" s="1"/>
  <c r="K802" s="1"/>
  <c r="K801" s="1"/>
  <c r="J804"/>
  <c r="J803" s="1"/>
  <c r="J802" s="1"/>
  <c r="J801" s="1"/>
  <c r="F61" i="5"/>
  <c r="F60" s="1"/>
  <c r="F59" s="1"/>
  <c r="L755" i="1"/>
  <c r="L750"/>
  <c r="K745"/>
  <c r="L745"/>
  <c r="K734"/>
  <c r="K721" s="1"/>
  <c r="J734"/>
  <c r="J721" s="1"/>
  <c r="E61" i="5"/>
  <c r="E60" s="1"/>
  <c r="E59" s="1"/>
  <c r="G61"/>
  <c r="L715" i="1"/>
  <c r="K715"/>
  <c r="K705" s="1"/>
  <c r="K709"/>
  <c r="L709"/>
  <c r="K677"/>
  <c r="L661"/>
  <c r="K661"/>
  <c r="K780"/>
  <c r="K779" s="1"/>
  <c r="L780"/>
  <c r="L779" s="1"/>
  <c r="L677"/>
  <c r="K690"/>
  <c r="J780"/>
  <c r="J779" s="1"/>
  <c r="J715"/>
  <c r="J705" s="1"/>
  <c r="J690"/>
  <c r="J677"/>
  <c r="J661"/>
  <c r="E2071" i="5"/>
  <c r="E2070" s="1"/>
  <c r="E2069" s="1"/>
  <c r="E2057" s="1"/>
  <c r="N613" i="1"/>
  <c r="N555"/>
  <c r="L633"/>
  <c r="J633"/>
  <c r="N634"/>
  <c r="E34" i="5"/>
  <c r="E33" s="1"/>
  <c r="F34"/>
  <c r="F33" s="1"/>
  <c r="G34"/>
  <c r="N619" i="1"/>
  <c r="L618"/>
  <c r="L617" s="1"/>
  <c r="L611"/>
  <c r="N611" s="1"/>
  <c r="N597"/>
  <c r="L596"/>
  <c r="L595" s="1"/>
  <c r="L594" s="1"/>
  <c r="N557"/>
  <c r="L574"/>
  <c r="L573" s="1"/>
  <c r="L572" s="1"/>
  <c r="L571" s="1"/>
  <c r="L570" s="1"/>
  <c r="N556"/>
  <c r="L623"/>
  <c r="K623"/>
  <c r="K622" s="1"/>
  <c r="J623"/>
  <c r="K581"/>
  <c r="L581"/>
  <c r="J581"/>
  <c r="K570"/>
  <c r="J570"/>
  <c r="E1139" i="5"/>
  <c r="E1135" s="1"/>
  <c r="E1122"/>
  <c r="E1121" s="1"/>
  <c r="F1122"/>
  <c r="F1121" s="1"/>
  <c r="F1139"/>
  <c r="F1135" s="1"/>
  <c r="F1426"/>
  <c r="G1404"/>
  <c r="F1404"/>
  <c r="F1403" s="1"/>
  <c r="F1402" s="1"/>
  <c r="G1401"/>
  <c r="F1401"/>
  <c r="F1400" s="1"/>
  <c r="F1399" s="1"/>
  <c r="E1401"/>
  <c r="E1400" s="1"/>
  <c r="E1399" s="1"/>
  <c r="E1404"/>
  <c r="E1403" s="1"/>
  <c r="E1402" s="1"/>
  <c r="G1393"/>
  <c r="F1393"/>
  <c r="E1393"/>
  <c r="G1388"/>
  <c r="F1388"/>
  <c r="F1387" s="1"/>
  <c r="F1386" s="1"/>
  <c r="G1385"/>
  <c r="F1385"/>
  <c r="F1384" s="1"/>
  <c r="F1383" s="1"/>
  <c r="G1382"/>
  <c r="F1382"/>
  <c r="F1381" s="1"/>
  <c r="G1380"/>
  <c r="F1380"/>
  <c r="F1379" s="1"/>
  <c r="E1388"/>
  <c r="E1387" s="1"/>
  <c r="E1386" s="1"/>
  <c r="E1385"/>
  <c r="E1384" s="1"/>
  <c r="E1383" s="1"/>
  <c r="E1382"/>
  <c r="E1381" s="1"/>
  <c r="E1380"/>
  <c r="E1379" s="1"/>
  <c r="N514" i="1"/>
  <c r="L513"/>
  <c r="L512" s="1"/>
  <c r="L511" s="1"/>
  <c r="K513"/>
  <c r="K512" s="1"/>
  <c r="K511" s="1"/>
  <c r="J513"/>
  <c r="J512" s="1"/>
  <c r="J511" s="1"/>
  <c r="J506"/>
  <c r="E1428" i="5" s="1"/>
  <c r="E1427" s="1"/>
  <c r="L503" i="1"/>
  <c r="G1414" i="5" s="1"/>
  <c r="K503" i="1"/>
  <c r="F1414" i="5" s="1"/>
  <c r="F1412" s="1"/>
  <c r="J503" i="1"/>
  <c r="E1414" i="5" s="1"/>
  <c r="E1412" s="1"/>
  <c r="L498" i="1"/>
  <c r="G1409" i="5" s="1"/>
  <c r="K498" i="1"/>
  <c r="F1409" i="5" s="1"/>
  <c r="F1408" s="1"/>
  <c r="J498" i="1"/>
  <c r="E1409" i="5" s="1"/>
  <c r="E1408" s="1"/>
  <c r="G2035"/>
  <c r="F2035"/>
  <c r="E2035"/>
  <c r="G1168"/>
  <c r="F1168"/>
  <c r="E1168"/>
  <c r="G1165"/>
  <c r="F1165"/>
  <c r="E1165"/>
  <c r="G1156"/>
  <c r="F1156"/>
  <c r="E1156"/>
  <c r="G1153"/>
  <c r="F1153"/>
  <c r="E1153"/>
  <c r="L467" i="1"/>
  <c r="L466" s="1"/>
  <c r="L465" s="1"/>
  <c r="K467"/>
  <c r="K466" s="1"/>
  <c r="K465" s="1"/>
  <c r="J467"/>
  <c r="J466" s="1"/>
  <c r="J465" s="1"/>
  <c r="G1424" i="5"/>
  <c r="F1424"/>
  <c r="G1422"/>
  <c r="F1422"/>
  <c r="G1421"/>
  <c r="F1421"/>
  <c r="G1419"/>
  <c r="F1419"/>
  <c r="F1418" s="1"/>
  <c r="E1424"/>
  <c r="E1422"/>
  <c r="E1421"/>
  <c r="E1419"/>
  <c r="E1418" s="1"/>
  <c r="E1431"/>
  <c r="E1429"/>
  <c r="E1410"/>
  <c r="E1020" l="1"/>
  <c r="I1020" s="1"/>
  <c r="G1139"/>
  <c r="I1139" s="1"/>
  <c r="G1426"/>
  <c r="E721"/>
  <c r="G306"/>
  <c r="I306" s="1"/>
  <c r="I307"/>
  <c r="E720"/>
  <c r="J765" i="1"/>
  <c r="J1066"/>
  <c r="J1065" s="1"/>
  <c r="J956" s="1"/>
  <c r="J928" s="1"/>
  <c r="H1153" i="5"/>
  <c r="I1153"/>
  <c r="H1165"/>
  <c r="I1165"/>
  <c r="I2035"/>
  <c r="G1412"/>
  <c r="I1414"/>
  <c r="H1414"/>
  <c r="I1393"/>
  <c r="H1393"/>
  <c r="G1400"/>
  <c r="I1401"/>
  <c r="H1401"/>
  <c r="G1403"/>
  <c r="I1404"/>
  <c r="H1404"/>
  <c r="H1426"/>
  <c r="G60"/>
  <c r="I61"/>
  <c r="H61"/>
  <c r="H109"/>
  <c r="I109"/>
  <c r="I700"/>
  <c r="H700"/>
  <c r="H146"/>
  <c r="I146"/>
  <c r="H129"/>
  <c r="I129"/>
  <c r="G80"/>
  <c r="I82"/>
  <c r="H82"/>
  <c r="I175"/>
  <c r="H175"/>
  <c r="H302"/>
  <c r="I302"/>
  <c r="H237"/>
  <c r="I237"/>
  <c r="I950"/>
  <c r="H950"/>
  <c r="H274"/>
  <c r="I274"/>
  <c r="H1898"/>
  <c r="I1898"/>
  <c r="H243"/>
  <c r="I243"/>
  <c r="H1011"/>
  <c r="I1011"/>
  <c r="G162"/>
  <c r="H163"/>
  <c r="I163"/>
  <c r="I169"/>
  <c r="H169"/>
  <c r="I202"/>
  <c r="H202"/>
  <c r="H224"/>
  <c r="I224"/>
  <c r="G576"/>
  <c r="I581"/>
  <c r="H581"/>
  <c r="I628"/>
  <c r="H628"/>
  <c r="G100"/>
  <c r="I101"/>
  <c r="H101"/>
  <c r="I644"/>
  <c r="H644"/>
  <c r="I637"/>
  <c r="H637"/>
  <c r="G74"/>
  <c r="I75"/>
  <c r="H75"/>
  <c r="G47"/>
  <c r="I48"/>
  <c r="H48"/>
  <c r="G52"/>
  <c r="I53"/>
  <c r="H53"/>
  <c r="I41"/>
  <c r="H41"/>
  <c r="H1142"/>
  <c r="I1142"/>
  <c r="G1131"/>
  <c r="H1132"/>
  <c r="I1132"/>
  <c r="H1125"/>
  <c r="I1125"/>
  <c r="H1129"/>
  <c r="I1129"/>
  <c r="I1429"/>
  <c r="H1429"/>
  <c r="I1410"/>
  <c r="H1410"/>
  <c r="I181"/>
  <c r="H181"/>
  <c r="E1062"/>
  <c r="I1062" s="1"/>
  <c r="I1063"/>
  <c r="H249"/>
  <c r="I249"/>
  <c r="G1686"/>
  <c r="H1693"/>
  <c r="I1693"/>
  <c r="I184"/>
  <c r="H184"/>
  <c r="H240"/>
  <c r="I240"/>
  <c r="H246"/>
  <c r="I246"/>
  <c r="I1546"/>
  <c r="H1546"/>
  <c r="G886"/>
  <c r="H893"/>
  <c r="I893"/>
  <c r="G654"/>
  <c r="I658"/>
  <c r="H658"/>
  <c r="G650"/>
  <c r="I651"/>
  <c r="H651"/>
  <c r="G91"/>
  <c r="I92"/>
  <c r="H92"/>
  <c r="H110"/>
  <c r="I110"/>
  <c r="G106"/>
  <c r="I106" s="1"/>
  <c r="I107"/>
  <c r="G94"/>
  <c r="I95"/>
  <c r="H95"/>
  <c r="I78"/>
  <c r="H78"/>
  <c r="G55"/>
  <c r="I56"/>
  <c r="H56"/>
  <c r="G25"/>
  <c r="H26"/>
  <c r="G15"/>
  <c r="H16"/>
  <c r="G2058"/>
  <c r="I2059"/>
  <c r="H2059"/>
  <c r="H1144"/>
  <c r="I1144"/>
  <c r="G1418"/>
  <c r="I1419"/>
  <c r="H1419"/>
  <c r="I1421"/>
  <c r="H1421"/>
  <c r="I1422"/>
  <c r="H1422"/>
  <c r="I1424"/>
  <c r="H1424"/>
  <c r="H1156"/>
  <c r="I1156"/>
  <c r="H1168"/>
  <c r="I1168"/>
  <c r="G1408"/>
  <c r="G1407" s="1"/>
  <c r="I1409"/>
  <c r="H1409"/>
  <c r="G1379"/>
  <c r="I1380"/>
  <c r="H1380"/>
  <c r="G1381"/>
  <c r="I1382"/>
  <c r="H1382"/>
  <c r="G1384"/>
  <c r="I1385"/>
  <c r="H1385"/>
  <c r="G1387"/>
  <c r="I1388"/>
  <c r="H1388"/>
  <c r="G1122"/>
  <c r="G33"/>
  <c r="I33" s="1"/>
  <c r="I34"/>
  <c r="G83"/>
  <c r="I86"/>
  <c r="H86"/>
  <c r="G116"/>
  <c r="H117"/>
  <c r="I117"/>
  <c r="G21"/>
  <c r="H22"/>
  <c r="G625"/>
  <c r="G191"/>
  <c r="G1277"/>
  <c r="I1278"/>
  <c r="H1278"/>
  <c r="H1085"/>
  <c r="I1085"/>
  <c r="H144"/>
  <c r="I144"/>
  <c r="H134"/>
  <c r="I134"/>
  <c r="H141"/>
  <c r="I141"/>
  <c r="G38"/>
  <c r="I39"/>
  <c r="H39"/>
  <c r="I207"/>
  <c r="H207"/>
  <c r="I199"/>
  <c r="H199"/>
  <c r="H874"/>
  <c r="I874"/>
  <c r="H319"/>
  <c r="I319"/>
  <c r="G318"/>
  <c r="H229"/>
  <c r="I229"/>
  <c r="H887"/>
  <c r="I887"/>
  <c r="I1328"/>
  <c r="H1328"/>
  <c r="H213"/>
  <c r="I213"/>
  <c r="H294"/>
  <c r="I294"/>
  <c r="H232"/>
  <c r="I232"/>
  <c r="I192"/>
  <c r="H192"/>
  <c r="I1286"/>
  <c r="H1286"/>
  <c r="I633"/>
  <c r="H633"/>
  <c r="G103"/>
  <c r="I104"/>
  <c r="H104"/>
  <c r="I647"/>
  <c r="H647"/>
  <c r="G641"/>
  <c r="I642"/>
  <c r="H642"/>
  <c r="I626"/>
  <c r="H626"/>
  <c r="G64"/>
  <c r="I65"/>
  <c r="H65"/>
  <c r="G30"/>
  <c r="I31"/>
  <c r="H31"/>
  <c r="G1663"/>
  <c r="H1664"/>
  <c r="G1136"/>
  <c r="H1137"/>
  <c r="I1137"/>
  <c r="H1127"/>
  <c r="I1127"/>
  <c r="H1140"/>
  <c r="I1140"/>
  <c r="I1431"/>
  <c r="H1431"/>
  <c r="I1427"/>
  <c r="H1427"/>
  <c r="H322"/>
  <c r="I322"/>
  <c r="I178"/>
  <c r="H178"/>
  <c r="I797"/>
  <c r="H797"/>
  <c r="G721"/>
  <c r="H1894"/>
  <c r="I1894"/>
  <c r="H291"/>
  <c r="I291"/>
  <c r="I187"/>
  <c r="H187"/>
  <c r="I1372"/>
  <c r="H1372"/>
  <c r="G1368"/>
  <c r="G282"/>
  <c r="H283"/>
  <c r="I283"/>
  <c r="G277"/>
  <c r="H278"/>
  <c r="I278"/>
  <c r="G1893"/>
  <c r="I1292"/>
  <c r="H1292"/>
  <c r="G1261"/>
  <c r="H1262"/>
  <c r="H112"/>
  <c r="I112"/>
  <c r="G97"/>
  <c r="I98"/>
  <c r="H98"/>
  <c r="I84"/>
  <c r="H84"/>
  <c r="G69"/>
  <c r="I70"/>
  <c r="H70"/>
  <c r="G44"/>
  <c r="I45"/>
  <c r="H45"/>
  <c r="G18"/>
  <c r="H19"/>
  <c r="G12"/>
  <c r="H13"/>
  <c r="I2071"/>
  <c r="G2070"/>
  <c r="G1146"/>
  <c r="H1147"/>
  <c r="I1147"/>
  <c r="H1123"/>
  <c r="I1123"/>
  <c r="N511" i="1"/>
  <c r="K859"/>
  <c r="K845" s="1"/>
  <c r="K765"/>
  <c r="K744" s="1"/>
  <c r="K660" s="1"/>
  <c r="J859"/>
  <c r="J845" s="1"/>
  <c r="L765"/>
  <c r="L744" s="1"/>
  <c r="J622"/>
  <c r="J1270"/>
  <c r="J1269" s="1"/>
  <c r="J1268" s="1"/>
  <c r="J1252" s="1"/>
  <c r="L705"/>
  <c r="L859"/>
  <c r="L845" s="1"/>
  <c r="L721"/>
  <c r="K1066"/>
  <c r="K1065" s="1"/>
  <c r="K956" s="1"/>
  <c r="K928" s="1"/>
  <c r="L637"/>
  <c r="N637" s="1"/>
  <c r="N638"/>
  <c r="L912"/>
  <c r="L911" s="1"/>
  <c r="L950"/>
  <c r="N951"/>
  <c r="N512"/>
  <c r="K1269"/>
  <c r="K1268" s="1"/>
  <c r="K1252" s="1"/>
  <c r="L968"/>
  <c r="L956" s="1"/>
  <c r="K912"/>
  <c r="K911" s="1"/>
  <c r="J912"/>
  <c r="J911" s="1"/>
  <c r="N903"/>
  <c r="N904"/>
  <c r="J833"/>
  <c r="N833" s="1"/>
  <c r="F29" i="5"/>
  <c r="F73"/>
  <c r="E73"/>
  <c r="J744" i="1"/>
  <c r="J660" s="1"/>
  <c r="N513"/>
  <c r="N617"/>
  <c r="L616"/>
  <c r="N616" s="1"/>
  <c r="N633"/>
  <c r="E29" i="5"/>
  <c r="N618" i="1"/>
  <c r="N596"/>
  <c r="F1407" i="5"/>
  <c r="K569" i="1"/>
  <c r="L569"/>
  <c r="J569"/>
  <c r="E1398" i="5"/>
  <c r="F1378"/>
  <c r="F1377" s="1"/>
  <c r="G1378"/>
  <c r="F1398"/>
  <c r="E1378"/>
  <c r="E1377" s="1"/>
  <c r="F1420"/>
  <c r="G1420"/>
  <c r="E1420"/>
  <c r="E1426"/>
  <c r="I1426" s="1"/>
  <c r="E1407"/>
  <c r="L448" i="1"/>
  <c r="K448"/>
  <c r="J448"/>
  <c r="L440"/>
  <c r="G1417" i="5" s="1"/>
  <c r="K440" i="1"/>
  <c r="E1417" i="5"/>
  <c r="E1416" s="1"/>
  <c r="L553" i="1"/>
  <c r="L552" s="1"/>
  <c r="L551" s="1"/>
  <c r="K553"/>
  <c r="K552" s="1"/>
  <c r="K551" s="1"/>
  <c r="L549"/>
  <c r="L548" s="1"/>
  <c r="K549"/>
  <c r="K548" s="1"/>
  <c r="L546"/>
  <c r="K546"/>
  <c r="L544"/>
  <c r="K544"/>
  <c r="L542"/>
  <c r="K542"/>
  <c r="L539"/>
  <c r="L538" s="1"/>
  <c r="K539"/>
  <c r="K538" s="1"/>
  <c r="L535"/>
  <c r="L534" s="1"/>
  <c r="K535"/>
  <c r="K534" s="1"/>
  <c r="L532"/>
  <c r="K532"/>
  <c r="L530"/>
  <c r="K530"/>
  <c r="L528"/>
  <c r="K528"/>
  <c r="L526"/>
  <c r="K526"/>
  <c r="L521"/>
  <c r="L520" s="1"/>
  <c r="L519" s="1"/>
  <c r="L518" s="1"/>
  <c r="K521"/>
  <c r="K520" s="1"/>
  <c r="K519" s="1"/>
  <c r="K518" s="1"/>
  <c r="L509"/>
  <c r="K509"/>
  <c r="L507"/>
  <c r="K507"/>
  <c r="L505"/>
  <c r="K505"/>
  <c r="L501"/>
  <c r="K501"/>
  <c r="L499"/>
  <c r="K499"/>
  <c r="L497"/>
  <c r="K497"/>
  <c r="L493"/>
  <c r="L492" s="1"/>
  <c r="K493"/>
  <c r="K492" s="1"/>
  <c r="L490"/>
  <c r="L489" s="1"/>
  <c r="K490"/>
  <c r="K489" s="1"/>
  <c r="L486"/>
  <c r="L485" s="1"/>
  <c r="L484" s="1"/>
  <c r="K486"/>
  <c r="K485" s="1"/>
  <c r="K484" s="1"/>
  <c r="L482"/>
  <c r="L481" s="1"/>
  <c r="K482"/>
  <c r="K481" s="1"/>
  <c r="L479"/>
  <c r="L478" s="1"/>
  <c r="K479"/>
  <c r="K478" s="1"/>
  <c r="L476"/>
  <c r="K476"/>
  <c r="L474"/>
  <c r="K474"/>
  <c r="J553"/>
  <c r="J552" s="1"/>
  <c r="J551" s="1"/>
  <c r="J549"/>
  <c r="J548" s="1"/>
  <c r="J546"/>
  <c r="J544"/>
  <c r="J542"/>
  <c r="J539"/>
  <c r="J538" s="1"/>
  <c r="J535"/>
  <c r="J534" s="1"/>
  <c r="J532"/>
  <c r="J530"/>
  <c r="J528"/>
  <c r="J526"/>
  <c r="J521"/>
  <c r="J520" s="1"/>
  <c r="J519" s="1"/>
  <c r="J518" s="1"/>
  <c r="J509"/>
  <c r="J507"/>
  <c r="J505"/>
  <c r="J501"/>
  <c r="J499"/>
  <c r="J497"/>
  <c r="J493"/>
  <c r="J492" s="1"/>
  <c r="J490"/>
  <c r="J489" s="1"/>
  <c r="J486"/>
  <c r="J485" s="1"/>
  <c r="J484" s="1"/>
  <c r="J482"/>
  <c r="J481" s="1"/>
  <c r="J479"/>
  <c r="J478" s="1"/>
  <c r="J476"/>
  <c r="J474"/>
  <c r="L463"/>
  <c r="L462" s="1"/>
  <c r="K463"/>
  <c r="K462" s="1"/>
  <c r="L460"/>
  <c r="L459" s="1"/>
  <c r="K460"/>
  <c r="K459" s="1"/>
  <c r="L457"/>
  <c r="L456" s="1"/>
  <c r="K457"/>
  <c r="K456" s="1"/>
  <c r="L454"/>
  <c r="L453" s="1"/>
  <c r="K454"/>
  <c r="K453" s="1"/>
  <c r="J463"/>
  <c r="J462" s="1"/>
  <c r="J460"/>
  <c r="J459" s="1"/>
  <c r="J457"/>
  <c r="J456" s="1"/>
  <c r="J454"/>
  <c r="J453" s="1"/>
  <c r="L443"/>
  <c r="K443"/>
  <c r="L441"/>
  <c r="K441"/>
  <c r="J443"/>
  <c r="J441"/>
  <c r="J439"/>
  <c r="G1880" i="5"/>
  <c r="F1880"/>
  <c r="F1879" s="1"/>
  <c r="F1878" s="1"/>
  <c r="E1880"/>
  <c r="E1879" s="1"/>
  <c r="E1878" s="1"/>
  <c r="N423" i="1"/>
  <c r="N421"/>
  <c r="L422"/>
  <c r="K422"/>
  <c r="L420"/>
  <c r="K420"/>
  <c r="J422"/>
  <c r="J420"/>
  <c r="N415"/>
  <c r="L414"/>
  <c r="L413" s="1"/>
  <c r="K414"/>
  <c r="K413" s="1"/>
  <c r="K412" s="1"/>
  <c r="K411" s="1"/>
  <c r="J414"/>
  <c r="J413" s="1"/>
  <c r="J412" s="1"/>
  <c r="J411" s="1"/>
  <c r="G1488" i="5"/>
  <c r="F1488"/>
  <c r="F1487" s="1"/>
  <c r="F1486" s="1"/>
  <c r="E1488"/>
  <c r="E1487" s="1"/>
  <c r="E1486" s="1"/>
  <c r="G1485"/>
  <c r="F1485"/>
  <c r="F1484" s="1"/>
  <c r="F1483" s="1"/>
  <c r="E1485"/>
  <c r="E1484" s="1"/>
  <c r="E1483" s="1"/>
  <c r="G1482"/>
  <c r="F1482"/>
  <c r="F1481" s="1"/>
  <c r="F1480" s="1"/>
  <c r="E1482"/>
  <c r="E1481" s="1"/>
  <c r="E1480" s="1"/>
  <c r="G1479"/>
  <c r="F1479"/>
  <c r="F1478" s="1"/>
  <c r="F1477" s="1"/>
  <c r="E1479"/>
  <c r="E1478" s="1"/>
  <c r="E1477" s="1"/>
  <c r="G1476"/>
  <c r="F1476"/>
  <c r="F1475" s="1"/>
  <c r="F1474" s="1"/>
  <c r="E1476"/>
  <c r="E1475" s="1"/>
  <c r="E1474" s="1"/>
  <c r="G1469"/>
  <c r="F1469"/>
  <c r="F1468" s="1"/>
  <c r="F1467" s="1"/>
  <c r="E1469"/>
  <c r="E1468" s="1"/>
  <c r="E1467" s="1"/>
  <c r="G1450"/>
  <c r="F1450"/>
  <c r="F1449" s="1"/>
  <c r="F1448" s="1"/>
  <c r="E1450"/>
  <c r="E1449" s="1"/>
  <c r="E1448" s="1"/>
  <c r="G1447"/>
  <c r="F1447"/>
  <c r="F1446" s="1"/>
  <c r="F1445" s="1"/>
  <c r="E1447"/>
  <c r="E1446" s="1"/>
  <c r="E1445" s="1"/>
  <c r="G1444"/>
  <c r="F1444"/>
  <c r="F1443" s="1"/>
  <c r="F1442" s="1"/>
  <c r="E1444"/>
  <c r="E1443" s="1"/>
  <c r="E1442" s="1"/>
  <c r="G1438"/>
  <c r="F1438"/>
  <c r="F1437" s="1"/>
  <c r="F1436" s="1"/>
  <c r="E1438"/>
  <c r="E1437" s="1"/>
  <c r="E1436" s="1"/>
  <c r="N409" i="1"/>
  <c r="L408"/>
  <c r="K408"/>
  <c r="K407" s="1"/>
  <c r="K406" s="1"/>
  <c r="J408"/>
  <c r="J407" s="1"/>
  <c r="J406" s="1"/>
  <c r="G1889" i="5"/>
  <c r="F1889"/>
  <c r="F1888" s="1"/>
  <c r="F1887" s="1"/>
  <c r="F1886" s="1"/>
  <c r="G1885"/>
  <c r="F1885"/>
  <c r="F1884" s="1"/>
  <c r="F1883" s="1"/>
  <c r="F1882" s="1"/>
  <c r="E1889"/>
  <c r="E1888" s="1"/>
  <c r="E1887" s="1"/>
  <c r="E1886" s="1"/>
  <c r="E1885"/>
  <c r="E1884" s="1"/>
  <c r="E1883" s="1"/>
  <c r="G1877"/>
  <c r="F1877"/>
  <c r="F1876" s="1"/>
  <c r="E1877"/>
  <c r="E1876" s="1"/>
  <c r="G1870"/>
  <c r="F1870"/>
  <c r="F1869" s="1"/>
  <c r="G1868"/>
  <c r="F1868"/>
  <c r="F1867" s="1"/>
  <c r="F1866" s="1"/>
  <c r="G1862"/>
  <c r="F1862"/>
  <c r="F1861" s="1"/>
  <c r="E1870"/>
  <c r="E1869" s="1"/>
  <c r="E1868"/>
  <c r="E1867" s="1"/>
  <c r="E1865"/>
  <c r="E1863"/>
  <c r="G1494"/>
  <c r="F1494"/>
  <c r="F1493" s="1"/>
  <c r="F1492" s="1"/>
  <c r="E1494"/>
  <c r="E1493" s="1"/>
  <c r="E1492" s="1"/>
  <c r="G1496"/>
  <c r="F1496"/>
  <c r="F1495" s="1"/>
  <c r="G1491"/>
  <c r="F1491"/>
  <c r="F1490" s="1"/>
  <c r="F1489" s="1"/>
  <c r="E1491"/>
  <c r="E1490" s="1"/>
  <c r="E1489" s="1"/>
  <c r="G1473"/>
  <c r="F1473"/>
  <c r="E1473"/>
  <c r="N370" i="1"/>
  <c r="L369"/>
  <c r="L368" s="1"/>
  <c r="L367" s="1"/>
  <c r="K369"/>
  <c r="K368" s="1"/>
  <c r="K367" s="1"/>
  <c r="J369"/>
  <c r="J368" s="1"/>
  <c r="J367" s="1"/>
  <c r="G1472" i="5"/>
  <c r="F1472"/>
  <c r="E1472"/>
  <c r="N312" i="1"/>
  <c r="N318"/>
  <c r="L317"/>
  <c r="L316" s="1"/>
  <c r="L315" s="1"/>
  <c r="L314" s="1"/>
  <c r="K317"/>
  <c r="K316" s="1"/>
  <c r="K315" s="1"/>
  <c r="K314" s="1"/>
  <c r="J317"/>
  <c r="J316" s="1"/>
  <c r="J315" s="1"/>
  <c r="J314" s="1"/>
  <c r="G1464" i="5"/>
  <c r="F1464"/>
  <c r="F1463" s="1"/>
  <c r="G1461"/>
  <c r="F1461"/>
  <c r="E1464"/>
  <c r="E1463" s="1"/>
  <c r="E1461"/>
  <c r="E1496"/>
  <c r="E1495" s="1"/>
  <c r="G1455"/>
  <c r="F1455"/>
  <c r="F1454" s="1"/>
  <c r="F1453" s="1"/>
  <c r="F1452" s="1"/>
  <c r="E1455"/>
  <c r="E1454" s="1"/>
  <c r="E1453" s="1"/>
  <c r="E1452" s="1"/>
  <c r="G1441"/>
  <c r="F1441"/>
  <c r="F1440" s="1"/>
  <c r="F1439" s="1"/>
  <c r="E1441"/>
  <c r="E1440" s="1"/>
  <c r="E1439" s="1"/>
  <c r="N310" i="1"/>
  <c r="L311"/>
  <c r="K311"/>
  <c r="L309"/>
  <c r="K309"/>
  <c r="J311"/>
  <c r="J309"/>
  <c r="L306"/>
  <c r="K306"/>
  <c r="J306"/>
  <c r="L300"/>
  <c r="K300"/>
  <c r="J300"/>
  <c r="L430"/>
  <c r="L429" s="1"/>
  <c r="L428" s="1"/>
  <c r="L427" s="1"/>
  <c r="L426" s="1"/>
  <c r="L425" s="1"/>
  <c r="K430"/>
  <c r="K429" s="1"/>
  <c r="K428" s="1"/>
  <c r="K427" s="1"/>
  <c r="K426" s="1"/>
  <c r="K425" s="1"/>
  <c r="L404"/>
  <c r="L403" s="1"/>
  <c r="K404"/>
  <c r="K403" s="1"/>
  <c r="L401"/>
  <c r="L400" s="1"/>
  <c r="K401"/>
  <c r="K400" s="1"/>
  <c r="L398"/>
  <c r="L397" s="1"/>
  <c r="K398"/>
  <c r="K397" s="1"/>
  <c r="L395"/>
  <c r="L394" s="1"/>
  <c r="K395"/>
  <c r="K394" s="1"/>
  <c r="L392"/>
  <c r="L391" s="1"/>
  <c r="K392"/>
  <c r="K391" s="1"/>
  <c r="L389"/>
  <c r="L388" s="1"/>
  <c r="K389"/>
  <c r="K388" s="1"/>
  <c r="L385"/>
  <c r="L384" s="1"/>
  <c r="K385"/>
  <c r="K384" s="1"/>
  <c r="L382"/>
  <c r="L381" s="1"/>
  <c r="K382"/>
  <c r="K381" s="1"/>
  <c r="L379"/>
  <c r="L378" s="1"/>
  <c r="K379"/>
  <c r="K378" s="1"/>
  <c r="L376"/>
  <c r="L375" s="1"/>
  <c r="K376"/>
  <c r="K375" s="1"/>
  <c r="L365"/>
  <c r="L364" s="1"/>
  <c r="L363" s="1"/>
  <c r="K365"/>
  <c r="K364" s="1"/>
  <c r="K363" s="1"/>
  <c r="L361"/>
  <c r="L360" s="1"/>
  <c r="K361"/>
  <c r="K360" s="1"/>
  <c r="L357"/>
  <c r="L356" s="1"/>
  <c r="K357"/>
  <c r="K356" s="1"/>
  <c r="L354"/>
  <c r="L353" s="1"/>
  <c r="K354"/>
  <c r="K353" s="1"/>
  <c r="L350"/>
  <c r="K350"/>
  <c r="L348"/>
  <c r="K348"/>
  <c r="L345"/>
  <c r="K345"/>
  <c r="L343"/>
  <c r="K343"/>
  <c r="L338"/>
  <c r="L337" s="1"/>
  <c r="K338"/>
  <c r="K337" s="1"/>
  <c r="L335"/>
  <c r="L334" s="1"/>
  <c r="K335"/>
  <c r="K334" s="1"/>
  <c r="L332"/>
  <c r="L331" s="1"/>
  <c r="K332"/>
  <c r="K331" s="1"/>
  <c r="L324"/>
  <c r="L323" s="1"/>
  <c r="L322" s="1"/>
  <c r="L321" s="1"/>
  <c r="L320" s="1"/>
  <c r="K324"/>
  <c r="K323" s="1"/>
  <c r="K322" s="1"/>
  <c r="K321" s="1"/>
  <c r="K320" s="1"/>
  <c r="L303"/>
  <c r="K303"/>
  <c r="L301"/>
  <c r="K301"/>
  <c r="L295"/>
  <c r="L294" s="1"/>
  <c r="L293" s="1"/>
  <c r="K295"/>
  <c r="K294" s="1"/>
  <c r="K293" s="1"/>
  <c r="L291"/>
  <c r="L290" s="1"/>
  <c r="L289" s="1"/>
  <c r="K291"/>
  <c r="K290" s="1"/>
  <c r="K289" s="1"/>
  <c r="L283"/>
  <c r="L282" s="1"/>
  <c r="L281" s="1"/>
  <c r="L280" s="1"/>
  <c r="L279" s="1"/>
  <c r="L278" s="1"/>
  <c r="K283"/>
  <c r="K282" s="1"/>
  <c r="K281" s="1"/>
  <c r="K280" s="1"/>
  <c r="K279" s="1"/>
  <c r="K278" s="1"/>
  <c r="J430"/>
  <c r="J429" s="1"/>
  <c r="J428" s="1"/>
  <c r="J427" s="1"/>
  <c r="J426" s="1"/>
  <c r="J425" s="1"/>
  <c r="J404"/>
  <c r="J403" s="1"/>
  <c r="J401"/>
  <c r="J400" s="1"/>
  <c r="J398"/>
  <c r="J397" s="1"/>
  <c r="J395"/>
  <c r="J394" s="1"/>
  <c r="J392"/>
  <c r="J391" s="1"/>
  <c r="J389"/>
  <c r="J388" s="1"/>
  <c r="J385"/>
  <c r="J384" s="1"/>
  <c r="J382"/>
  <c r="J381" s="1"/>
  <c r="J379"/>
  <c r="J378" s="1"/>
  <c r="J376"/>
  <c r="J375" s="1"/>
  <c r="J365"/>
  <c r="J364" s="1"/>
  <c r="J363" s="1"/>
  <c r="J361"/>
  <c r="J360" s="1"/>
  <c r="J357"/>
  <c r="J356" s="1"/>
  <c r="J354"/>
  <c r="J353" s="1"/>
  <c r="J350"/>
  <c r="J348"/>
  <c r="J345"/>
  <c r="J343"/>
  <c r="J338"/>
  <c r="J337" s="1"/>
  <c r="J335"/>
  <c r="J334" s="1"/>
  <c r="J332"/>
  <c r="J331" s="1"/>
  <c r="J324"/>
  <c r="J323" s="1"/>
  <c r="J322" s="1"/>
  <c r="J321" s="1"/>
  <c r="J320" s="1"/>
  <c r="J303"/>
  <c r="J301"/>
  <c r="J295"/>
  <c r="J294" s="1"/>
  <c r="J293" s="1"/>
  <c r="J291"/>
  <c r="J290" s="1"/>
  <c r="J289" s="1"/>
  <c r="J283"/>
  <c r="J282" s="1"/>
  <c r="J281" s="1"/>
  <c r="J280" s="1"/>
  <c r="J279" s="1"/>
  <c r="J278" s="1"/>
  <c r="G1852" i="5"/>
  <c r="F1852"/>
  <c r="F1851" s="1"/>
  <c r="F1850" s="1"/>
  <c r="E1852"/>
  <c r="E1851" s="1"/>
  <c r="E1850" s="1"/>
  <c r="E1647"/>
  <c r="G1211"/>
  <c r="F1211"/>
  <c r="F1210" s="1"/>
  <c r="F1209" s="1"/>
  <c r="E1211"/>
  <c r="E1210" s="1"/>
  <c r="E1209" s="1"/>
  <c r="G1195"/>
  <c r="F1195"/>
  <c r="F1194" s="1"/>
  <c r="F1193" s="1"/>
  <c r="E1195"/>
  <c r="E1194" s="1"/>
  <c r="E1193" s="1"/>
  <c r="G1192"/>
  <c r="F1192"/>
  <c r="F1191" s="1"/>
  <c r="F1190" s="1"/>
  <c r="E1192"/>
  <c r="E1191" s="1"/>
  <c r="E1190" s="1"/>
  <c r="G1183"/>
  <c r="F1183"/>
  <c r="F1182" s="1"/>
  <c r="F1181" s="1"/>
  <c r="E1183"/>
  <c r="E1182" s="1"/>
  <c r="E1181" s="1"/>
  <c r="L274" i="1"/>
  <c r="L273" s="1"/>
  <c r="L272" s="1"/>
  <c r="K274"/>
  <c r="K273" s="1"/>
  <c r="K272" s="1"/>
  <c r="L270"/>
  <c r="L269" s="1"/>
  <c r="K270"/>
  <c r="K269" s="1"/>
  <c r="L267"/>
  <c r="L266" s="1"/>
  <c r="K267"/>
  <c r="K266" s="1"/>
  <c r="L264"/>
  <c r="L263" s="1"/>
  <c r="K264"/>
  <c r="K263" s="1"/>
  <c r="L261"/>
  <c r="L260" s="1"/>
  <c r="K261"/>
  <c r="K260" s="1"/>
  <c r="J274"/>
  <c r="J273" s="1"/>
  <c r="J272" s="1"/>
  <c r="J270"/>
  <c r="J269" s="1"/>
  <c r="J267"/>
  <c r="J266" s="1"/>
  <c r="J264"/>
  <c r="J263" s="1"/>
  <c r="J261"/>
  <c r="J260" s="1"/>
  <c r="G1849" i="5"/>
  <c r="F1849"/>
  <c r="F1848" s="1"/>
  <c r="F1847" s="1"/>
  <c r="E1849"/>
  <c r="E1848" s="1"/>
  <c r="E1847" s="1"/>
  <c r="G1925"/>
  <c r="F1925"/>
  <c r="F1924" s="1"/>
  <c r="F1923" s="1"/>
  <c r="G1922"/>
  <c r="F1922"/>
  <c r="F1921" s="1"/>
  <c r="F1920" s="1"/>
  <c r="G1918"/>
  <c r="F1918"/>
  <c r="F1917" s="1"/>
  <c r="G1916"/>
  <c r="F1916"/>
  <c r="F1915" s="1"/>
  <c r="F1914" s="1"/>
  <c r="G1912"/>
  <c r="F1912"/>
  <c r="F1911" s="1"/>
  <c r="E1925"/>
  <c r="E1924" s="1"/>
  <c r="E1923" s="1"/>
  <c r="E1922"/>
  <c r="E1921" s="1"/>
  <c r="E1920" s="1"/>
  <c r="E1918"/>
  <c r="E1917" s="1"/>
  <c r="E1912"/>
  <c r="E1911" s="1"/>
  <c r="E1916"/>
  <c r="E1915" s="1"/>
  <c r="E1914" s="1"/>
  <c r="G157"/>
  <c r="F157"/>
  <c r="F156" s="1"/>
  <c r="G155"/>
  <c r="F155"/>
  <c r="F154" s="1"/>
  <c r="F153" s="1"/>
  <c r="G151"/>
  <c r="F151"/>
  <c r="G149"/>
  <c r="F149"/>
  <c r="G147"/>
  <c r="F147"/>
  <c r="G145"/>
  <c r="F145"/>
  <c r="G143"/>
  <c r="F143"/>
  <c r="G139"/>
  <c r="F139"/>
  <c r="G137"/>
  <c r="F137"/>
  <c r="G135"/>
  <c r="F135"/>
  <c r="G133"/>
  <c r="F133"/>
  <c r="G130"/>
  <c r="F130"/>
  <c r="G128"/>
  <c r="F128"/>
  <c r="G125"/>
  <c r="F125"/>
  <c r="G123"/>
  <c r="F123"/>
  <c r="E155"/>
  <c r="E154" s="1"/>
  <c r="E153" s="1"/>
  <c r="E149"/>
  <c r="E157"/>
  <c r="E156" s="1"/>
  <c r="E151"/>
  <c r="E147"/>
  <c r="E145"/>
  <c r="E143"/>
  <c r="E139"/>
  <c r="E137"/>
  <c r="E135"/>
  <c r="E133"/>
  <c r="E130"/>
  <c r="E128"/>
  <c r="E125"/>
  <c r="E123"/>
  <c r="L247" i="1"/>
  <c r="L246" s="1"/>
  <c r="L245" s="1"/>
  <c r="K247"/>
  <c r="K246" s="1"/>
  <c r="K245" s="1"/>
  <c r="J247"/>
  <c r="N248"/>
  <c r="L253"/>
  <c r="L252" s="1"/>
  <c r="L251" s="1"/>
  <c r="L250" s="1"/>
  <c r="K253"/>
  <c r="K252" s="1"/>
  <c r="K251" s="1"/>
  <c r="K250" s="1"/>
  <c r="J253"/>
  <c r="J252" s="1"/>
  <c r="J251" s="1"/>
  <c r="J250" s="1"/>
  <c r="L243"/>
  <c r="L242" s="1"/>
  <c r="K243"/>
  <c r="K242" s="1"/>
  <c r="L240"/>
  <c r="L239" s="1"/>
  <c r="K240"/>
  <c r="K239" s="1"/>
  <c r="L237"/>
  <c r="L236" s="1"/>
  <c r="K237"/>
  <c r="K236" s="1"/>
  <c r="L233"/>
  <c r="L232" s="1"/>
  <c r="K233"/>
  <c r="K232" s="1"/>
  <c r="L230"/>
  <c r="L229" s="1"/>
  <c r="K230"/>
  <c r="K229" s="1"/>
  <c r="J243"/>
  <c r="J242" s="1"/>
  <c r="J240"/>
  <c r="J239" s="1"/>
  <c r="J237"/>
  <c r="J236" s="1"/>
  <c r="J233"/>
  <c r="J232" s="1"/>
  <c r="J230"/>
  <c r="J229" s="1"/>
  <c r="G707" i="5"/>
  <c r="F707"/>
  <c r="F706" s="1"/>
  <c r="F705" s="1"/>
  <c r="E707"/>
  <c r="E706" s="1"/>
  <c r="E705" s="1"/>
  <c r="G699"/>
  <c r="F699"/>
  <c r="F698" s="1"/>
  <c r="E699"/>
  <c r="E698" s="1"/>
  <c r="G671"/>
  <c r="F671"/>
  <c r="F670" s="1"/>
  <c r="F669" s="1"/>
  <c r="E671"/>
  <c r="E670" s="1"/>
  <c r="E669" s="1"/>
  <c r="N223" i="1"/>
  <c r="N221"/>
  <c r="L222"/>
  <c r="K222"/>
  <c r="L220"/>
  <c r="K220"/>
  <c r="J222"/>
  <c r="J220"/>
  <c r="L216"/>
  <c r="L215" s="1"/>
  <c r="K216"/>
  <c r="K215" s="1"/>
  <c r="L213"/>
  <c r="L212" s="1"/>
  <c r="K213"/>
  <c r="K212" s="1"/>
  <c r="L210"/>
  <c r="L209" s="1"/>
  <c r="K210"/>
  <c r="K209" s="1"/>
  <c r="J216"/>
  <c r="J215" s="1"/>
  <c r="J213"/>
  <c r="J212" s="1"/>
  <c r="J210"/>
  <c r="J209" s="1"/>
  <c r="G340" i="5"/>
  <c r="F340"/>
  <c r="F339" s="1"/>
  <c r="F338" s="1"/>
  <c r="E340"/>
  <c r="E339" s="1"/>
  <c r="E338" s="1"/>
  <c r="G337"/>
  <c r="F337"/>
  <c r="F336" s="1"/>
  <c r="F335" s="1"/>
  <c r="E337"/>
  <c r="E336" s="1"/>
  <c r="E335" s="1"/>
  <c r="G269"/>
  <c r="F269"/>
  <c r="F268" s="1"/>
  <c r="G266"/>
  <c r="F266"/>
  <c r="F265" s="1"/>
  <c r="G262"/>
  <c r="F262"/>
  <c r="F261" s="1"/>
  <c r="G258"/>
  <c r="F258"/>
  <c r="F257" s="1"/>
  <c r="G255"/>
  <c r="F255"/>
  <c r="F254" s="1"/>
  <c r="E269"/>
  <c r="E268" s="1"/>
  <c r="E266"/>
  <c r="E265" s="1"/>
  <c r="E258"/>
  <c r="E257" s="1"/>
  <c r="E255"/>
  <c r="E254" s="1"/>
  <c r="E262"/>
  <c r="E261" s="1"/>
  <c r="G1854"/>
  <c r="F1854"/>
  <c r="F1853" s="1"/>
  <c r="E1854"/>
  <c r="E1853" s="1"/>
  <c r="G1845"/>
  <c r="F1845"/>
  <c r="F1844" s="1"/>
  <c r="E1845"/>
  <c r="E1844" s="1"/>
  <c r="G1243"/>
  <c r="F1243"/>
  <c r="F1242" s="1"/>
  <c r="G1240"/>
  <c r="F1240"/>
  <c r="F1239" s="1"/>
  <c r="G1237"/>
  <c r="F1237"/>
  <c r="F1236" s="1"/>
  <c r="G1234"/>
  <c r="F1234"/>
  <c r="F1233" s="1"/>
  <c r="E1243"/>
  <c r="E1242" s="1"/>
  <c r="E1240"/>
  <c r="E1239" s="1"/>
  <c r="E1237"/>
  <c r="E1236" s="1"/>
  <c r="E1234"/>
  <c r="E1233" s="1"/>
  <c r="G1229"/>
  <c r="F1229"/>
  <c r="F1228" s="1"/>
  <c r="G1226"/>
  <c r="F1226"/>
  <c r="G1224"/>
  <c r="F1224"/>
  <c r="G1221"/>
  <c r="F1221"/>
  <c r="F1220" s="1"/>
  <c r="E1229"/>
  <c r="E1228" s="1"/>
  <c r="E1226"/>
  <c r="E1224"/>
  <c r="E1221"/>
  <c r="E1220" s="1"/>
  <c r="G1216"/>
  <c r="F1216"/>
  <c r="F1215" s="1"/>
  <c r="E1216"/>
  <c r="E1215" s="1"/>
  <c r="E1213"/>
  <c r="G1207"/>
  <c r="F1207"/>
  <c r="F1206" s="1"/>
  <c r="G1185"/>
  <c r="F1185"/>
  <c r="F1184" s="1"/>
  <c r="G1179"/>
  <c r="F1179"/>
  <c r="F1178" s="1"/>
  <c r="G1176"/>
  <c r="F1176"/>
  <c r="F1175" s="1"/>
  <c r="E1207"/>
  <c r="E1206" s="1"/>
  <c r="E1204"/>
  <c r="I1204" s="1"/>
  <c r="E1200"/>
  <c r="I1200" s="1"/>
  <c r="E1188"/>
  <c r="E1185"/>
  <c r="E1184" s="1"/>
  <c r="E1179"/>
  <c r="E1178" s="1"/>
  <c r="E1176"/>
  <c r="E1175" s="1"/>
  <c r="G714"/>
  <c r="F714"/>
  <c r="G711"/>
  <c r="F711"/>
  <c r="G709"/>
  <c r="F709"/>
  <c r="G703"/>
  <c r="F703"/>
  <c r="F702" s="1"/>
  <c r="G696"/>
  <c r="F696"/>
  <c r="G694"/>
  <c r="F694"/>
  <c r="G692"/>
  <c r="F692"/>
  <c r="G689"/>
  <c r="F689"/>
  <c r="G687"/>
  <c r="F687"/>
  <c r="G685"/>
  <c r="F685"/>
  <c r="G682"/>
  <c r="F682"/>
  <c r="F681" s="1"/>
  <c r="G679"/>
  <c r="F679"/>
  <c r="F678" s="1"/>
  <c r="G676"/>
  <c r="F676"/>
  <c r="F675" s="1"/>
  <c r="G673"/>
  <c r="F673"/>
  <c r="F672" s="1"/>
  <c r="G667"/>
  <c r="F667"/>
  <c r="G665"/>
  <c r="F665"/>
  <c r="E717"/>
  <c r="E714"/>
  <c r="E711"/>
  <c r="E709"/>
  <c r="E703"/>
  <c r="E702" s="1"/>
  <c r="E696"/>
  <c r="E694"/>
  <c r="E692"/>
  <c r="E689"/>
  <c r="E687"/>
  <c r="E685"/>
  <c r="E682"/>
  <c r="E681" s="1"/>
  <c r="E679"/>
  <c r="E678" s="1"/>
  <c r="E676"/>
  <c r="E675" s="1"/>
  <c r="E673"/>
  <c r="E672" s="1"/>
  <c r="E667"/>
  <c r="E665"/>
  <c r="G342"/>
  <c r="F342"/>
  <c r="F341" s="1"/>
  <c r="E342"/>
  <c r="E341" s="1"/>
  <c r="N190" i="1"/>
  <c r="N188"/>
  <c r="L189"/>
  <c r="K189"/>
  <c r="L187"/>
  <c r="K187"/>
  <c r="J189"/>
  <c r="J187"/>
  <c r="G349" i="5"/>
  <c r="F349"/>
  <c r="F348" s="1"/>
  <c r="F347" s="1"/>
  <c r="E349"/>
  <c r="E348" s="1"/>
  <c r="E347" s="1"/>
  <c r="G346"/>
  <c r="F346"/>
  <c r="F345" s="1"/>
  <c r="F344" s="1"/>
  <c r="E346"/>
  <c r="E345" s="1"/>
  <c r="E344" s="1"/>
  <c r="G331"/>
  <c r="F331"/>
  <c r="F330" s="1"/>
  <c r="E331"/>
  <c r="E330" s="1"/>
  <c r="G329"/>
  <c r="F329"/>
  <c r="F328" s="1"/>
  <c r="E329"/>
  <c r="E328" s="1"/>
  <c r="G333"/>
  <c r="F333"/>
  <c r="F332" s="1"/>
  <c r="E333"/>
  <c r="E332" s="1"/>
  <c r="L157" i="1"/>
  <c r="L156" s="1"/>
  <c r="L155" s="1"/>
  <c r="K157"/>
  <c r="K156" s="1"/>
  <c r="K155" s="1"/>
  <c r="J157"/>
  <c r="J156" s="1"/>
  <c r="J155" s="1"/>
  <c r="L203"/>
  <c r="L202" s="1"/>
  <c r="K203"/>
  <c r="K202" s="1"/>
  <c r="L200"/>
  <c r="L199" s="1"/>
  <c r="K200"/>
  <c r="K199" s="1"/>
  <c r="L196"/>
  <c r="L195" s="1"/>
  <c r="L194" s="1"/>
  <c r="K196"/>
  <c r="K195" s="1"/>
  <c r="K194" s="1"/>
  <c r="L183"/>
  <c r="L182" s="1"/>
  <c r="K183"/>
  <c r="K182" s="1"/>
  <c r="L180"/>
  <c r="L179" s="1"/>
  <c r="K180"/>
  <c r="K179" s="1"/>
  <c r="L176"/>
  <c r="L175" s="1"/>
  <c r="L174" s="1"/>
  <c r="L173" s="1"/>
  <c r="K176"/>
  <c r="K175" s="1"/>
  <c r="K174" s="1"/>
  <c r="K173" s="1"/>
  <c r="L171"/>
  <c r="L170" s="1"/>
  <c r="L169" s="1"/>
  <c r="K171"/>
  <c r="K170" s="1"/>
  <c r="K169" s="1"/>
  <c r="L167"/>
  <c r="L166" s="1"/>
  <c r="K167"/>
  <c r="K166" s="1"/>
  <c r="L164"/>
  <c r="L163" s="1"/>
  <c r="K164"/>
  <c r="K163" s="1"/>
  <c r="J203"/>
  <c r="J202" s="1"/>
  <c r="J200"/>
  <c r="J199" s="1"/>
  <c r="J196"/>
  <c r="J195" s="1"/>
  <c r="J194" s="1"/>
  <c r="J183"/>
  <c r="J182" s="1"/>
  <c r="J180"/>
  <c r="J179" s="1"/>
  <c r="J176"/>
  <c r="J175" s="1"/>
  <c r="J174" s="1"/>
  <c r="J173" s="1"/>
  <c r="J171"/>
  <c r="J170" s="1"/>
  <c r="J169" s="1"/>
  <c r="J167"/>
  <c r="J166" s="1"/>
  <c r="J164"/>
  <c r="J163" s="1"/>
  <c r="L153"/>
  <c r="L152" s="1"/>
  <c r="K153"/>
  <c r="K152" s="1"/>
  <c r="L150"/>
  <c r="L149" s="1"/>
  <c r="K150"/>
  <c r="K149" s="1"/>
  <c r="L147"/>
  <c r="L146" s="1"/>
  <c r="K147"/>
  <c r="K146" s="1"/>
  <c r="L144"/>
  <c r="L143" s="1"/>
  <c r="K144"/>
  <c r="K143" s="1"/>
  <c r="L141"/>
  <c r="K141"/>
  <c r="L139"/>
  <c r="K139"/>
  <c r="J153"/>
  <c r="J152" s="1"/>
  <c r="J150"/>
  <c r="J149" s="1"/>
  <c r="J147"/>
  <c r="J146" s="1"/>
  <c r="J144"/>
  <c r="J143" s="1"/>
  <c r="J141"/>
  <c r="J139"/>
  <c r="G907" i="5"/>
  <c r="F907"/>
  <c r="F906" s="1"/>
  <c r="F905" s="1"/>
  <c r="E907"/>
  <c r="E906" s="1"/>
  <c r="E905" s="1"/>
  <c r="G1167"/>
  <c r="F1167"/>
  <c r="F1166" s="1"/>
  <c r="G1164"/>
  <c r="F1164"/>
  <c r="F1163" s="1"/>
  <c r="G1162"/>
  <c r="F1162"/>
  <c r="F1161" s="1"/>
  <c r="F1160" s="1"/>
  <c r="G1159"/>
  <c r="F1159"/>
  <c r="F1158" s="1"/>
  <c r="F1157" s="1"/>
  <c r="G1155"/>
  <c r="F1155"/>
  <c r="F1154" s="1"/>
  <c r="G1152"/>
  <c r="F1152"/>
  <c r="F1151" s="1"/>
  <c r="E1167"/>
  <c r="E1166" s="1"/>
  <c r="E1164"/>
  <c r="E1163" s="1"/>
  <c r="E1155"/>
  <c r="E1154" s="1"/>
  <c r="E1152"/>
  <c r="E1151" s="1"/>
  <c r="E1162"/>
  <c r="E1161" s="1"/>
  <c r="E1160" s="1"/>
  <c r="L131" i="1"/>
  <c r="L130" s="1"/>
  <c r="L129" s="1"/>
  <c r="L128" s="1"/>
  <c r="K131"/>
  <c r="K130" s="1"/>
  <c r="K129" s="1"/>
  <c r="K128" s="1"/>
  <c r="G1875" i="5"/>
  <c r="F1875"/>
  <c r="F1874" s="1"/>
  <c r="E1875"/>
  <c r="E1874" s="1"/>
  <c r="G944"/>
  <c r="F944"/>
  <c r="E944"/>
  <c r="G910"/>
  <c r="F910"/>
  <c r="F909" s="1"/>
  <c r="F908" s="1"/>
  <c r="E910"/>
  <c r="E909" s="1"/>
  <c r="E908" s="1"/>
  <c r="N117" i="1"/>
  <c r="L116"/>
  <c r="L115" s="1"/>
  <c r="L114" s="1"/>
  <c r="K116"/>
  <c r="K115" s="1"/>
  <c r="K114" s="1"/>
  <c r="J116"/>
  <c r="J115" s="1"/>
  <c r="J114" s="1"/>
  <c r="L126"/>
  <c r="L125" s="1"/>
  <c r="K126"/>
  <c r="K125" s="1"/>
  <c r="L123"/>
  <c r="L122" s="1"/>
  <c r="K123"/>
  <c r="K122" s="1"/>
  <c r="J131"/>
  <c r="J130" s="1"/>
  <c r="J129" s="1"/>
  <c r="J128" s="1"/>
  <c r="J126"/>
  <c r="J125" s="1"/>
  <c r="J123"/>
  <c r="J122" s="1"/>
  <c r="L112"/>
  <c r="L111" s="1"/>
  <c r="L110" s="1"/>
  <c r="L109" s="1"/>
  <c r="K112"/>
  <c r="K111" s="1"/>
  <c r="K110" s="1"/>
  <c r="K109" s="1"/>
  <c r="L107"/>
  <c r="L106" s="1"/>
  <c r="L105" s="1"/>
  <c r="K107"/>
  <c r="K106" s="1"/>
  <c r="K105" s="1"/>
  <c r="L103"/>
  <c r="L102" s="1"/>
  <c r="K103"/>
  <c r="K102" s="1"/>
  <c r="L100"/>
  <c r="L99" s="1"/>
  <c r="K100"/>
  <c r="K99" s="1"/>
  <c r="L97"/>
  <c r="L96" s="1"/>
  <c r="K97"/>
  <c r="K96" s="1"/>
  <c r="J112"/>
  <c r="J111" s="1"/>
  <c r="J110" s="1"/>
  <c r="J109" s="1"/>
  <c r="J107"/>
  <c r="J106" s="1"/>
  <c r="J105" s="1"/>
  <c r="J103"/>
  <c r="J102" s="1"/>
  <c r="J100"/>
  <c r="J99" s="1"/>
  <c r="J97"/>
  <c r="J96" s="1"/>
  <c r="G1668" i="5"/>
  <c r="F1668"/>
  <c r="F1667" s="1"/>
  <c r="F1666" s="1"/>
  <c r="G1661"/>
  <c r="F1661"/>
  <c r="F1660" s="1"/>
  <c r="G1650"/>
  <c r="F1650"/>
  <c r="F1649" s="1"/>
  <c r="G1635"/>
  <c r="E1668"/>
  <c r="E1667" s="1"/>
  <c r="E1666" s="1"/>
  <c r="E1664"/>
  <c r="E1663" s="1"/>
  <c r="E1661"/>
  <c r="E1660" s="1"/>
  <c r="E1658"/>
  <c r="I1658" s="1"/>
  <c r="E1656"/>
  <c r="E1653"/>
  <c r="E1650"/>
  <c r="E1649" s="1"/>
  <c r="E1644"/>
  <c r="E1641"/>
  <c r="E1638"/>
  <c r="I1638" s="1"/>
  <c r="E1636"/>
  <c r="I1636" s="1"/>
  <c r="E1633"/>
  <c r="F1040"/>
  <c r="F1039" s="1"/>
  <c r="F1038" s="1"/>
  <c r="E1040"/>
  <c r="F1037"/>
  <c r="F1036" s="1"/>
  <c r="F1035" s="1"/>
  <c r="E1037"/>
  <c r="F1049"/>
  <c r="F1048" s="1"/>
  <c r="F1046"/>
  <c r="F1045" s="1"/>
  <c r="F1042"/>
  <c r="F1041" s="1"/>
  <c r="E1049"/>
  <c r="E1046"/>
  <c r="E1042"/>
  <c r="G945"/>
  <c r="F945"/>
  <c r="E945"/>
  <c r="G939"/>
  <c r="F939"/>
  <c r="F938" s="1"/>
  <c r="G936"/>
  <c r="F936"/>
  <c r="E939"/>
  <c r="G918"/>
  <c r="F918"/>
  <c r="F917" s="1"/>
  <c r="G916"/>
  <c r="F916"/>
  <c r="F915" s="1"/>
  <c r="F914" s="1"/>
  <c r="G912"/>
  <c r="F912"/>
  <c r="F911" s="1"/>
  <c r="E916"/>
  <c r="E915" s="1"/>
  <c r="E914" s="1"/>
  <c r="E918"/>
  <c r="E917" s="1"/>
  <c r="E912"/>
  <c r="E911" s="1"/>
  <c r="L74" i="1"/>
  <c r="K74"/>
  <c r="J74"/>
  <c r="L68"/>
  <c r="K68"/>
  <c r="J68"/>
  <c r="E935" i="5" s="1"/>
  <c r="L89" i="1"/>
  <c r="L88" s="1"/>
  <c r="L87" s="1"/>
  <c r="K89"/>
  <c r="K88" s="1"/>
  <c r="K87" s="1"/>
  <c r="L85"/>
  <c r="L84" s="1"/>
  <c r="K85"/>
  <c r="K84" s="1"/>
  <c r="L82"/>
  <c r="L81" s="1"/>
  <c r="K82"/>
  <c r="K81" s="1"/>
  <c r="L76"/>
  <c r="L75" s="1"/>
  <c r="K76"/>
  <c r="K75" s="1"/>
  <c r="L71"/>
  <c r="K71"/>
  <c r="L69"/>
  <c r="K69"/>
  <c r="L63"/>
  <c r="L62" s="1"/>
  <c r="L61" s="1"/>
  <c r="K63"/>
  <c r="K62" s="1"/>
  <c r="K61" s="1"/>
  <c r="J89"/>
  <c r="J88" s="1"/>
  <c r="J87" s="1"/>
  <c r="J85"/>
  <c r="J84" s="1"/>
  <c r="J82"/>
  <c r="J81" s="1"/>
  <c r="J76"/>
  <c r="J75" s="1"/>
  <c r="J71"/>
  <c r="J69"/>
  <c r="J63"/>
  <c r="J62" s="1"/>
  <c r="J61" s="1"/>
  <c r="G1260" i="5"/>
  <c r="F1260"/>
  <c r="F1259" s="1"/>
  <c r="F1258" s="1"/>
  <c r="E1260"/>
  <c r="E1259" s="1"/>
  <c r="E1258" s="1"/>
  <c r="G1257"/>
  <c r="F1257"/>
  <c r="F1256" s="1"/>
  <c r="F1255" s="1"/>
  <c r="G1253"/>
  <c r="F1253"/>
  <c r="F1252" s="1"/>
  <c r="E1257"/>
  <c r="E1256" s="1"/>
  <c r="E1255" s="1"/>
  <c r="E1262"/>
  <c r="E1261" s="1"/>
  <c r="E1250"/>
  <c r="I1250" s="1"/>
  <c r="E1248"/>
  <c r="I1248" s="1"/>
  <c r="E1253"/>
  <c r="E1252" s="1"/>
  <c r="L50" i="1"/>
  <c r="L49" s="1"/>
  <c r="K50"/>
  <c r="K49" s="1"/>
  <c r="J50"/>
  <c r="J49" s="1"/>
  <c r="L56"/>
  <c r="L55" s="1"/>
  <c r="K56"/>
  <c r="K55" s="1"/>
  <c r="L53"/>
  <c r="L52" s="1"/>
  <c r="K53"/>
  <c r="K52" s="1"/>
  <c r="J56"/>
  <c r="J55" s="1"/>
  <c r="J53"/>
  <c r="J52" s="1"/>
  <c r="G1396" i="5"/>
  <c r="F1396"/>
  <c r="F1395" s="1"/>
  <c r="F1394" s="1"/>
  <c r="G1392"/>
  <c r="F1392"/>
  <c r="F1391" s="1"/>
  <c r="E1396"/>
  <c r="E1395" s="1"/>
  <c r="E1394" s="1"/>
  <c r="E1392"/>
  <c r="E1391" s="1"/>
  <c r="L43" i="1"/>
  <c r="L42" s="1"/>
  <c r="L41" s="1"/>
  <c r="L40" s="1"/>
  <c r="L39" s="1"/>
  <c r="K43"/>
  <c r="K42" s="1"/>
  <c r="K41" s="1"/>
  <c r="K40" s="1"/>
  <c r="K39" s="1"/>
  <c r="J43"/>
  <c r="J42" s="1"/>
  <c r="J41" s="1"/>
  <c r="J40" s="1"/>
  <c r="J39" s="1"/>
  <c r="E1159" i="5"/>
  <c r="E1158" s="1"/>
  <c r="E1157" s="1"/>
  <c r="H1139" l="1"/>
  <c r="H306"/>
  <c r="E1882"/>
  <c r="G90"/>
  <c r="H90" s="1"/>
  <c r="I90"/>
  <c r="G1391"/>
  <c r="I1392"/>
  <c r="H1392"/>
  <c r="G1395"/>
  <c r="I1396"/>
  <c r="H1396"/>
  <c r="G1252"/>
  <c r="I1253"/>
  <c r="H1253"/>
  <c r="G1256"/>
  <c r="I1257"/>
  <c r="H1257"/>
  <c r="K67" i="1"/>
  <c r="F935" i="5"/>
  <c r="J73" i="1"/>
  <c r="N73" s="1"/>
  <c r="E941" i="5"/>
  <c r="E940" s="1"/>
  <c r="L73" i="1"/>
  <c r="G941" i="5"/>
  <c r="H936"/>
  <c r="G938"/>
  <c r="I939"/>
  <c r="H939"/>
  <c r="E1041"/>
  <c r="I1041" s="1"/>
  <c r="I1042"/>
  <c r="E1048"/>
  <c r="I1048" s="1"/>
  <c r="I1049"/>
  <c r="E1036"/>
  <c r="I1037"/>
  <c r="E1039"/>
  <c r="I1040"/>
  <c r="E1632"/>
  <c r="I1632" s="1"/>
  <c r="I1633"/>
  <c r="E1643"/>
  <c r="I1643" s="1"/>
  <c r="I1644"/>
  <c r="E1652"/>
  <c r="I1652" s="1"/>
  <c r="I1653"/>
  <c r="H1635"/>
  <c r="G1649"/>
  <c r="H1650"/>
  <c r="I1650"/>
  <c r="G1660"/>
  <c r="H1661"/>
  <c r="I1661"/>
  <c r="G1667"/>
  <c r="H1668"/>
  <c r="I1668"/>
  <c r="I944"/>
  <c r="H944"/>
  <c r="G1151"/>
  <c r="H1152"/>
  <c r="I1152"/>
  <c r="G1154"/>
  <c r="H1155"/>
  <c r="I1155"/>
  <c r="G1158"/>
  <c r="H1159"/>
  <c r="I1159"/>
  <c r="G1161"/>
  <c r="H1162"/>
  <c r="I1162"/>
  <c r="G1163"/>
  <c r="H1164"/>
  <c r="I1164"/>
  <c r="G1166"/>
  <c r="H1167"/>
  <c r="I1167"/>
  <c r="G332"/>
  <c r="H333"/>
  <c r="I333"/>
  <c r="G330"/>
  <c r="H331"/>
  <c r="I331"/>
  <c r="G348"/>
  <c r="H349"/>
  <c r="I349"/>
  <c r="E716"/>
  <c r="I716" s="1"/>
  <c r="I717"/>
  <c r="I665"/>
  <c r="H665"/>
  <c r="I667"/>
  <c r="H667"/>
  <c r="G672"/>
  <c r="I673"/>
  <c r="H673"/>
  <c r="G675"/>
  <c r="I676"/>
  <c r="H676"/>
  <c r="G678"/>
  <c r="I679"/>
  <c r="H679"/>
  <c r="G681"/>
  <c r="I682"/>
  <c r="H682"/>
  <c r="I685"/>
  <c r="H685"/>
  <c r="I687"/>
  <c r="H687"/>
  <c r="I689"/>
  <c r="H689"/>
  <c r="I692"/>
  <c r="H692"/>
  <c r="I694"/>
  <c r="H694"/>
  <c r="H696"/>
  <c r="G702"/>
  <c r="I703"/>
  <c r="H703"/>
  <c r="I709"/>
  <c r="H709"/>
  <c r="I711"/>
  <c r="H711"/>
  <c r="I714"/>
  <c r="H714"/>
  <c r="E1187"/>
  <c r="I1187" s="1"/>
  <c r="I1188"/>
  <c r="E1212"/>
  <c r="I1212" s="1"/>
  <c r="I1213"/>
  <c r="G1844"/>
  <c r="H1845"/>
  <c r="I1845"/>
  <c r="G254"/>
  <c r="H255"/>
  <c r="I255"/>
  <c r="G257"/>
  <c r="H258"/>
  <c r="I258"/>
  <c r="G261"/>
  <c r="H262"/>
  <c r="I262"/>
  <c r="G265"/>
  <c r="H266"/>
  <c r="I266"/>
  <c r="G268"/>
  <c r="H269"/>
  <c r="I269"/>
  <c r="G339"/>
  <c r="H340"/>
  <c r="I340"/>
  <c r="G670"/>
  <c r="I671"/>
  <c r="H671"/>
  <c r="G706"/>
  <c r="I707"/>
  <c r="H707"/>
  <c r="G1911"/>
  <c r="H1912"/>
  <c r="I1912"/>
  <c r="G1915"/>
  <c r="H1916"/>
  <c r="I1916"/>
  <c r="G1917"/>
  <c r="H1918"/>
  <c r="I1918"/>
  <c r="G1921"/>
  <c r="H1922"/>
  <c r="I1922"/>
  <c r="G1924"/>
  <c r="H1925"/>
  <c r="I1925"/>
  <c r="G1191"/>
  <c r="I1192"/>
  <c r="H1192"/>
  <c r="G1210"/>
  <c r="I1211"/>
  <c r="H1211"/>
  <c r="G1851"/>
  <c r="H1852"/>
  <c r="I1852"/>
  <c r="F1460"/>
  <c r="F1459" s="1"/>
  <c r="E1465"/>
  <c r="E1466"/>
  <c r="L305" i="1"/>
  <c r="G1466" i="5"/>
  <c r="G1465" s="1"/>
  <c r="G1440"/>
  <c r="I1441"/>
  <c r="H1441"/>
  <c r="I1461"/>
  <c r="H1461"/>
  <c r="G1463"/>
  <c r="I1464"/>
  <c r="H1464"/>
  <c r="I1472"/>
  <c r="H1472"/>
  <c r="G1490"/>
  <c r="I1491"/>
  <c r="H1491"/>
  <c r="G1495"/>
  <c r="I1496"/>
  <c r="H1496"/>
  <c r="E1862"/>
  <c r="I1863"/>
  <c r="G1876"/>
  <c r="H1877"/>
  <c r="I1877"/>
  <c r="G1884"/>
  <c r="H1885"/>
  <c r="I1885"/>
  <c r="G1888"/>
  <c r="H1889"/>
  <c r="I1889"/>
  <c r="G1443"/>
  <c r="I1444"/>
  <c r="H1444"/>
  <c r="G1449"/>
  <c r="I1450"/>
  <c r="H1450"/>
  <c r="G1475"/>
  <c r="I1476"/>
  <c r="H1476"/>
  <c r="G1481"/>
  <c r="I1482"/>
  <c r="H1482"/>
  <c r="G1487"/>
  <c r="I1488"/>
  <c r="H1488"/>
  <c r="N420" i="1"/>
  <c r="G1416" i="5"/>
  <c r="I1417"/>
  <c r="H1417"/>
  <c r="I1378"/>
  <c r="H1378"/>
  <c r="I1407"/>
  <c r="H1407"/>
  <c r="K844" i="1"/>
  <c r="K812" s="1"/>
  <c r="H1146" i="5"/>
  <c r="I1146"/>
  <c r="H18"/>
  <c r="G68"/>
  <c r="I69"/>
  <c r="H69"/>
  <c r="I1261"/>
  <c r="H1261"/>
  <c r="H277"/>
  <c r="I277"/>
  <c r="G273"/>
  <c r="I1368"/>
  <c r="H1368"/>
  <c r="H1136"/>
  <c r="I1136"/>
  <c r="I30"/>
  <c r="H30"/>
  <c r="I641"/>
  <c r="H641"/>
  <c r="H318"/>
  <c r="I318"/>
  <c r="G37"/>
  <c r="I38"/>
  <c r="H38"/>
  <c r="I191"/>
  <c r="H191"/>
  <c r="G11"/>
  <c r="H21"/>
  <c r="I83"/>
  <c r="H83"/>
  <c r="G1386"/>
  <c r="I1387"/>
  <c r="H1387"/>
  <c r="I1381"/>
  <c r="H1381"/>
  <c r="I1408"/>
  <c r="H1408"/>
  <c r="I2058"/>
  <c r="H2058"/>
  <c r="H25"/>
  <c r="I94"/>
  <c r="H94"/>
  <c r="I650"/>
  <c r="H650"/>
  <c r="H886"/>
  <c r="I886"/>
  <c r="G885"/>
  <c r="H1131"/>
  <c r="I1131"/>
  <c r="I47"/>
  <c r="H47"/>
  <c r="I100"/>
  <c r="H100"/>
  <c r="H162"/>
  <c r="I162"/>
  <c r="G161"/>
  <c r="G1135"/>
  <c r="G1399"/>
  <c r="I1400"/>
  <c r="H1400"/>
  <c r="G1259"/>
  <c r="I1260"/>
  <c r="H1260"/>
  <c r="L67" i="1"/>
  <c r="G935" i="5"/>
  <c r="G934" s="1"/>
  <c r="F941"/>
  <c r="F940" s="1"/>
  <c r="G911"/>
  <c r="I912"/>
  <c r="H912"/>
  <c r="G915"/>
  <c r="I916"/>
  <c r="H916"/>
  <c r="G917"/>
  <c r="I918"/>
  <c r="H918"/>
  <c r="I945"/>
  <c r="H945"/>
  <c r="E1045"/>
  <c r="I1045" s="1"/>
  <c r="I1046"/>
  <c r="E1640"/>
  <c r="I1640" s="1"/>
  <c r="I1641"/>
  <c r="E1655"/>
  <c r="I1655" s="1"/>
  <c r="I1656"/>
  <c r="G909"/>
  <c r="I910"/>
  <c r="H910"/>
  <c r="G1874"/>
  <c r="G1873" s="1"/>
  <c r="H1875"/>
  <c r="I1875"/>
  <c r="G906"/>
  <c r="I907"/>
  <c r="H907"/>
  <c r="G328"/>
  <c r="G327" s="1"/>
  <c r="H329"/>
  <c r="I329"/>
  <c r="G345"/>
  <c r="H346"/>
  <c r="I346"/>
  <c r="G341"/>
  <c r="H342"/>
  <c r="I342"/>
  <c r="G1175"/>
  <c r="I1176"/>
  <c r="H1176"/>
  <c r="G1178"/>
  <c r="I1179"/>
  <c r="H1179"/>
  <c r="G1184"/>
  <c r="I1185"/>
  <c r="H1185"/>
  <c r="G1206"/>
  <c r="I1207"/>
  <c r="H1207"/>
  <c r="G1215"/>
  <c r="I1216"/>
  <c r="H1216"/>
  <c r="G1220"/>
  <c r="G1219" s="1"/>
  <c r="I1221"/>
  <c r="H1221"/>
  <c r="I1224"/>
  <c r="H1224"/>
  <c r="I1226"/>
  <c r="H1226"/>
  <c r="G1228"/>
  <c r="I1229"/>
  <c r="H1229"/>
  <c r="G1233"/>
  <c r="I1234"/>
  <c r="H1234"/>
  <c r="G1236"/>
  <c r="G1232" s="1"/>
  <c r="I1237"/>
  <c r="H1237"/>
  <c r="G1239"/>
  <c r="I1240"/>
  <c r="H1240"/>
  <c r="G1242"/>
  <c r="I1243"/>
  <c r="H1243"/>
  <c r="G1853"/>
  <c r="H1854"/>
  <c r="I1854"/>
  <c r="G336"/>
  <c r="H337"/>
  <c r="I337"/>
  <c r="G698"/>
  <c r="I699"/>
  <c r="H699"/>
  <c r="H123"/>
  <c r="I123"/>
  <c r="H125"/>
  <c r="I125"/>
  <c r="H128"/>
  <c r="I128"/>
  <c r="H130"/>
  <c r="I130"/>
  <c r="H133"/>
  <c r="I133"/>
  <c r="H135"/>
  <c r="I135"/>
  <c r="H137"/>
  <c r="I137"/>
  <c r="H139"/>
  <c r="I139"/>
  <c r="H143"/>
  <c r="I143"/>
  <c r="H145"/>
  <c r="I145"/>
  <c r="H147"/>
  <c r="I147"/>
  <c r="H149"/>
  <c r="I149"/>
  <c r="H151"/>
  <c r="I151"/>
  <c r="G154"/>
  <c r="H155"/>
  <c r="I155"/>
  <c r="G156"/>
  <c r="H157"/>
  <c r="I157"/>
  <c r="G1848"/>
  <c r="H1849"/>
  <c r="I1849"/>
  <c r="G1182"/>
  <c r="I1183"/>
  <c r="H1183"/>
  <c r="G1194"/>
  <c r="I1195"/>
  <c r="H1195"/>
  <c r="E1646"/>
  <c r="I1646" s="1"/>
  <c r="I1647"/>
  <c r="E1460"/>
  <c r="E1459" s="1"/>
  <c r="G1460"/>
  <c r="F1466"/>
  <c r="F1465" s="1"/>
  <c r="G1454"/>
  <c r="I1455"/>
  <c r="H1455"/>
  <c r="I1473"/>
  <c r="H1473"/>
  <c r="G1493"/>
  <c r="I1494"/>
  <c r="H1494"/>
  <c r="E1864"/>
  <c r="I1864" s="1"/>
  <c r="I1865"/>
  <c r="H1862"/>
  <c r="I1862"/>
  <c r="G1861"/>
  <c r="G1867"/>
  <c r="H1868"/>
  <c r="I1868"/>
  <c r="G1869"/>
  <c r="H1870"/>
  <c r="I1870"/>
  <c r="N408" i="1"/>
  <c r="G1437" i="5"/>
  <c r="I1438"/>
  <c r="H1438"/>
  <c r="G1446"/>
  <c r="I1447"/>
  <c r="H1447"/>
  <c r="G1468"/>
  <c r="I1469"/>
  <c r="H1469"/>
  <c r="G1478"/>
  <c r="I1479"/>
  <c r="H1479"/>
  <c r="G1484"/>
  <c r="I1485"/>
  <c r="H1485"/>
  <c r="G1879"/>
  <c r="H1880"/>
  <c r="I1880"/>
  <c r="I1420"/>
  <c r="H1420"/>
  <c r="G2069"/>
  <c r="I2069" s="1"/>
  <c r="I2070"/>
  <c r="H12"/>
  <c r="I44"/>
  <c r="H44"/>
  <c r="I97"/>
  <c r="H97"/>
  <c r="I1262"/>
  <c r="H1893"/>
  <c r="I1893"/>
  <c r="H282"/>
  <c r="I282"/>
  <c r="H721"/>
  <c r="G720"/>
  <c r="I1664"/>
  <c r="H1663"/>
  <c r="I1663"/>
  <c r="I64"/>
  <c r="H64"/>
  <c r="I103"/>
  <c r="H103"/>
  <c r="I721"/>
  <c r="I1277"/>
  <c r="H1277"/>
  <c r="G624"/>
  <c r="I625"/>
  <c r="H625"/>
  <c r="G115"/>
  <c r="H116"/>
  <c r="I116"/>
  <c r="G1121"/>
  <c r="H1122"/>
  <c r="I1122"/>
  <c r="G1383"/>
  <c r="I1384"/>
  <c r="H1384"/>
  <c r="I1379"/>
  <c r="H1379"/>
  <c r="I1418"/>
  <c r="H1418"/>
  <c r="H15"/>
  <c r="I55"/>
  <c r="H55"/>
  <c r="I91"/>
  <c r="H91"/>
  <c r="I654"/>
  <c r="H654"/>
  <c r="G1685"/>
  <c r="H1686"/>
  <c r="I1686"/>
  <c r="I52"/>
  <c r="H52"/>
  <c r="G51"/>
  <c r="I74"/>
  <c r="H74"/>
  <c r="I576"/>
  <c r="H576"/>
  <c r="G77"/>
  <c r="I80"/>
  <c r="H80"/>
  <c r="I60"/>
  <c r="G59"/>
  <c r="H60"/>
  <c r="G1402"/>
  <c r="I1403"/>
  <c r="H1403"/>
  <c r="I1412"/>
  <c r="H1412"/>
  <c r="N422" i="1"/>
  <c r="G1223" i="5"/>
  <c r="N114" i="1"/>
  <c r="L844"/>
  <c r="L812" s="1"/>
  <c r="K73"/>
  <c r="K66" s="1"/>
  <c r="K65" s="1"/>
  <c r="K60" s="1"/>
  <c r="G940" i="5"/>
  <c r="E904"/>
  <c r="E903" s="1"/>
  <c r="E902" s="1"/>
  <c r="E901" s="1"/>
  <c r="K299" i="1"/>
  <c r="L352"/>
  <c r="K342"/>
  <c r="J305"/>
  <c r="L622"/>
  <c r="N622" s="1"/>
  <c r="L342"/>
  <c r="M342" s="1"/>
  <c r="K305"/>
  <c r="N311"/>
  <c r="J825"/>
  <c r="J824" s="1"/>
  <c r="N824" s="1"/>
  <c r="L660"/>
  <c r="L659" s="1"/>
  <c r="M659" s="1"/>
  <c r="J138"/>
  <c r="J137" s="1"/>
  <c r="J136" s="1"/>
  <c r="J135" s="1"/>
  <c r="N187"/>
  <c r="L299"/>
  <c r="M299" s="1"/>
  <c r="N367"/>
  <c r="J844"/>
  <c r="L949"/>
  <c r="N949" s="1"/>
  <c r="N950"/>
  <c r="J67"/>
  <c r="J66" s="1"/>
  <c r="J65" s="1"/>
  <c r="K219"/>
  <c r="K218" s="1"/>
  <c r="J473"/>
  <c r="J472" s="1"/>
  <c r="L593"/>
  <c r="N593" s="1"/>
  <c r="F1246" i="5"/>
  <c r="F1635"/>
  <c r="F1631" s="1"/>
  <c r="F684"/>
  <c r="F691"/>
  <c r="G691"/>
  <c r="F708"/>
  <c r="G122"/>
  <c r="G1196"/>
  <c r="G664"/>
  <c r="G684"/>
  <c r="F1196"/>
  <c r="F1171" s="1"/>
  <c r="F127"/>
  <c r="K659" i="1"/>
  <c r="K592" s="1"/>
  <c r="K560" s="1"/>
  <c r="J659"/>
  <c r="J342"/>
  <c r="L439"/>
  <c r="M439" s="1"/>
  <c r="N115"/>
  <c r="K446"/>
  <c r="F1425" i="5"/>
  <c r="F1423" s="1"/>
  <c r="J446" i="1"/>
  <c r="J438" s="1"/>
  <c r="J437" s="1"/>
  <c r="J436" s="1"/>
  <c r="J435" s="1"/>
  <c r="E1425" i="5"/>
  <c r="E1423" s="1"/>
  <c r="E1415" s="1"/>
  <c r="E1406" s="1"/>
  <c r="J374" i="1"/>
  <c r="L407"/>
  <c r="L406" s="1"/>
  <c r="N406" s="1"/>
  <c r="K186"/>
  <c r="K185" s="1"/>
  <c r="L219"/>
  <c r="L218" s="1"/>
  <c r="J235"/>
  <c r="L235"/>
  <c r="J299"/>
  <c r="J387"/>
  <c r="N309"/>
  <c r="J504"/>
  <c r="L473"/>
  <c r="L472" s="1"/>
  <c r="J198"/>
  <c r="K235"/>
  <c r="K496"/>
  <c r="N247"/>
  <c r="N222"/>
  <c r="J525"/>
  <c r="J524" s="1"/>
  <c r="L504"/>
  <c r="N504" s="1"/>
  <c r="K439"/>
  <c r="F1417" i="5"/>
  <c r="F1416" s="1"/>
  <c r="K488" i="1"/>
  <c r="K541"/>
  <c r="K537" s="1"/>
  <c r="L446"/>
  <c r="G1425" i="5"/>
  <c r="K48" i="1"/>
  <c r="K47" s="1"/>
  <c r="K46" s="1"/>
  <c r="L541"/>
  <c r="M541" s="1"/>
  <c r="K525"/>
  <c r="K524" s="1"/>
  <c r="L525"/>
  <c r="L524" s="1"/>
  <c r="M524" s="1"/>
  <c r="K504"/>
  <c r="K495" s="1"/>
  <c r="L496"/>
  <c r="L488"/>
  <c r="M488" s="1"/>
  <c r="K473"/>
  <c r="K472" s="1"/>
  <c r="F664" i="5"/>
  <c r="F122"/>
  <c r="G708"/>
  <c r="F1223"/>
  <c r="F1219" s="1"/>
  <c r="G127"/>
  <c r="G132"/>
  <c r="F132"/>
  <c r="L452" i="1"/>
  <c r="L451" s="1"/>
  <c r="J541"/>
  <c r="J537" s="1"/>
  <c r="J496"/>
  <c r="J488"/>
  <c r="K452"/>
  <c r="K451" s="1"/>
  <c r="K450" s="1"/>
  <c r="J452"/>
  <c r="J451" s="1"/>
  <c r="J450" s="1"/>
  <c r="L419"/>
  <c r="K419"/>
  <c r="K418" s="1"/>
  <c r="K417" s="1"/>
  <c r="J419"/>
  <c r="J418" s="1"/>
  <c r="J417" s="1"/>
  <c r="L412"/>
  <c r="N413"/>
  <c r="N314"/>
  <c r="N315"/>
  <c r="F934" i="5"/>
  <c r="N414" i="1"/>
  <c r="L178"/>
  <c r="M178" s="1"/>
  <c r="K228"/>
  <c r="K227" s="1"/>
  <c r="J246"/>
  <c r="J245" s="1"/>
  <c r="N245" s="1"/>
  <c r="G904" i="5"/>
  <c r="L387" i="1"/>
  <c r="K308"/>
  <c r="K307" s="1"/>
  <c r="N317"/>
  <c r="N369"/>
  <c r="F904" i="5"/>
  <c r="F903" s="1"/>
  <c r="F902" s="1"/>
  <c r="F901" s="1"/>
  <c r="K387" i="1"/>
  <c r="N316"/>
  <c r="N368"/>
  <c r="E1471" i="5"/>
  <c r="E1470" s="1"/>
  <c r="G1471"/>
  <c r="F1471"/>
  <c r="F1470" s="1"/>
  <c r="F1873"/>
  <c r="F1872" s="1"/>
  <c r="L374" i="1"/>
  <c r="F1860" i="5"/>
  <c r="E1866"/>
  <c r="K352" i="1"/>
  <c r="L347"/>
  <c r="K347"/>
  <c r="J347"/>
  <c r="L330"/>
  <c r="L329" s="1"/>
  <c r="M329" s="1"/>
  <c r="F1435" i="5"/>
  <c r="E1435"/>
  <c r="L308" i="1"/>
  <c r="L307" s="1"/>
  <c r="J308"/>
  <c r="F142" i="5"/>
  <c r="K330" i="1"/>
  <c r="K329" s="1"/>
  <c r="K359"/>
  <c r="L359"/>
  <c r="M359" s="1"/>
  <c r="K374"/>
  <c r="J359"/>
  <c r="J352"/>
  <c r="J330"/>
  <c r="J329" s="1"/>
  <c r="G142" i="5"/>
  <c r="L259" i="1"/>
  <c r="L258" s="1"/>
  <c r="L257" s="1"/>
  <c r="L256" s="1"/>
  <c r="M256" s="1"/>
  <c r="K259"/>
  <c r="K258" s="1"/>
  <c r="K257" s="1"/>
  <c r="K256" s="1"/>
  <c r="J259"/>
  <c r="J258" s="1"/>
  <c r="J257" s="1"/>
  <c r="J256" s="1"/>
  <c r="F1910" i="5"/>
  <c r="F1891" s="1"/>
  <c r="E1910"/>
  <c r="E1891" s="1"/>
  <c r="E142"/>
  <c r="E132"/>
  <c r="E127"/>
  <c r="E122"/>
  <c r="L228" i="1"/>
  <c r="L227" s="1"/>
  <c r="M227" s="1"/>
  <c r="J228"/>
  <c r="J227" s="1"/>
  <c r="N220"/>
  <c r="J219"/>
  <c r="K208"/>
  <c r="L208"/>
  <c r="J208"/>
  <c r="F253" i="5"/>
  <c r="E253"/>
  <c r="L198" i="1"/>
  <c r="L193" s="1"/>
  <c r="L192" s="1"/>
  <c r="M192" s="1"/>
  <c r="F1843" i="5"/>
  <c r="E1843"/>
  <c r="F1232"/>
  <c r="E1232"/>
  <c r="E1223"/>
  <c r="E1219" s="1"/>
  <c r="E1196"/>
  <c r="E708"/>
  <c r="E691"/>
  <c r="E684"/>
  <c r="E664"/>
  <c r="N189" i="1"/>
  <c r="L186"/>
  <c r="J186"/>
  <c r="K178"/>
  <c r="J178"/>
  <c r="F327" i="5"/>
  <c r="F326" s="1"/>
  <c r="E327"/>
  <c r="E326" s="1"/>
  <c r="E1150"/>
  <c r="E1120" s="1"/>
  <c r="L138" i="1"/>
  <c r="K138"/>
  <c r="K137" s="1"/>
  <c r="K136" s="1"/>
  <c r="K135" s="1"/>
  <c r="K198"/>
  <c r="K193" s="1"/>
  <c r="K192" s="1"/>
  <c r="K162"/>
  <c r="L162"/>
  <c r="J162"/>
  <c r="F1150" i="5"/>
  <c r="F1120" s="1"/>
  <c r="E1873"/>
  <c r="E1872" s="1"/>
  <c r="N116" i="1"/>
  <c r="K95"/>
  <c r="K94" s="1"/>
  <c r="K93" s="1"/>
  <c r="L121"/>
  <c r="L120" s="1"/>
  <c r="L119" s="1"/>
  <c r="M119" s="1"/>
  <c r="K121"/>
  <c r="K120" s="1"/>
  <c r="K119" s="1"/>
  <c r="J121"/>
  <c r="J120" s="1"/>
  <c r="J119" s="1"/>
  <c r="L95"/>
  <c r="L94" s="1"/>
  <c r="L93" s="1"/>
  <c r="J95"/>
  <c r="J94" s="1"/>
  <c r="J93" s="1"/>
  <c r="E1635" i="5"/>
  <c r="F1034"/>
  <c r="F1019" s="1"/>
  <c r="K80" i="1"/>
  <c r="K79" s="1"/>
  <c r="L66"/>
  <c r="M66" s="1"/>
  <c r="L80"/>
  <c r="L79" s="1"/>
  <c r="M79" s="1"/>
  <c r="J80"/>
  <c r="J79" s="1"/>
  <c r="J48"/>
  <c r="J47" s="1"/>
  <c r="J46" s="1"/>
  <c r="L48"/>
  <c r="L47" s="1"/>
  <c r="L46" s="1"/>
  <c r="M46" s="1"/>
  <c r="E1247" i="5"/>
  <c r="F1390"/>
  <c r="E1390"/>
  <c r="E1082"/>
  <c r="E1076"/>
  <c r="I1076" s="1"/>
  <c r="E1074"/>
  <c r="I1074" s="1"/>
  <c r="E1072"/>
  <c r="I1072" s="1"/>
  <c r="E1070"/>
  <c r="I1070" s="1"/>
  <c r="E1080"/>
  <c r="G948"/>
  <c r="F948"/>
  <c r="F947" s="1"/>
  <c r="F946" s="1"/>
  <c r="G943"/>
  <c r="F943"/>
  <c r="F942" s="1"/>
  <c r="E943"/>
  <c r="E942" s="1"/>
  <c r="E938"/>
  <c r="E936"/>
  <c r="I936" s="1"/>
  <c r="E934"/>
  <c r="E948"/>
  <c r="E947" s="1"/>
  <c r="E946" s="1"/>
  <c r="G2046"/>
  <c r="F2046"/>
  <c r="G2040"/>
  <c r="F2040"/>
  <c r="E2046"/>
  <c r="E2040"/>
  <c r="N29" i="1"/>
  <c r="L28"/>
  <c r="L27" s="1"/>
  <c r="L26" s="1"/>
  <c r="K28"/>
  <c r="K27" s="1"/>
  <c r="K26" s="1"/>
  <c r="J28"/>
  <c r="J27" s="1"/>
  <c r="J26" s="1"/>
  <c r="L36"/>
  <c r="M36" s="1"/>
  <c r="K36"/>
  <c r="K35" s="1"/>
  <c r="K34" s="1"/>
  <c r="K33" s="1"/>
  <c r="K32" s="1"/>
  <c r="J36"/>
  <c r="N2974"/>
  <c r="M2974"/>
  <c r="N2973"/>
  <c r="M2973"/>
  <c r="N2972"/>
  <c r="M2972"/>
  <c r="N2971"/>
  <c r="M2971"/>
  <c r="N2970"/>
  <c r="M2970"/>
  <c r="N2969"/>
  <c r="M2969"/>
  <c r="N2968"/>
  <c r="M2968"/>
  <c r="N2967"/>
  <c r="M2967"/>
  <c r="N2966"/>
  <c r="M2966"/>
  <c r="N2965"/>
  <c r="M2965"/>
  <c r="N2964"/>
  <c r="M2964"/>
  <c r="N2963"/>
  <c r="M2963"/>
  <c r="N2962"/>
  <c r="M2962"/>
  <c r="N2961"/>
  <c r="M2961"/>
  <c r="N2960"/>
  <c r="M2960"/>
  <c r="N2959"/>
  <c r="M2959"/>
  <c r="N2958"/>
  <c r="M2958"/>
  <c r="N2956"/>
  <c r="M2956"/>
  <c r="N2955"/>
  <c r="M2955"/>
  <c r="N2950"/>
  <c r="M2950"/>
  <c r="N2949"/>
  <c r="M2949"/>
  <c r="N2948"/>
  <c r="M2948"/>
  <c r="N2947"/>
  <c r="M2947"/>
  <c r="N2946"/>
  <c r="M2946"/>
  <c r="N2945"/>
  <c r="M2945"/>
  <c r="N2944"/>
  <c r="M2944"/>
  <c r="N2943"/>
  <c r="M2943"/>
  <c r="N2942"/>
  <c r="M2942"/>
  <c r="N2941"/>
  <c r="M2941"/>
  <c r="N2940"/>
  <c r="M2940"/>
  <c r="N2939"/>
  <c r="M2939"/>
  <c r="N2938"/>
  <c r="M2938"/>
  <c r="N2936"/>
  <c r="M2936"/>
  <c r="N2935"/>
  <c r="M2935"/>
  <c r="N2934"/>
  <c r="M2934"/>
  <c r="N2933"/>
  <c r="M2933"/>
  <c r="N2932"/>
  <c r="M2932"/>
  <c r="N2931"/>
  <c r="M2931"/>
  <c r="N2930"/>
  <c r="M2930"/>
  <c r="N2929"/>
  <c r="M2929"/>
  <c r="N2928"/>
  <c r="M2928"/>
  <c r="N2927"/>
  <c r="M2927"/>
  <c r="N2926"/>
  <c r="M2926"/>
  <c r="N2925"/>
  <c r="M2925"/>
  <c r="N2923"/>
  <c r="M2923"/>
  <c r="N2922"/>
  <c r="M2922"/>
  <c r="N2921"/>
  <c r="M2921"/>
  <c r="N2920"/>
  <c r="M2920"/>
  <c r="N2919"/>
  <c r="M2919"/>
  <c r="N2918"/>
  <c r="M2918"/>
  <c r="N2917"/>
  <c r="M2917"/>
  <c r="N2916"/>
  <c r="M2916"/>
  <c r="N2915"/>
  <c r="M2915"/>
  <c r="N2914"/>
  <c r="M2914"/>
  <c r="N2913"/>
  <c r="M2913"/>
  <c r="N2912"/>
  <c r="M2912"/>
  <c r="N2910"/>
  <c r="M2910"/>
  <c r="N2909"/>
  <c r="M2909"/>
  <c r="N2908"/>
  <c r="M2908"/>
  <c r="N2907"/>
  <c r="M2907"/>
  <c r="N2906"/>
  <c r="M2906"/>
  <c r="N2905"/>
  <c r="M2905"/>
  <c r="N2904"/>
  <c r="M2904"/>
  <c r="N2903"/>
  <c r="M2903"/>
  <c r="N2902"/>
  <c r="M2902"/>
  <c r="N2901"/>
  <c r="M2901"/>
  <c r="N2900"/>
  <c r="M2900"/>
  <c r="N2899"/>
  <c r="M2899"/>
  <c r="N2897"/>
  <c r="M2897"/>
  <c r="N2896"/>
  <c r="M2896"/>
  <c r="N2895"/>
  <c r="M2895"/>
  <c r="N2894"/>
  <c r="M2894"/>
  <c r="N2893"/>
  <c r="M2893"/>
  <c r="N2892"/>
  <c r="M2892"/>
  <c r="N2891"/>
  <c r="M2891"/>
  <c r="N2890"/>
  <c r="M2890"/>
  <c r="N2889"/>
  <c r="M2889"/>
  <c r="N2888"/>
  <c r="M2888"/>
  <c r="N2887"/>
  <c r="M2887"/>
  <c r="N2886"/>
  <c r="M2886"/>
  <c r="N2885"/>
  <c r="M2885"/>
  <c r="N2884"/>
  <c r="M2884"/>
  <c r="N2883"/>
  <c r="M2883"/>
  <c r="N2881"/>
  <c r="M2881"/>
  <c r="N2880"/>
  <c r="M2880"/>
  <c r="N2879"/>
  <c r="M2879"/>
  <c r="N2878"/>
  <c r="M2878"/>
  <c r="N2877"/>
  <c r="M2877"/>
  <c r="N2876"/>
  <c r="M2876"/>
  <c r="N2875"/>
  <c r="M2875"/>
  <c r="N2874"/>
  <c r="M2874"/>
  <c r="N2873"/>
  <c r="M2873"/>
  <c r="N2872"/>
  <c r="M2872"/>
  <c r="N2871"/>
  <c r="M2871"/>
  <c r="N2870"/>
  <c r="M2870"/>
  <c r="N2869"/>
  <c r="M2869"/>
  <c r="N2868"/>
  <c r="M2868"/>
  <c r="N2867"/>
  <c r="M2867"/>
  <c r="N2866"/>
  <c r="M2866"/>
  <c r="N2865"/>
  <c r="M2865"/>
  <c r="N2864"/>
  <c r="M2864"/>
  <c r="N2863"/>
  <c r="M2863"/>
  <c r="N2862"/>
  <c r="M2862"/>
  <c r="N2861"/>
  <c r="M2861"/>
  <c r="N2860"/>
  <c r="M2860"/>
  <c r="N2859"/>
  <c r="M2859"/>
  <c r="N2858"/>
  <c r="M2858"/>
  <c r="N2857"/>
  <c r="M2857"/>
  <c r="N2856"/>
  <c r="M2856"/>
  <c r="N2850"/>
  <c r="M2850"/>
  <c r="N2849"/>
  <c r="M2849"/>
  <c r="N2848"/>
  <c r="M2848"/>
  <c r="N2847"/>
  <c r="M2847"/>
  <c r="N2846"/>
  <c r="M2846"/>
  <c r="N2845"/>
  <c r="M2845"/>
  <c r="N2844"/>
  <c r="M2844"/>
  <c r="N2843"/>
  <c r="M2843"/>
  <c r="N2842"/>
  <c r="M2842"/>
  <c r="N2841"/>
  <c r="M2841"/>
  <c r="N2840"/>
  <c r="M2840"/>
  <c r="N2839"/>
  <c r="M2839"/>
  <c r="N2835"/>
  <c r="M2835"/>
  <c r="N2834"/>
  <c r="M2834"/>
  <c r="N2833"/>
  <c r="M2833"/>
  <c r="N2832"/>
  <c r="M2832"/>
  <c r="N2831"/>
  <c r="M2831"/>
  <c r="N2830"/>
  <c r="M2830"/>
  <c r="N2829"/>
  <c r="M2829"/>
  <c r="N2828"/>
  <c r="M2828"/>
  <c r="N2827"/>
  <c r="M2827"/>
  <c r="N2826"/>
  <c r="M2826"/>
  <c r="N2820"/>
  <c r="M2820"/>
  <c r="N2819"/>
  <c r="M2819"/>
  <c r="N2818"/>
  <c r="M2818"/>
  <c r="N2817"/>
  <c r="M2817"/>
  <c r="N2816"/>
  <c r="M2816"/>
  <c r="N2815"/>
  <c r="M2815"/>
  <c r="N2814"/>
  <c r="M2814"/>
  <c r="N2813"/>
  <c r="M2813"/>
  <c r="N2812"/>
  <c r="M2812"/>
  <c r="N2811"/>
  <c r="M2811"/>
  <c r="N2810"/>
  <c r="M2810"/>
  <c r="N2809"/>
  <c r="M2809"/>
  <c r="N2807"/>
  <c r="M2807"/>
  <c r="N2806"/>
  <c r="M2806"/>
  <c r="N2805"/>
  <c r="M2805"/>
  <c r="N2804"/>
  <c r="M2804"/>
  <c r="N2803"/>
  <c r="M2803"/>
  <c r="N2802"/>
  <c r="M2802"/>
  <c r="N2800"/>
  <c r="M2800"/>
  <c r="N2799"/>
  <c r="M2799"/>
  <c r="N2798"/>
  <c r="M2798"/>
  <c r="N2797"/>
  <c r="M2797"/>
  <c r="N2796"/>
  <c r="M2796"/>
  <c r="N2795"/>
  <c r="M2795"/>
  <c r="N2794"/>
  <c r="M2794"/>
  <c r="N2793"/>
  <c r="M2793"/>
  <c r="N2792"/>
  <c r="M2792"/>
  <c r="N2790"/>
  <c r="M2790"/>
  <c r="N2789"/>
  <c r="M2789"/>
  <c r="N2788"/>
  <c r="M2788"/>
  <c r="N2787"/>
  <c r="M2787"/>
  <c r="N2786"/>
  <c r="M2786"/>
  <c r="N2785"/>
  <c r="M2785"/>
  <c r="N2783"/>
  <c r="M2783"/>
  <c r="N2782"/>
  <c r="M2782"/>
  <c r="N2781"/>
  <c r="M2781"/>
  <c r="N2780"/>
  <c r="M2780"/>
  <c r="N2779"/>
  <c r="M2779"/>
  <c r="N2778"/>
  <c r="M2778"/>
  <c r="N2777"/>
  <c r="M2777"/>
  <c r="N2776"/>
  <c r="M2776"/>
  <c r="N2775"/>
  <c r="M2775"/>
  <c r="N2774"/>
  <c r="M2774"/>
  <c r="N2773"/>
  <c r="M2773"/>
  <c r="N2772"/>
  <c r="M2772"/>
  <c r="N2771"/>
  <c r="M2771"/>
  <c r="N2770"/>
  <c r="M2770"/>
  <c r="N2769"/>
  <c r="M2769"/>
  <c r="N2768"/>
  <c r="M2768"/>
  <c r="N2767"/>
  <c r="M2767"/>
  <c r="N2765"/>
  <c r="M2765"/>
  <c r="N2764"/>
  <c r="M2764"/>
  <c r="N2763"/>
  <c r="M2763"/>
  <c r="N2762"/>
  <c r="M2762"/>
  <c r="N2761"/>
  <c r="M2761"/>
  <c r="N2760"/>
  <c r="M2760"/>
  <c r="N2759"/>
  <c r="M2759"/>
  <c r="N2758"/>
  <c r="M2758"/>
  <c r="N2757"/>
  <c r="M2757"/>
  <c r="N2756"/>
  <c r="M2756"/>
  <c r="N2755"/>
  <c r="M2755"/>
  <c r="N2754"/>
  <c r="M2754"/>
  <c r="N2753"/>
  <c r="M2753"/>
  <c r="N2752"/>
  <c r="M2752"/>
  <c r="N2751"/>
  <c r="M2751"/>
  <c r="N2750"/>
  <c r="M2750"/>
  <c r="N2749"/>
  <c r="M2749"/>
  <c r="N2748"/>
  <c r="M2748"/>
  <c r="N2747"/>
  <c r="M2747"/>
  <c r="N2746"/>
  <c r="M2746"/>
  <c r="N2745"/>
  <c r="M2745"/>
  <c r="N2744"/>
  <c r="M2744"/>
  <c r="N2743"/>
  <c r="M2743"/>
  <c r="N2733"/>
  <c r="M2733"/>
  <c r="N2732"/>
  <c r="M2732"/>
  <c r="N2731"/>
  <c r="M2731"/>
  <c r="N2730"/>
  <c r="M2730"/>
  <c r="N2729"/>
  <c r="M2729"/>
  <c r="N2728"/>
  <c r="M2728"/>
  <c r="N2727"/>
  <c r="M2727"/>
  <c r="N2726"/>
  <c r="M2726"/>
  <c r="N2725"/>
  <c r="M2725"/>
  <c r="N2724"/>
  <c r="M2724"/>
  <c r="N2723"/>
  <c r="M2723"/>
  <c r="N2722"/>
  <c r="M2722"/>
  <c r="N2721"/>
  <c r="M2721"/>
  <c r="N2720"/>
  <c r="M2720"/>
  <c r="N2719"/>
  <c r="M2719"/>
  <c r="N2718"/>
  <c r="M2718"/>
  <c r="N2717"/>
  <c r="M2717"/>
  <c r="N2716"/>
  <c r="M2716"/>
  <c r="N2715"/>
  <c r="M2715"/>
  <c r="N2714"/>
  <c r="M2714"/>
  <c r="N2713"/>
  <c r="M2713"/>
  <c r="N2712"/>
  <c r="M2712"/>
  <c r="N2711"/>
  <c r="M2711"/>
  <c r="N2710"/>
  <c r="M2710"/>
  <c r="N2709"/>
  <c r="M2709"/>
  <c r="N2708"/>
  <c r="M2708"/>
  <c r="N2707"/>
  <c r="M2707"/>
  <c r="N2706"/>
  <c r="M2706"/>
  <c r="N2705"/>
  <c r="M2705"/>
  <c r="N2704"/>
  <c r="M2704"/>
  <c r="N2703"/>
  <c r="M2703"/>
  <c r="N2702"/>
  <c r="M2702"/>
  <c r="N2701"/>
  <c r="M2701"/>
  <c r="N2700"/>
  <c r="M2700"/>
  <c r="N2699"/>
  <c r="M2699"/>
  <c r="N2698"/>
  <c r="M2698"/>
  <c r="N2697"/>
  <c r="M2697"/>
  <c r="N2696"/>
  <c r="M2696"/>
  <c r="N2695"/>
  <c r="M2695"/>
  <c r="N2694"/>
  <c r="M2694"/>
  <c r="N2693"/>
  <c r="M2693"/>
  <c r="N2692"/>
  <c r="M2692"/>
  <c r="N2691"/>
  <c r="M2691"/>
  <c r="N2690"/>
  <c r="M2690"/>
  <c r="N2689"/>
  <c r="M2689"/>
  <c r="N2688"/>
  <c r="M2688"/>
  <c r="N2687"/>
  <c r="M2687"/>
  <c r="N2686"/>
  <c r="M2686"/>
  <c r="N2685"/>
  <c r="M2685"/>
  <c r="N2684"/>
  <c r="M2684"/>
  <c r="N2683"/>
  <c r="M2683"/>
  <c r="N2681"/>
  <c r="M2681"/>
  <c r="N2680"/>
  <c r="M2680"/>
  <c r="N2679"/>
  <c r="M2679"/>
  <c r="N2678"/>
  <c r="M2678"/>
  <c r="N2677"/>
  <c r="M2677"/>
  <c r="N2676"/>
  <c r="M2676"/>
  <c r="N2675"/>
  <c r="M2675"/>
  <c r="N2674"/>
  <c r="M2674"/>
  <c r="N2673"/>
  <c r="M2673"/>
  <c r="N2672"/>
  <c r="M2672"/>
  <c r="N2671"/>
  <c r="M2671"/>
  <c r="N2670"/>
  <c r="M2670"/>
  <c r="N2669"/>
  <c r="M2669"/>
  <c r="N2668"/>
  <c r="M2668"/>
  <c r="N2667"/>
  <c r="M2667"/>
  <c r="N2666"/>
  <c r="M2666"/>
  <c r="N2665"/>
  <c r="M2665"/>
  <c r="N2664"/>
  <c r="M2664"/>
  <c r="N2663"/>
  <c r="M2663"/>
  <c r="N2662"/>
  <c r="M2662"/>
  <c r="N2661"/>
  <c r="M2661"/>
  <c r="N2660"/>
  <c r="M2660"/>
  <c r="N2659"/>
  <c r="M2659"/>
  <c r="N2658"/>
  <c r="M2658"/>
  <c r="N2656"/>
  <c r="M2656"/>
  <c r="N2655"/>
  <c r="M2655"/>
  <c r="N2654"/>
  <c r="M2654"/>
  <c r="N2653"/>
  <c r="M2653"/>
  <c r="N2652"/>
  <c r="M2652"/>
  <c r="N2651"/>
  <c r="M2651"/>
  <c r="N2650"/>
  <c r="M2650"/>
  <c r="N2649"/>
  <c r="M2649"/>
  <c r="N2648"/>
  <c r="M2648"/>
  <c r="N2647"/>
  <c r="M2647"/>
  <c r="N2646"/>
  <c r="M2646"/>
  <c r="N2645"/>
  <c r="M2645"/>
  <c r="N2643"/>
  <c r="M2643"/>
  <c r="N2642"/>
  <c r="M2642"/>
  <c r="N2641"/>
  <c r="M2641"/>
  <c r="N2640"/>
  <c r="M2640"/>
  <c r="N2639"/>
  <c r="M2639"/>
  <c r="N2638"/>
  <c r="M2638"/>
  <c r="N2637"/>
  <c r="M2637"/>
  <c r="N2636"/>
  <c r="M2636"/>
  <c r="N2635"/>
  <c r="M2635"/>
  <c r="N2634"/>
  <c r="M2634"/>
  <c r="N2633"/>
  <c r="M2633"/>
  <c r="N2632"/>
  <c r="M2632"/>
  <c r="N2630"/>
  <c r="M2630"/>
  <c r="N2629"/>
  <c r="M2629"/>
  <c r="N2628"/>
  <c r="M2628"/>
  <c r="N2627"/>
  <c r="M2627"/>
  <c r="N2626"/>
  <c r="M2626"/>
  <c r="N2625"/>
  <c r="M2625"/>
  <c r="N2624"/>
  <c r="M2624"/>
  <c r="N2623"/>
  <c r="M2623"/>
  <c r="N2622"/>
  <c r="M2622"/>
  <c r="N2621"/>
  <c r="M2621"/>
  <c r="N2620"/>
  <c r="M2620"/>
  <c r="N2619"/>
  <c r="M2619"/>
  <c r="N2618"/>
  <c r="M2618"/>
  <c r="N2617"/>
  <c r="M2617"/>
  <c r="N2616"/>
  <c r="M2616"/>
  <c r="N2615"/>
  <c r="M2615"/>
  <c r="N2614"/>
  <c r="M2614"/>
  <c r="N2613"/>
  <c r="M2613"/>
  <c r="N2612"/>
  <c r="M2612"/>
  <c r="N2611"/>
  <c r="M2611"/>
  <c r="N2610"/>
  <c r="M2610"/>
  <c r="N2609"/>
  <c r="M2609"/>
  <c r="N2608"/>
  <c r="M2608"/>
  <c r="N2607"/>
  <c r="M2607"/>
  <c r="N2606"/>
  <c r="M2606"/>
  <c r="N2605"/>
  <c r="M2605"/>
  <c r="N2604"/>
  <c r="M2604"/>
  <c r="N2603"/>
  <c r="M2603"/>
  <c r="N2602"/>
  <c r="M2602"/>
  <c r="N2601"/>
  <c r="M2601"/>
  <c r="N2600"/>
  <c r="M2600"/>
  <c r="N2599"/>
  <c r="M2599"/>
  <c r="N2598"/>
  <c r="M2598"/>
  <c r="N2597"/>
  <c r="M2597"/>
  <c r="N2596"/>
  <c r="M2596"/>
  <c r="N2595"/>
  <c r="M2595"/>
  <c r="N2594"/>
  <c r="M2594"/>
  <c r="N2593"/>
  <c r="M2593"/>
  <c r="N2592"/>
  <c r="M2592"/>
  <c r="N2591"/>
  <c r="M2591"/>
  <c r="N2590"/>
  <c r="M2590"/>
  <c r="N2589"/>
  <c r="M2589"/>
  <c r="N2588"/>
  <c r="M2588"/>
  <c r="N2587"/>
  <c r="M2587"/>
  <c r="N2586"/>
  <c r="M2586"/>
  <c r="N2585"/>
  <c r="M2585"/>
  <c r="N2584"/>
  <c r="M2584"/>
  <c r="N2583"/>
  <c r="M2583"/>
  <c r="N2582"/>
  <c r="M2582"/>
  <c r="N2581"/>
  <c r="M2581"/>
  <c r="N2580"/>
  <c r="M2580"/>
  <c r="N2579"/>
  <c r="M2579"/>
  <c r="N2578"/>
  <c r="M2578"/>
  <c r="N2577"/>
  <c r="M2577"/>
  <c r="N2576"/>
  <c r="M2576"/>
  <c r="N2575"/>
  <c r="M2575"/>
  <c r="N2574"/>
  <c r="M2574"/>
  <c r="N2573"/>
  <c r="M2573"/>
  <c r="N2572"/>
  <c r="M2572"/>
  <c r="N2571"/>
  <c r="M2571"/>
  <c r="N2565"/>
  <c r="M2565"/>
  <c r="N2564"/>
  <c r="M2564"/>
  <c r="N2563"/>
  <c r="M2563"/>
  <c r="N2562"/>
  <c r="M2562"/>
  <c r="N2561"/>
  <c r="M2561"/>
  <c r="N2560"/>
  <c r="M2560"/>
  <c r="N2559"/>
  <c r="M2559"/>
  <c r="N2558"/>
  <c r="M2558"/>
  <c r="N2557"/>
  <c r="M2557"/>
  <c r="N2556"/>
  <c r="M2556"/>
  <c r="N2553"/>
  <c r="M2553"/>
  <c r="N2552"/>
  <c r="M2552"/>
  <c r="N2551"/>
  <c r="M2551"/>
  <c r="N2550"/>
  <c r="M2550"/>
  <c r="N2549"/>
  <c r="M2549"/>
  <c r="N2548"/>
  <c r="M2548"/>
  <c r="N2547"/>
  <c r="M2547"/>
  <c r="N2546"/>
  <c r="M2546"/>
  <c r="N2544"/>
  <c r="M2544"/>
  <c r="N2543"/>
  <c r="M2543"/>
  <c r="N2542"/>
  <c r="M2542"/>
  <c r="N2541"/>
  <c r="M2541"/>
  <c r="N2540"/>
  <c r="M2540"/>
  <c r="N2539"/>
  <c r="M2539"/>
  <c r="N2538"/>
  <c r="M2538"/>
  <c r="N2537"/>
  <c r="M2537"/>
  <c r="N2536"/>
  <c r="M2536"/>
  <c r="N2535"/>
  <c r="M2535"/>
  <c r="N2534"/>
  <c r="M2534"/>
  <c r="N2533"/>
  <c r="M2533"/>
  <c r="N2532"/>
  <c r="M2532"/>
  <c r="N2531"/>
  <c r="M2531"/>
  <c r="N2529"/>
  <c r="M2529"/>
  <c r="N2528"/>
  <c r="M2528"/>
  <c r="N2527"/>
  <c r="M2527"/>
  <c r="N2526"/>
  <c r="M2526"/>
  <c r="N2525"/>
  <c r="M2525"/>
  <c r="N2524"/>
  <c r="M2524"/>
  <c r="N2523"/>
  <c r="M2523"/>
  <c r="N2522"/>
  <c r="M2522"/>
  <c r="N2520"/>
  <c r="M2520"/>
  <c r="N2519"/>
  <c r="M2519"/>
  <c r="N2518"/>
  <c r="M2518"/>
  <c r="N2517"/>
  <c r="M2517"/>
  <c r="N2516"/>
  <c r="M2516"/>
  <c r="N2515"/>
  <c r="M2515"/>
  <c r="N2514"/>
  <c r="M2514"/>
  <c r="N2513"/>
  <c r="M2513"/>
  <c r="N2512"/>
  <c r="M2512"/>
  <c r="N2511"/>
  <c r="M2511"/>
  <c r="N2510"/>
  <c r="M2510"/>
  <c r="N2502"/>
  <c r="M2502"/>
  <c r="N2501"/>
  <c r="M2501"/>
  <c r="N2500"/>
  <c r="M2500"/>
  <c r="N2499"/>
  <c r="M2499"/>
  <c r="N2498"/>
  <c r="M2498"/>
  <c r="N2497"/>
  <c r="M2497"/>
  <c r="N2496"/>
  <c r="M2496"/>
  <c r="N2495"/>
  <c r="M2495"/>
  <c r="N2494"/>
  <c r="M2494"/>
  <c r="N2493"/>
  <c r="M2493"/>
  <c r="N2492"/>
  <c r="M2492"/>
  <c r="N2491"/>
  <c r="M2491"/>
  <c r="N2490"/>
  <c r="M2490"/>
  <c r="N2489"/>
  <c r="M2489"/>
  <c r="N2488"/>
  <c r="M2488"/>
  <c r="N2482"/>
  <c r="M2482"/>
  <c r="N2481"/>
  <c r="M2481"/>
  <c r="N2480"/>
  <c r="M2480"/>
  <c r="N2479"/>
  <c r="M2479"/>
  <c r="N2478"/>
  <c r="M2478"/>
  <c r="N2477"/>
  <c r="M2477"/>
  <c r="N2476"/>
  <c r="M2476"/>
  <c r="N2475"/>
  <c r="M2475"/>
  <c r="N2474"/>
  <c r="M2474"/>
  <c r="N2472"/>
  <c r="M2472"/>
  <c r="N2471"/>
  <c r="M2471"/>
  <c r="N2470"/>
  <c r="M2470"/>
  <c r="N2469"/>
  <c r="M2469"/>
  <c r="N2468"/>
  <c r="M2468"/>
  <c r="N2467"/>
  <c r="M2467"/>
  <c r="N2466"/>
  <c r="M2466"/>
  <c r="N2465"/>
  <c r="M2465"/>
  <c r="N2461"/>
  <c r="M2461"/>
  <c r="N2460"/>
  <c r="M2460"/>
  <c r="N2459"/>
  <c r="M2459"/>
  <c r="N2458"/>
  <c r="M2458"/>
  <c r="N2457"/>
  <c r="M2457"/>
  <c r="N2456"/>
  <c r="M2456"/>
  <c r="N2455"/>
  <c r="M2455"/>
  <c r="N2454"/>
  <c r="M2454"/>
  <c r="N2453"/>
  <c r="M2453"/>
  <c r="N2451"/>
  <c r="M2451"/>
  <c r="N2450"/>
  <c r="M2450"/>
  <c r="N2449"/>
  <c r="M2449"/>
  <c r="N2448"/>
  <c r="M2448"/>
  <c r="N2447"/>
  <c r="M2447"/>
  <c r="N2446"/>
  <c r="M2446"/>
  <c r="N2444"/>
  <c r="M2444"/>
  <c r="N2443"/>
  <c r="M2443"/>
  <c r="N2442"/>
  <c r="M2442"/>
  <c r="N2441"/>
  <c r="M2441"/>
  <c r="N2440"/>
  <c r="M2440"/>
  <c r="N2439"/>
  <c r="M2439"/>
  <c r="N2438"/>
  <c r="M2438"/>
  <c r="N2437"/>
  <c r="M2437"/>
  <c r="N2436"/>
  <c r="M2436"/>
  <c r="N2435"/>
  <c r="M2435"/>
  <c r="N2428"/>
  <c r="M2428"/>
  <c r="N2427"/>
  <c r="M2427"/>
  <c r="N2426"/>
  <c r="M2426"/>
  <c r="N2425"/>
  <c r="M2425"/>
  <c r="N2424"/>
  <c r="M2424"/>
  <c r="N2423"/>
  <c r="M2423"/>
  <c r="N2422"/>
  <c r="M2422"/>
  <c r="N2421"/>
  <c r="M2421"/>
  <c r="N2420"/>
  <c r="M2420"/>
  <c r="N2419"/>
  <c r="M2419"/>
  <c r="N2418"/>
  <c r="M2418"/>
  <c r="N2417"/>
  <c r="M2417"/>
  <c r="N2416"/>
  <c r="M2416"/>
  <c r="N2415"/>
  <c r="M2415"/>
  <c r="N2414"/>
  <c r="M2414"/>
  <c r="N2413"/>
  <c r="M2413"/>
  <c r="N2412"/>
  <c r="M2412"/>
  <c r="N2411"/>
  <c r="M2411"/>
  <c r="N2410"/>
  <c r="M2410"/>
  <c r="N2409"/>
  <c r="M2409"/>
  <c r="N2408"/>
  <c r="M2408"/>
  <c r="N2407"/>
  <c r="M2407"/>
  <c r="N2406"/>
  <c r="M2406"/>
  <c r="N2405"/>
  <c r="M2405"/>
  <c r="N2404"/>
  <c r="M2404"/>
  <c r="N2403"/>
  <c r="M2403"/>
  <c r="N2402"/>
  <c r="M2402"/>
  <c r="N2401"/>
  <c r="M2401"/>
  <c r="N2400"/>
  <c r="M2400"/>
  <c r="N2399"/>
  <c r="M2399"/>
  <c r="N2398"/>
  <c r="M2398"/>
  <c r="N2391"/>
  <c r="M2391"/>
  <c r="N2382"/>
  <c r="M2382"/>
  <c r="N2381"/>
  <c r="M2381"/>
  <c r="N2380"/>
  <c r="M2380"/>
  <c r="N2379"/>
  <c r="M2379"/>
  <c r="N2378"/>
  <c r="M2378"/>
  <c r="N2377"/>
  <c r="M2377"/>
  <c r="N2376"/>
  <c r="M2376"/>
  <c r="N2375"/>
  <c r="M2375"/>
  <c r="N2374"/>
  <c r="M2374"/>
  <c r="N2373"/>
  <c r="M2373"/>
  <c r="N2371"/>
  <c r="M2371"/>
  <c r="N2370"/>
  <c r="M2370"/>
  <c r="N2369"/>
  <c r="M2369"/>
  <c r="N2368"/>
  <c r="M2368"/>
  <c r="N2367"/>
  <c r="M2367"/>
  <c r="N2366"/>
  <c r="M2366"/>
  <c r="N2365"/>
  <c r="M2365"/>
  <c r="N2364"/>
  <c r="M2364"/>
  <c r="N2363"/>
  <c r="M2363"/>
  <c r="N2362"/>
  <c r="M2362"/>
  <c r="N2361"/>
  <c r="M2361"/>
  <c r="N2360"/>
  <c r="M2360"/>
  <c r="N2359"/>
  <c r="M2359"/>
  <c r="N2358"/>
  <c r="M2358"/>
  <c r="N2357"/>
  <c r="M2357"/>
  <c r="N2355"/>
  <c r="M2355"/>
  <c r="N2354"/>
  <c r="M2354"/>
  <c r="N2353"/>
  <c r="M2353"/>
  <c r="N2352"/>
  <c r="M2352"/>
  <c r="N2351"/>
  <c r="M2351"/>
  <c r="N2350"/>
  <c r="M2350"/>
  <c r="N2349"/>
  <c r="M2349"/>
  <c r="N2336"/>
  <c r="M2336"/>
  <c r="N2335"/>
  <c r="M2335"/>
  <c r="N2334"/>
  <c r="M2334"/>
  <c r="N2333"/>
  <c r="M2333"/>
  <c r="N2332"/>
  <c r="M2332"/>
  <c r="N2331"/>
  <c r="M2331"/>
  <c r="N2330"/>
  <c r="M2330"/>
  <c r="N2329"/>
  <c r="M2329"/>
  <c r="N2328"/>
  <c r="M2328"/>
  <c r="N2327"/>
  <c r="M2327"/>
  <c r="N2326"/>
  <c r="M2326"/>
  <c r="N2325"/>
  <c r="M2325"/>
  <c r="N2324"/>
  <c r="M2324"/>
  <c r="N2323"/>
  <c r="M2323"/>
  <c r="N2322"/>
  <c r="M2322"/>
  <c r="N2320"/>
  <c r="M2320"/>
  <c r="N2319"/>
  <c r="M2319"/>
  <c r="N2318"/>
  <c r="M2318"/>
  <c r="N2317"/>
  <c r="M2317"/>
  <c r="N2316"/>
  <c r="M2316"/>
  <c r="N2315"/>
  <c r="M2315"/>
  <c r="N2314"/>
  <c r="M2314"/>
  <c r="N2313"/>
  <c r="M2313"/>
  <c r="N2312"/>
  <c r="M2312"/>
  <c r="N2311"/>
  <c r="M2311"/>
  <c r="M2310"/>
  <c r="M2309"/>
  <c r="N2308"/>
  <c r="M2308"/>
  <c r="N2307"/>
  <c r="M2307"/>
  <c r="N2306"/>
  <c r="M2306"/>
  <c r="N2305"/>
  <c r="M2305"/>
  <c r="N2304"/>
  <c r="M2304"/>
  <c r="N2303"/>
  <c r="M2303"/>
  <c r="N2302"/>
  <c r="M2302"/>
  <c r="N2301"/>
  <c r="M2301"/>
  <c r="N2300"/>
  <c r="M2300"/>
  <c r="N2299"/>
  <c r="M2299"/>
  <c r="N2298"/>
  <c r="M2298"/>
  <c r="N2297"/>
  <c r="M2297"/>
  <c r="N2296"/>
  <c r="M2296"/>
  <c r="N2295"/>
  <c r="M2295"/>
  <c r="N2294"/>
  <c r="M2294"/>
  <c r="N2293"/>
  <c r="M2293"/>
  <c r="N2292"/>
  <c r="M2292"/>
  <c r="N2291"/>
  <c r="M2291"/>
  <c r="N2290"/>
  <c r="M2290"/>
  <c r="N2289"/>
  <c r="M2289"/>
  <c r="N2288"/>
  <c r="M2288"/>
  <c r="N2287"/>
  <c r="M2287"/>
  <c r="N2285"/>
  <c r="M2285"/>
  <c r="N2284"/>
  <c r="M2284"/>
  <c r="N2283"/>
  <c r="M2283"/>
  <c r="N2282"/>
  <c r="M2282"/>
  <c r="N2281"/>
  <c r="M2281"/>
  <c r="N2280"/>
  <c r="M2280"/>
  <c r="N2279"/>
  <c r="M2279"/>
  <c r="N2278"/>
  <c r="M2278"/>
  <c r="N2277"/>
  <c r="M2277"/>
  <c r="N2276"/>
  <c r="M2276"/>
  <c r="N2274"/>
  <c r="M2274"/>
  <c r="N2273"/>
  <c r="M2273"/>
  <c r="N2272"/>
  <c r="M2272"/>
  <c r="N2271"/>
  <c r="M2271"/>
  <c r="N2270"/>
  <c r="M2270"/>
  <c r="N2269"/>
  <c r="M2269"/>
  <c r="N2268"/>
  <c r="M2268"/>
  <c r="N2266"/>
  <c r="M2266"/>
  <c r="N2265"/>
  <c r="M2265"/>
  <c r="N2264"/>
  <c r="M2264"/>
  <c r="N2263"/>
  <c r="M2263"/>
  <c r="N2262"/>
  <c r="M2262"/>
  <c r="N2261"/>
  <c r="M2261"/>
  <c r="N2260"/>
  <c r="M2260"/>
  <c r="N2258"/>
  <c r="M2258"/>
  <c r="N2257"/>
  <c r="M2257"/>
  <c r="N2256"/>
  <c r="M2256"/>
  <c r="N2255"/>
  <c r="M2255"/>
  <c r="N2254"/>
  <c r="M2254"/>
  <c r="N2253"/>
  <c r="M2253"/>
  <c r="N2252"/>
  <c r="M2252"/>
  <c r="N2251"/>
  <c r="M2251"/>
  <c r="N2250"/>
  <c r="M2250"/>
  <c r="N2249"/>
  <c r="M2249"/>
  <c r="N2248"/>
  <c r="M2248"/>
  <c r="N2247"/>
  <c r="M2247"/>
  <c r="N2246"/>
  <c r="M2246"/>
  <c r="N2245"/>
  <c r="M2245"/>
  <c r="N2244"/>
  <c r="M2244"/>
  <c r="N2243"/>
  <c r="M2243"/>
  <c r="N2242"/>
  <c r="M2242"/>
  <c r="N2233"/>
  <c r="M2233"/>
  <c r="N2232"/>
  <c r="M2232"/>
  <c r="N2231"/>
  <c r="M2231"/>
  <c r="N2230"/>
  <c r="M2230"/>
  <c r="N2229"/>
  <c r="M2229"/>
  <c r="N2228"/>
  <c r="M2228"/>
  <c r="N2227"/>
  <c r="M2227"/>
  <c r="N2226"/>
  <c r="M2226"/>
  <c r="N2225"/>
  <c r="M2225"/>
  <c r="N2224"/>
  <c r="M2224"/>
  <c r="N2223"/>
  <c r="M2223"/>
  <c r="N2222"/>
  <c r="M2222"/>
  <c r="N2221"/>
  <c r="M2221"/>
  <c r="N2220"/>
  <c r="M2220"/>
  <c r="N2219"/>
  <c r="M2219"/>
  <c r="N2218"/>
  <c r="M2218"/>
  <c r="N2217"/>
  <c r="M2217"/>
  <c r="N2216"/>
  <c r="M2216"/>
  <c r="N2215"/>
  <c r="M2215"/>
  <c r="N2214"/>
  <c r="M2214"/>
  <c r="N2213"/>
  <c r="M2213"/>
  <c r="N2212"/>
  <c r="M2212"/>
  <c r="N2211"/>
  <c r="M2211"/>
  <c r="N2210"/>
  <c r="M2210"/>
  <c r="N2209"/>
  <c r="M2209"/>
  <c r="N2208"/>
  <c r="M2208"/>
  <c r="N2207"/>
  <c r="M2207"/>
  <c r="N2206"/>
  <c r="M2206"/>
  <c r="N2205"/>
  <c r="M2205"/>
  <c r="N2204"/>
  <c r="M2204"/>
  <c r="N2203"/>
  <c r="M2203"/>
  <c r="N2202"/>
  <c r="M2202"/>
  <c r="N2200"/>
  <c r="M2200"/>
  <c r="N2199"/>
  <c r="M2199"/>
  <c r="N2198"/>
  <c r="M2198"/>
  <c r="N2197"/>
  <c r="M2197"/>
  <c r="N2196"/>
  <c r="M2196"/>
  <c r="N2195"/>
  <c r="M2195"/>
  <c r="N2194"/>
  <c r="M2194"/>
  <c r="N2193"/>
  <c r="M2193"/>
  <c r="N2192"/>
  <c r="M2192"/>
  <c r="N2186"/>
  <c r="M2186"/>
  <c r="N2185"/>
  <c r="M2185"/>
  <c r="N2184"/>
  <c r="M2184"/>
  <c r="N2183"/>
  <c r="M2183"/>
  <c r="N2182"/>
  <c r="M2182"/>
  <c r="N2181"/>
  <c r="M2181"/>
  <c r="N2180"/>
  <c r="M2180"/>
  <c r="N2179"/>
  <c r="M2179"/>
  <c r="N2178"/>
  <c r="M2178"/>
  <c r="N2177"/>
  <c r="M2177"/>
  <c r="N2176"/>
  <c r="M2176"/>
  <c r="N2175"/>
  <c r="M2175"/>
  <c r="N2174"/>
  <c r="M2174"/>
  <c r="N2173"/>
  <c r="M2173"/>
  <c r="N2172"/>
  <c r="M2172"/>
  <c r="N2171"/>
  <c r="M2171"/>
  <c r="N2170"/>
  <c r="M2170"/>
  <c r="N2169"/>
  <c r="M2169"/>
  <c r="N2168"/>
  <c r="M2168"/>
  <c r="N2167"/>
  <c r="M2167"/>
  <c r="N2166"/>
  <c r="M2166"/>
  <c r="N2165"/>
  <c r="M2165"/>
  <c r="N2164"/>
  <c r="M2164"/>
  <c r="N2163"/>
  <c r="M2163"/>
  <c r="N2162"/>
  <c r="M2162"/>
  <c r="N2161"/>
  <c r="M2161"/>
  <c r="N2160"/>
  <c r="M2160"/>
  <c r="N2159"/>
  <c r="M2159"/>
  <c r="N2158"/>
  <c r="M2158"/>
  <c r="N2157"/>
  <c r="M2157"/>
  <c r="N2156"/>
  <c r="M2156"/>
  <c r="N2155"/>
  <c r="M2155"/>
  <c r="N2154"/>
  <c r="M2154"/>
  <c r="N2153"/>
  <c r="M2153"/>
  <c r="N2152"/>
  <c r="M2152"/>
  <c r="N2151"/>
  <c r="M2151"/>
  <c r="N2150"/>
  <c r="M2150"/>
  <c r="N2149"/>
  <c r="M2149"/>
  <c r="N2148"/>
  <c r="M2148"/>
  <c r="N2147"/>
  <c r="M2147"/>
  <c r="N2146"/>
  <c r="M2146"/>
  <c r="N2145"/>
  <c r="M2145"/>
  <c r="N2144"/>
  <c r="M2144"/>
  <c r="N2143"/>
  <c r="M2143"/>
  <c r="N2142"/>
  <c r="M2142"/>
  <c r="N2141"/>
  <c r="M2141"/>
  <c r="N2140"/>
  <c r="M2140"/>
  <c r="N2139"/>
  <c r="M2139"/>
  <c r="N2138"/>
  <c r="M2138"/>
  <c r="N2137"/>
  <c r="M2137"/>
  <c r="N2136"/>
  <c r="M2136"/>
  <c r="N2135"/>
  <c r="M2135"/>
  <c r="N2134"/>
  <c r="M2134"/>
  <c r="N2133"/>
  <c r="M2133"/>
  <c r="N2132"/>
  <c r="M2132"/>
  <c r="N2131"/>
  <c r="M2131"/>
  <c r="N2130"/>
  <c r="M2130"/>
  <c r="N2129"/>
  <c r="M2129"/>
  <c r="N2128"/>
  <c r="M2128"/>
  <c r="N2127"/>
  <c r="M2127"/>
  <c r="N2126"/>
  <c r="M2126"/>
  <c r="N2125"/>
  <c r="M2125"/>
  <c r="N2124"/>
  <c r="M2124"/>
  <c r="N2123"/>
  <c r="M2123"/>
  <c r="N2122"/>
  <c r="M2122"/>
  <c r="N2121"/>
  <c r="M2121"/>
  <c r="N2120"/>
  <c r="M2120"/>
  <c r="N2119"/>
  <c r="M2119"/>
  <c r="N2118"/>
  <c r="M2118"/>
  <c r="N2117"/>
  <c r="M2117"/>
  <c r="N2116"/>
  <c r="M2116"/>
  <c r="N2115"/>
  <c r="M2115"/>
  <c r="N2114"/>
  <c r="M2114"/>
  <c r="N2113"/>
  <c r="M2113"/>
  <c r="N2112"/>
  <c r="M2112"/>
  <c r="N2111"/>
  <c r="M2111"/>
  <c r="N2110"/>
  <c r="M2110"/>
  <c r="N2109"/>
  <c r="M2109"/>
  <c r="N2108"/>
  <c r="M2108"/>
  <c r="N2107"/>
  <c r="M2107"/>
  <c r="N2106"/>
  <c r="M2106"/>
  <c r="N2105"/>
  <c r="M2105"/>
  <c r="N2104"/>
  <c r="M2104"/>
  <c r="N2103"/>
  <c r="M2103"/>
  <c r="N2102"/>
  <c r="M2102"/>
  <c r="N2101"/>
  <c r="M2101"/>
  <c r="N2100"/>
  <c r="M2100"/>
  <c r="N2099"/>
  <c r="M2099"/>
  <c r="N2098"/>
  <c r="M2098"/>
  <c r="N2097"/>
  <c r="M2097"/>
  <c r="N2096"/>
  <c r="M2096"/>
  <c r="N2095"/>
  <c r="M2095"/>
  <c r="N2094"/>
  <c r="M2094"/>
  <c r="N2093"/>
  <c r="M2093"/>
  <c r="N2092"/>
  <c r="M2092"/>
  <c r="N2091"/>
  <c r="M2091"/>
  <c r="N2090"/>
  <c r="M2090"/>
  <c r="N2089"/>
  <c r="M2089"/>
  <c r="N2088"/>
  <c r="M2088"/>
  <c r="N2087"/>
  <c r="M2087"/>
  <c r="N2086"/>
  <c r="M2086"/>
  <c r="N2085"/>
  <c r="M2085"/>
  <c r="N2084"/>
  <c r="M2084"/>
  <c r="N2083"/>
  <c r="M2083"/>
  <c r="N2082"/>
  <c r="M2082"/>
  <c r="N2081"/>
  <c r="M2081"/>
  <c r="N2080"/>
  <c r="M2080"/>
  <c r="N2079"/>
  <c r="M2079"/>
  <c r="N2078"/>
  <c r="M2078"/>
  <c r="N2077"/>
  <c r="M2077"/>
  <c r="N2076"/>
  <c r="M2076"/>
  <c r="N2075"/>
  <c r="M2075"/>
  <c r="N2074"/>
  <c r="M2074"/>
  <c r="N2073"/>
  <c r="M2073"/>
  <c r="N2072"/>
  <c r="M2072"/>
  <c r="N2071"/>
  <c r="M2071"/>
  <c r="N2070"/>
  <c r="M2070"/>
  <c r="N2069"/>
  <c r="M2069"/>
  <c r="N2068"/>
  <c r="M2068"/>
  <c r="N2067"/>
  <c r="M2067"/>
  <c r="N2066"/>
  <c r="M2066"/>
  <c r="N2065"/>
  <c r="M2065"/>
  <c r="N2064"/>
  <c r="M2064"/>
  <c r="N2063"/>
  <c r="M2063"/>
  <c r="N2062"/>
  <c r="M2062"/>
  <c r="N2061"/>
  <c r="M2061"/>
  <c r="N2060"/>
  <c r="M2060"/>
  <c r="N2059"/>
  <c r="M2059"/>
  <c r="N2058"/>
  <c r="M2058"/>
  <c r="N2057"/>
  <c r="M2057"/>
  <c r="N2056"/>
  <c r="M2056"/>
  <c r="N2055"/>
  <c r="M2055"/>
  <c r="N2054"/>
  <c r="M2054"/>
  <c r="N2053"/>
  <c r="M2053"/>
  <c r="N2052"/>
  <c r="M2052"/>
  <c r="N2051"/>
  <c r="M2051"/>
  <c r="N2050"/>
  <c r="M2050"/>
  <c r="N2049"/>
  <c r="M2049"/>
  <c r="N2048"/>
  <c r="M2048"/>
  <c r="N2047"/>
  <c r="M2047"/>
  <c r="N2046"/>
  <c r="M2046"/>
  <c r="N2045"/>
  <c r="M2045"/>
  <c r="N2044"/>
  <c r="M2044"/>
  <c r="N2043"/>
  <c r="M2043"/>
  <c r="N2042"/>
  <c r="M2042"/>
  <c r="N2041"/>
  <c r="M2041"/>
  <c r="N2040"/>
  <c r="M2040"/>
  <c r="N2039"/>
  <c r="M2039"/>
  <c r="N2038"/>
  <c r="M2038"/>
  <c r="N2037"/>
  <c r="M2037"/>
  <c r="N2036"/>
  <c r="M2036"/>
  <c r="N2035"/>
  <c r="M2035"/>
  <c r="N2034"/>
  <c r="M2034"/>
  <c r="N2033"/>
  <c r="M2033"/>
  <c r="N2032"/>
  <c r="M2032"/>
  <c r="N2031"/>
  <c r="M2031"/>
  <c r="N2030"/>
  <c r="M2030"/>
  <c r="N2029"/>
  <c r="M2029"/>
  <c r="N2028"/>
  <c r="M2028"/>
  <c r="N2027"/>
  <c r="M2027"/>
  <c r="N2026"/>
  <c r="M2026"/>
  <c r="N2025"/>
  <c r="M2025"/>
  <c r="N2024"/>
  <c r="M2024"/>
  <c r="N2023"/>
  <c r="M2023"/>
  <c r="N2022"/>
  <c r="M2022"/>
  <c r="N2021"/>
  <c r="M2021"/>
  <c r="N2020"/>
  <c r="M2020"/>
  <c r="N2019"/>
  <c r="M2019"/>
  <c r="N2018"/>
  <c r="M2018"/>
  <c r="N2017"/>
  <c r="M2017"/>
  <c r="N2016"/>
  <c r="M2016"/>
  <c r="N2015"/>
  <c r="M2015"/>
  <c r="N2014"/>
  <c r="M2014"/>
  <c r="N2013"/>
  <c r="M2013"/>
  <c r="N2012"/>
  <c r="M2012"/>
  <c r="N2011"/>
  <c r="M2011"/>
  <c r="N2010"/>
  <c r="M2010"/>
  <c r="N2009"/>
  <c r="M2009"/>
  <c r="N2008"/>
  <c r="M2008"/>
  <c r="N2007"/>
  <c r="M2007"/>
  <c r="N2006"/>
  <c r="M2006"/>
  <c r="N2005"/>
  <c r="M2005"/>
  <c r="N2004"/>
  <c r="M2004"/>
  <c r="N2003"/>
  <c r="M2003"/>
  <c r="N2002"/>
  <c r="M2002"/>
  <c r="N2001"/>
  <c r="M2001"/>
  <c r="N2000"/>
  <c r="M2000"/>
  <c r="N1999"/>
  <c r="M1999"/>
  <c r="N1998"/>
  <c r="M1998"/>
  <c r="N1997"/>
  <c r="M1997"/>
  <c r="N1996"/>
  <c r="M1996"/>
  <c r="N1995"/>
  <c r="M1995"/>
  <c r="N1994"/>
  <c r="M1994"/>
  <c r="N1993"/>
  <c r="M1993"/>
  <c r="N1992"/>
  <c r="M1992"/>
  <c r="N1986"/>
  <c r="M1986"/>
  <c r="N1985"/>
  <c r="M1985"/>
  <c r="N1984"/>
  <c r="M1984"/>
  <c r="N1978"/>
  <c r="M1978"/>
  <c r="N1977"/>
  <c r="M1977"/>
  <c r="N1976"/>
  <c r="M1976"/>
  <c r="N1975"/>
  <c r="M1975"/>
  <c r="N1974"/>
  <c r="M1974"/>
  <c r="N1973"/>
  <c r="M1973"/>
  <c r="N1969"/>
  <c r="M1969"/>
  <c r="N1968"/>
  <c r="M1968"/>
  <c r="N1967"/>
  <c r="M1967"/>
  <c r="N1966"/>
  <c r="M1966"/>
  <c r="N1965"/>
  <c r="M1965"/>
  <c r="N1963"/>
  <c r="M1963"/>
  <c r="N1962"/>
  <c r="M1962"/>
  <c r="N1961"/>
  <c r="M1961"/>
  <c r="N1960"/>
  <c r="M1960"/>
  <c r="N1959"/>
  <c r="M1959"/>
  <c r="N1958"/>
  <c r="M1958"/>
  <c r="N1957"/>
  <c r="M1957"/>
  <c r="N1956"/>
  <c r="M1956"/>
  <c r="N1955"/>
  <c r="M1955"/>
  <c r="N1954"/>
  <c r="M1954"/>
  <c r="N1953"/>
  <c r="M1953"/>
  <c r="N1952"/>
  <c r="M1952"/>
  <c r="N1951"/>
  <c r="M1951"/>
  <c r="N1950"/>
  <c r="M1950"/>
  <c r="N1949"/>
  <c r="M1949"/>
  <c r="N1948"/>
  <c r="M1948"/>
  <c r="N1947"/>
  <c r="M1947"/>
  <c r="N1946"/>
  <c r="M1946"/>
  <c r="N1945"/>
  <c r="M1945"/>
  <c r="N1944"/>
  <c r="M1944"/>
  <c r="N1943"/>
  <c r="M1943"/>
  <c r="N1942"/>
  <c r="M1942"/>
  <c r="N1941"/>
  <c r="M1941"/>
  <c r="N1940"/>
  <c r="M1940"/>
  <c r="M1939"/>
  <c r="M1938"/>
  <c r="M1937"/>
  <c r="N1936"/>
  <c r="M1936"/>
  <c r="N1935"/>
  <c r="M1935"/>
  <c r="N1934"/>
  <c r="M1934"/>
  <c r="N1933"/>
  <c r="M1933"/>
  <c r="N1932"/>
  <c r="M1932"/>
  <c r="N1931"/>
  <c r="M1931"/>
  <c r="N1927"/>
  <c r="M1927"/>
  <c r="N1926"/>
  <c r="M1926"/>
  <c r="N1925"/>
  <c r="M1925"/>
  <c r="N1924"/>
  <c r="M1924"/>
  <c r="N1923"/>
  <c r="M1923"/>
  <c r="M1922"/>
  <c r="M1921"/>
  <c r="M1920"/>
  <c r="N1918"/>
  <c r="M1918"/>
  <c r="N1917"/>
  <c r="M1917"/>
  <c r="N1916"/>
  <c r="M1916"/>
  <c r="N1915"/>
  <c r="M1915"/>
  <c r="N1914"/>
  <c r="M1914"/>
  <c r="N1913"/>
  <c r="M1913"/>
  <c r="N1912"/>
  <c r="M1912"/>
  <c r="N1911"/>
  <c r="M1911"/>
  <c r="M1910"/>
  <c r="N1908"/>
  <c r="M1908"/>
  <c r="N1907"/>
  <c r="M1907"/>
  <c r="N1906"/>
  <c r="M1906"/>
  <c r="N1905"/>
  <c r="M1905"/>
  <c r="N1904"/>
  <c r="M1904"/>
  <c r="N1903"/>
  <c r="M1903"/>
  <c r="N1902"/>
  <c r="M1902"/>
  <c r="N1901"/>
  <c r="M1901"/>
  <c r="N1900"/>
  <c r="M1900"/>
  <c r="N1899"/>
  <c r="M1899"/>
  <c r="N1898"/>
  <c r="M1898"/>
  <c r="N1897"/>
  <c r="M1897"/>
  <c r="N1896"/>
  <c r="M1896"/>
  <c r="N1895"/>
  <c r="M1895"/>
  <c r="N1893"/>
  <c r="M1893"/>
  <c r="N1892"/>
  <c r="M1892"/>
  <c r="N1891"/>
  <c r="M1891"/>
  <c r="N1890"/>
  <c r="M1890"/>
  <c r="N1889"/>
  <c r="M1889"/>
  <c r="N1888"/>
  <c r="M1888"/>
  <c r="N1887"/>
  <c r="M1887"/>
  <c r="N1886"/>
  <c r="M1886"/>
  <c r="N1885"/>
  <c r="M1885"/>
  <c r="N1884"/>
  <c r="M1884"/>
  <c r="N1883"/>
  <c r="M1883"/>
  <c r="N1882"/>
  <c r="M1882"/>
  <c r="N1881"/>
  <c r="M1881"/>
  <c r="N1880"/>
  <c r="M1880"/>
  <c r="N1879"/>
  <c r="M1879"/>
  <c r="N1878"/>
  <c r="M1878"/>
  <c r="N1877"/>
  <c r="M1877"/>
  <c r="N1876"/>
  <c r="M1876"/>
  <c r="N1875"/>
  <c r="M1875"/>
  <c r="N1873"/>
  <c r="M1873"/>
  <c r="N1872"/>
  <c r="M1872"/>
  <c r="N1871"/>
  <c r="M1871"/>
  <c r="N1870"/>
  <c r="M1870"/>
  <c r="N1869"/>
  <c r="M1869"/>
  <c r="N1868"/>
  <c r="M1868"/>
  <c r="N1867"/>
  <c r="M1867"/>
  <c r="N1866"/>
  <c r="M1866"/>
  <c r="N1865"/>
  <c r="M1865"/>
  <c r="N1864"/>
  <c r="M1864"/>
  <c r="N1863"/>
  <c r="M1863"/>
  <c r="N1862"/>
  <c r="M1862"/>
  <c r="N1861"/>
  <c r="M1861"/>
  <c r="N1860"/>
  <c r="M1860"/>
  <c r="N1859"/>
  <c r="M1859"/>
  <c r="N1858"/>
  <c r="M1858"/>
  <c r="N1857"/>
  <c r="M1857"/>
  <c r="N1856"/>
  <c r="M1856"/>
  <c r="N1855"/>
  <c r="M1855"/>
  <c r="N1854"/>
  <c r="M1854"/>
  <c r="N1853"/>
  <c r="M1853"/>
  <c r="N1852"/>
  <c r="M1852"/>
  <c r="N1851"/>
  <c r="M1851"/>
  <c r="N1850"/>
  <c r="M1850"/>
  <c r="N1849"/>
  <c r="M1849"/>
  <c r="N1848"/>
  <c r="M1848"/>
  <c r="N1847"/>
  <c r="M1847"/>
  <c r="N1846"/>
  <c r="M1846"/>
  <c r="N1840"/>
  <c r="M1840"/>
  <c r="N1839"/>
  <c r="M1839"/>
  <c r="N1838"/>
  <c r="M1838"/>
  <c r="N1837"/>
  <c r="M1837"/>
  <c r="N1836"/>
  <c r="M1836"/>
  <c r="N1835"/>
  <c r="M1835"/>
  <c r="N1834"/>
  <c r="M1834"/>
  <c r="N1833"/>
  <c r="M1833"/>
  <c r="N1832"/>
  <c r="M1832"/>
  <c r="N1831"/>
  <c r="M1831"/>
  <c r="N1829"/>
  <c r="M1829"/>
  <c r="N1828"/>
  <c r="M1828"/>
  <c r="N1827"/>
  <c r="M1827"/>
  <c r="N1826"/>
  <c r="M1826"/>
  <c r="N1825"/>
  <c r="M1825"/>
  <c r="N1824"/>
  <c r="M1824"/>
  <c r="N1823"/>
  <c r="M1823"/>
  <c r="M1822"/>
  <c r="N1816"/>
  <c r="M1816"/>
  <c r="N1815"/>
  <c r="M1815"/>
  <c r="N1814"/>
  <c r="M1814"/>
  <c r="N1813"/>
  <c r="M1813"/>
  <c r="N1812"/>
  <c r="M1812"/>
  <c r="N1811"/>
  <c r="M1811"/>
  <c r="N1810"/>
  <c r="M1810"/>
  <c r="N1809"/>
  <c r="M1809"/>
  <c r="N1808"/>
  <c r="M1808"/>
  <c r="N1807"/>
  <c r="M1807"/>
  <c r="N1806"/>
  <c r="M1806"/>
  <c r="N1805"/>
  <c r="M1805"/>
  <c r="N1804"/>
  <c r="M1804"/>
  <c r="N1803"/>
  <c r="M1803"/>
  <c r="N1802"/>
  <c r="M1802"/>
  <c r="N1800"/>
  <c r="M1800"/>
  <c r="N1799"/>
  <c r="M1799"/>
  <c r="N1798"/>
  <c r="M1798"/>
  <c r="N1797"/>
  <c r="M1797"/>
  <c r="N1796"/>
  <c r="M1796"/>
  <c r="N1795"/>
  <c r="M1795"/>
  <c r="N1794"/>
  <c r="M1794"/>
  <c r="N1792"/>
  <c r="M1792"/>
  <c r="N1791"/>
  <c r="M1791"/>
  <c r="N1790"/>
  <c r="M1790"/>
  <c r="N1789"/>
  <c r="M1789"/>
  <c r="N1788"/>
  <c r="M1788"/>
  <c r="N1787"/>
  <c r="M1787"/>
  <c r="N1786"/>
  <c r="M1786"/>
  <c r="N1785"/>
  <c r="M1785"/>
  <c r="N1784"/>
  <c r="M1784"/>
  <c r="N1783"/>
  <c r="M1783"/>
  <c r="N1782"/>
  <c r="M1782"/>
  <c r="N1781"/>
  <c r="M1781"/>
  <c r="N1780"/>
  <c r="M1780"/>
  <c r="N1779"/>
  <c r="M1779"/>
  <c r="N1778"/>
  <c r="M1778"/>
  <c r="N1777"/>
  <c r="M1777"/>
  <c r="N1776"/>
  <c r="M1776"/>
  <c r="N1775"/>
  <c r="M1775"/>
  <c r="N1774"/>
  <c r="M1774"/>
  <c r="N1773"/>
  <c r="M1773"/>
  <c r="N1772"/>
  <c r="M1772"/>
  <c r="N1771"/>
  <c r="M1771"/>
  <c r="N1770"/>
  <c r="M1770"/>
  <c r="N1769"/>
  <c r="M1769"/>
  <c r="N1768"/>
  <c r="M1768"/>
  <c r="N1767"/>
  <c r="M1767"/>
  <c r="N1766"/>
  <c r="M1766"/>
  <c r="N1765"/>
  <c r="M1765"/>
  <c r="N1764"/>
  <c r="M1764"/>
  <c r="N1763"/>
  <c r="M1763"/>
  <c r="N1762"/>
  <c r="M1762"/>
  <c r="N1761"/>
  <c r="M1761"/>
  <c r="N1760"/>
  <c r="M1760"/>
  <c r="N1759"/>
  <c r="M1759"/>
  <c r="N1758"/>
  <c r="M1758"/>
  <c r="N1757"/>
  <c r="M1757"/>
  <c r="N1756"/>
  <c r="M1756"/>
  <c r="N1755"/>
  <c r="M1755"/>
  <c r="N1754"/>
  <c r="M1754"/>
  <c r="N1753"/>
  <c r="M1753"/>
  <c r="N1752"/>
  <c r="M1752"/>
  <c r="N1751"/>
  <c r="M1751"/>
  <c r="N1750"/>
  <c r="M1750"/>
  <c r="N1749"/>
  <c r="M1749"/>
  <c r="N1747"/>
  <c r="M1747"/>
  <c r="N1746"/>
  <c r="M1746"/>
  <c r="N1745"/>
  <c r="M1745"/>
  <c r="N1744"/>
  <c r="M1744"/>
  <c r="N1743"/>
  <c r="M1743"/>
  <c r="N1742"/>
  <c r="M1742"/>
  <c r="N1741"/>
  <c r="M1741"/>
  <c r="N1740"/>
  <c r="M1740"/>
  <c r="N1739"/>
  <c r="M1739"/>
  <c r="N1738"/>
  <c r="M1738"/>
  <c r="N1737"/>
  <c r="M1737"/>
  <c r="N1736"/>
  <c r="M1736"/>
  <c r="N1735"/>
  <c r="M1735"/>
  <c r="N1734"/>
  <c r="M1734"/>
  <c r="M1732"/>
  <c r="N1730"/>
  <c r="M1730"/>
  <c r="N1729"/>
  <c r="M1729"/>
  <c r="N1728"/>
  <c r="M1728"/>
  <c r="N1727"/>
  <c r="M1727"/>
  <c r="N1726"/>
  <c r="M1726"/>
  <c r="N1725"/>
  <c r="M1725"/>
  <c r="N1723"/>
  <c r="M1723"/>
  <c r="N1722"/>
  <c r="M1722"/>
  <c r="N1721"/>
  <c r="M1721"/>
  <c r="N1720"/>
  <c r="M1720"/>
  <c r="N1719"/>
  <c r="M1719"/>
  <c r="N1718"/>
  <c r="M1718"/>
  <c r="N1717"/>
  <c r="M1717"/>
  <c r="N1716"/>
  <c r="M1716"/>
  <c r="N1715"/>
  <c r="M1715"/>
  <c r="N1708"/>
  <c r="M1708"/>
  <c r="N1707"/>
  <c r="M1707"/>
  <c r="N1706"/>
  <c r="M1706"/>
  <c r="N1705"/>
  <c r="M1705"/>
  <c r="N1704"/>
  <c r="M1704"/>
  <c r="N1703"/>
  <c r="M1703"/>
  <c r="N1702"/>
  <c r="M1702"/>
  <c r="N1701"/>
  <c r="M1701"/>
  <c r="N1700"/>
  <c r="M1700"/>
  <c r="N1699"/>
  <c r="M1699"/>
  <c r="N1698"/>
  <c r="M1698"/>
  <c r="N1697"/>
  <c r="M1697"/>
  <c r="N1696"/>
  <c r="M1696"/>
  <c r="N1695"/>
  <c r="M1695"/>
  <c r="N1694"/>
  <c r="M1694"/>
  <c r="N1693"/>
  <c r="M1693"/>
  <c r="N1692"/>
  <c r="M1692"/>
  <c r="N1691"/>
  <c r="M1691"/>
  <c r="N1690"/>
  <c r="M1690"/>
  <c r="N1689"/>
  <c r="M1689"/>
  <c r="N1688"/>
  <c r="M1688"/>
  <c r="N1687"/>
  <c r="M1687"/>
  <c r="N1686"/>
  <c r="M1686"/>
  <c r="N1685"/>
  <c r="M1685"/>
  <c r="N1684"/>
  <c r="M1684"/>
  <c r="N1683"/>
  <c r="M1683"/>
  <c r="N1682"/>
  <c r="M1682"/>
  <c r="N1681"/>
  <c r="M1681"/>
  <c r="N1680"/>
  <c r="M1680"/>
  <c r="N1679"/>
  <c r="M1679"/>
  <c r="N1678"/>
  <c r="M1678"/>
  <c r="N1677"/>
  <c r="M1677"/>
  <c r="N1676"/>
  <c r="M1676"/>
  <c r="N1675"/>
  <c r="M1675"/>
  <c r="N1674"/>
  <c r="M1674"/>
  <c r="N1673"/>
  <c r="M1673"/>
  <c r="N1672"/>
  <c r="M1672"/>
  <c r="N1671"/>
  <c r="M1671"/>
  <c r="N1670"/>
  <c r="M1670"/>
  <c r="N1669"/>
  <c r="M1669"/>
  <c r="N1668"/>
  <c r="M1668"/>
  <c r="N1667"/>
  <c r="M1667"/>
  <c r="N1666"/>
  <c r="M1666"/>
  <c r="N1665"/>
  <c r="M1665"/>
  <c r="N1664"/>
  <c r="M1664"/>
  <c r="N1663"/>
  <c r="M1663"/>
  <c r="N1662"/>
  <c r="M1662"/>
  <c r="N1661"/>
  <c r="M1661"/>
  <c r="N1660"/>
  <c r="M1660"/>
  <c r="N1659"/>
  <c r="M1659"/>
  <c r="N1658"/>
  <c r="M1658"/>
  <c r="N1657"/>
  <c r="M1657"/>
  <c r="N1656"/>
  <c r="M1656"/>
  <c r="N1655"/>
  <c r="M1655"/>
  <c r="N1654"/>
  <c r="M1654"/>
  <c r="N1653"/>
  <c r="M1653"/>
  <c r="N1645"/>
  <c r="M1645"/>
  <c r="N1644"/>
  <c r="M1644"/>
  <c r="N1643"/>
  <c r="M1643"/>
  <c r="N1642"/>
  <c r="M1642"/>
  <c r="N1641"/>
  <c r="M1641"/>
  <c r="N1640"/>
  <c r="M1640"/>
  <c r="N1639"/>
  <c r="M1639"/>
  <c r="N1638"/>
  <c r="M1638"/>
  <c r="N1637"/>
  <c r="M1637"/>
  <c r="N1636"/>
  <c r="M1636"/>
  <c r="N1635"/>
  <c r="M1635"/>
  <c r="N1634"/>
  <c r="M1634"/>
  <c r="N1633"/>
  <c r="M1633"/>
  <c r="N1632"/>
  <c r="M1632"/>
  <c r="N1631"/>
  <c r="M1631"/>
  <c r="N1630"/>
  <c r="M1630"/>
  <c r="N1629"/>
  <c r="M1629"/>
  <c r="N1628"/>
  <c r="M1628"/>
  <c r="N1627"/>
  <c r="M1627"/>
  <c r="N1626"/>
  <c r="M1626"/>
  <c r="N1625"/>
  <c r="M1625"/>
  <c r="N1624"/>
  <c r="M1624"/>
  <c r="N1623"/>
  <c r="M1623"/>
  <c r="N1622"/>
  <c r="M1622"/>
  <c r="N1621"/>
  <c r="M1621"/>
  <c r="N1620"/>
  <c r="M1620"/>
  <c r="N1619"/>
  <c r="M1619"/>
  <c r="N1618"/>
  <c r="M1618"/>
  <c r="N1617"/>
  <c r="M1617"/>
  <c r="N1616"/>
  <c r="M1616"/>
  <c r="N1615"/>
  <c r="M1615"/>
  <c r="N1614"/>
  <c r="M1614"/>
  <c r="N1613"/>
  <c r="M1613"/>
  <c r="N1612"/>
  <c r="M1612"/>
  <c r="N1611"/>
  <c r="M1611"/>
  <c r="N1610"/>
  <c r="M1610"/>
  <c r="N1609"/>
  <c r="M1609"/>
  <c r="N1608"/>
  <c r="M1608"/>
  <c r="N1607"/>
  <c r="M1607"/>
  <c r="N1606"/>
  <c r="M1606"/>
  <c r="N1604"/>
  <c r="M1604"/>
  <c r="N1603"/>
  <c r="M1603"/>
  <c r="N1602"/>
  <c r="M1602"/>
  <c r="N1601"/>
  <c r="M1601"/>
  <c r="N1600"/>
  <c r="M1600"/>
  <c r="N1599"/>
  <c r="M1599"/>
  <c r="N1598"/>
  <c r="M1598"/>
  <c r="N1596"/>
  <c r="M1596"/>
  <c r="N1595"/>
  <c r="M1595"/>
  <c r="N1594"/>
  <c r="M1594"/>
  <c r="N1593"/>
  <c r="M1593"/>
  <c r="N1592"/>
  <c r="M1592"/>
  <c r="N1591"/>
  <c r="M1591"/>
  <c r="N1590"/>
  <c r="M1590"/>
  <c r="M1588"/>
  <c r="N1582"/>
  <c r="M1582"/>
  <c r="N1581"/>
  <c r="M1581"/>
  <c r="N1580"/>
  <c r="M1580"/>
  <c r="N1579"/>
  <c r="M1579"/>
  <c r="N1578"/>
  <c r="M1578"/>
  <c r="N1577"/>
  <c r="M1577"/>
  <c r="N1576"/>
  <c r="M1576"/>
  <c r="N1575"/>
  <c r="M1575"/>
  <c r="N1574"/>
  <c r="M1574"/>
  <c r="N1573"/>
  <c r="M1573"/>
  <c r="N1572"/>
  <c r="M1572"/>
  <c r="N1571"/>
  <c r="M1571"/>
  <c r="N1570"/>
  <c r="M1570"/>
  <c r="N1569"/>
  <c r="M1569"/>
  <c r="N1568"/>
  <c r="M1568"/>
  <c r="N1567"/>
  <c r="M1567"/>
  <c r="N1565"/>
  <c r="M1565"/>
  <c r="N1564"/>
  <c r="M1564"/>
  <c r="N1563"/>
  <c r="M1563"/>
  <c r="N1562"/>
  <c r="M1562"/>
  <c r="N1561"/>
  <c r="M1561"/>
  <c r="N1560"/>
  <c r="M1560"/>
  <c r="N1559"/>
  <c r="M1559"/>
  <c r="N1558"/>
  <c r="M1558"/>
  <c r="N1557"/>
  <c r="M1557"/>
  <c r="N1555"/>
  <c r="M1555"/>
  <c r="N1554"/>
  <c r="M1554"/>
  <c r="N1553"/>
  <c r="M1553"/>
  <c r="N1552"/>
  <c r="M1552"/>
  <c r="N1551"/>
  <c r="M1551"/>
  <c r="N1550"/>
  <c r="M1550"/>
  <c r="N1549"/>
  <c r="M1549"/>
  <c r="N1548"/>
  <c r="M1548"/>
  <c r="N1547"/>
  <c r="M1547"/>
  <c r="N1546"/>
  <c r="M1546"/>
  <c r="N1544"/>
  <c r="M1544"/>
  <c r="N1543"/>
  <c r="M1543"/>
  <c r="N1542"/>
  <c r="M1542"/>
  <c r="N1541"/>
  <c r="M1541"/>
  <c r="N1540"/>
  <c r="M1540"/>
  <c r="N1539"/>
  <c r="M1539"/>
  <c r="N1538"/>
  <c r="M1538"/>
  <c r="N1537"/>
  <c r="M1537"/>
  <c r="N1536"/>
  <c r="M1536"/>
  <c r="N1535"/>
  <c r="M1535"/>
  <c r="N1534"/>
  <c r="M1534"/>
  <c r="N1532"/>
  <c r="M1532"/>
  <c r="N1531"/>
  <c r="M1531"/>
  <c r="N1530"/>
  <c r="M1530"/>
  <c r="N1529"/>
  <c r="M1529"/>
  <c r="N1528"/>
  <c r="M1528"/>
  <c r="N1527"/>
  <c r="M1527"/>
  <c r="N1526"/>
  <c r="M1526"/>
  <c r="N1524"/>
  <c r="M1524"/>
  <c r="N1523"/>
  <c r="M1523"/>
  <c r="N1522"/>
  <c r="M1522"/>
  <c r="N1521"/>
  <c r="M1521"/>
  <c r="N1520"/>
  <c r="M1520"/>
  <c r="N1519"/>
  <c r="M1519"/>
  <c r="N1518"/>
  <c r="M1518"/>
  <c r="N1517"/>
  <c r="M1517"/>
  <c r="N1516"/>
  <c r="M1516"/>
  <c r="N1515"/>
  <c r="M1515"/>
  <c r="N1514"/>
  <c r="M1514"/>
  <c r="N1513"/>
  <c r="M1513"/>
  <c r="N1512"/>
  <c r="M1512"/>
  <c r="N1510"/>
  <c r="M1510"/>
  <c r="N1509"/>
  <c r="M1509"/>
  <c r="N1508"/>
  <c r="M1508"/>
  <c r="N1507"/>
  <c r="M1507"/>
  <c r="N1506"/>
  <c r="M1506"/>
  <c r="N1504"/>
  <c r="M1504"/>
  <c r="N1503"/>
  <c r="M1503"/>
  <c r="N1502"/>
  <c r="M1502"/>
  <c r="N1501"/>
  <c r="M1501"/>
  <c r="N1500"/>
  <c r="M1500"/>
  <c r="N1499"/>
  <c r="M1499"/>
  <c r="N1498"/>
  <c r="M1498"/>
  <c r="N1497"/>
  <c r="M1497"/>
  <c r="N1496"/>
  <c r="M1496"/>
  <c r="N1495"/>
  <c r="M1495"/>
  <c r="N1494"/>
  <c r="M1494"/>
  <c r="N1493"/>
  <c r="M1493"/>
  <c r="N1492"/>
  <c r="M1492"/>
  <c r="N1491"/>
  <c r="M1491"/>
  <c r="N1490"/>
  <c r="M1490"/>
  <c r="N1488"/>
  <c r="M1488"/>
  <c r="N1487"/>
  <c r="M1487"/>
  <c r="N1486"/>
  <c r="M1486"/>
  <c r="N1485"/>
  <c r="M1485"/>
  <c r="N1484"/>
  <c r="M1484"/>
  <c r="N1483"/>
  <c r="M1483"/>
  <c r="N1481"/>
  <c r="M1481"/>
  <c r="N1480"/>
  <c r="M1480"/>
  <c r="N1479"/>
  <c r="M1479"/>
  <c r="N1478"/>
  <c r="M1478"/>
  <c r="N1477"/>
  <c r="M1477"/>
  <c r="N1476"/>
  <c r="M1476"/>
  <c r="N1475"/>
  <c r="M1475"/>
  <c r="N1474"/>
  <c r="M1474"/>
  <c r="N1473"/>
  <c r="M1473"/>
  <c r="N1472"/>
  <c r="M1472"/>
  <c r="N1471"/>
  <c r="M1471"/>
  <c r="N1469"/>
  <c r="M1469"/>
  <c r="N1468"/>
  <c r="M1468"/>
  <c r="N1467"/>
  <c r="M1467"/>
  <c r="N1466"/>
  <c r="M1466"/>
  <c r="N1465"/>
  <c r="M1465"/>
  <c r="N1464"/>
  <c r="M1464"/>
  <c r="N1463"/>
  <c r="M1463"/>
  <c r="N1462"/>
  <c r="M1462"/>
  <c r="N1461"/>
  <c r="M1461"/>
  <c r="N1459"/>
  <c r="M1459"/>
  <c r="N1458"/>
  <c r="M1458"/>
  <c r="N1457"/>
  <c r="M1457"/>
  <c r="N1456"/>
  <c r="M1456"/>
  <c r="N1455"/>
  <c r="M1455"/>
  <c r="N1454"/>
  <c r="M1454"/>
  <c r="N1453"/>
  <c r="M1453"/>
  <c r="N1452"/>
  <c r="M1452"/>
  <c r="N1451"/>
  <c r="M1451"/>
  <c r="N1450"/>
  <c r="M1450"/>
  <c r="N1444"/>
  <c r="M1444"/>
  <c r="N1443"/>
  <c r="M1443"/>
  <c r="N1442"/>
  <c r="M1442"/>
  <c r="N1441"/>
  <c r="M1441"/>
  <c r="N1439"/>
  <c r="M1439"/>
  <c r="N1438"/>
  <c r="M1438"/>
  <c r="N1437"/>
  <c r="M1437"/>
  <c r="N1436"/>
  <c r="M1436"/>
  <c r="N1435"/>
  <c r="M1435"/>
  <c r="N1434"/>
  <c r="M1434"/>
  <c r="N1433"/>
  <c r="M1433"/>
  <c r="N1432"/>
  <c r="M1432"/>
  <c r="N1431"/>
  <c r="M1431"/>
  <c r="N1430"/>
  <c r="M1430"/>
  <c r="N1429"/>
  <c r="M1429"/>
  <c r="N1428"/>
  <c r="M1428"/>
  <c r="N1427"/>
  <c r="M1427"/>
  <c r="N1426"/>
  <c r="M1426"/>
  <c r="N1425"/>
  <c r="M1425"/>
  <c r="N1424"/>
  <c r="M1424"/>
  <c r="N1423"/>
  <c r="M1423"/>
  <c r="N1422"/>
  <c r="M1422"/>
  <c r="N1421"/>
  <c r="M1421"/>
  <c r="N1420"/>
  <c r="M1420"/>
  <c r="N1419"/>
  <c r="M1419"/>
  <c r="N1418"/>
  <c r="M1418"/>
  <c r="N1417"/>
  <c r="M1417"/>
  <c r="N1416"/>
  <c r="M1416"/>
  <c r="N1415"/>
  <c r="M1415"/>
  <c r="N1414"/>
  <c r="M1414"/>
  <c r="N1413"/>
  <c r="M1413"/>
  <c r="N1412"/>
  <c r="M1412"/>
  <c r="N1411"/>
  <c r="M1411"/>
  <c r="N1410"/>
  <c r="M1410"/>
  <c r="N1409"/>
  <c r="M1409"/>
  <c r="N1408"/>
  <c r="M1408"/>
  <c r="N1407"/>
  <c r="M1407"/>
  <c r="N1406"/>
  <c r="M1406"/>
  <c r="N1405"/>
  <c r="M1405"/>
  <c r="N1404"/>
  <c r="M1404"/>
  <c r="N1403"/>
  <c r="M1403"/>
  <c r="N1402"/>
  <c r="M1402"/>
  <c r="N1401"/>
  <c r="M1401"/>
  <c r="N1400"/>
  <c r="M1400"/>
  <c r="N1399"/>
  <c r="M1399"/>
  <c r="N1398"/>
  <c r="M1398"/>
  <c r="N1397"/>
  <c r="M1397"/>
  <c r="N1396"/>
  <c r="M1396"/>
  <c r="N1395"/>
  <c r="M1395"/>
  <c r="N1394"/>
  <c r="M1394"/>
  <c r="N1393"/>
  <c r="M1393"/>
  <c r="N1392"/>
  <c r="M1392"/>
  <c r="N1391"/>
  <c r="M1391"/>
  <c r="N1390"/>
  <c r="M1390"/>
  <c r="N1389"/>
  <c r="M1389"/>
  <c r="N1388"/>
  <c r="M1388"/>
  <c r="N1387"/>
  <c r="M1387"/>
  <c r="N1386"/>
  <c r="M1386"/>
  <c r="N1385"/>
  <c r="M1385"/>
  <c r="N1384"/>
  <c r="M1384"/>
  <c r="N1383"/>
  <c r="M1383"/>
  <c r="N1382"/>
  <c r="M1382"/>
  <c r="N1381"/>
  <c r="M1381"/>
  <c r="N1380"/>
  <c r="M1380"/>
  <c r="N1379"/>
  <c r="M1379"/>
  <c r="N1378"/>
  <c r="M1378"/>
  <c r="N1377"/>
  <c r="M1377"/>
  <c r="N1376"/>
  <c r="M1376"/>
  <c r="N1375"/>
  <c r="M1375"/>
  <c r="N1374"/>
  <c r="M1374"/>
  <c r="N1373"/>
  <c r="M1373"/>
  <c r="N1372"/>
  <c r="M1372"/>
  <c r="N1371"/>
  <c r="M1371"/>
  <c r="N1370"/>
  <c r="M1370"/>
  <c r="N1369"/>
  <c r="M1369"/>
  <c r="N1368"/>
  <c r="M1368"/>
  <c r="N1367"/>
  <c r="M1367"/>
  <c r="N1366"/>
  <c r="M1366"/>
  <c r="N1365"/>
  <c r="M1365"/>
  <c r="N1364"/>
  <c r="M1364"/>
  <c r="N1363"/>
  <c r="M1363"/>
  <c r="N1362"/>
  <c r="M1362"/>
  <c r="N1361"/>
  <c r="M1361"/>
  <c r="N1360"/>
  <c r="M1360"/>
  <c r="N1359"/>
  <c r="M1359"/>
  <c r="N1358"/>
  <c r="M1358"/>
  <c r="N1357"/>
  <c r="M1357"/>
  <c r="N1356"/>
  <c r="M1356"/>
  <c r="N1355"/>
  <c r="M1355"/>
  <c r="N1354"/>
  <c r="M1354"/>
  <c r="N1353"/>
  <c r="M1353"/>
  <c r="N1352"/>
  <c r="M1352"/>
  <c r="N1351"/>
  <c r="M1351"/>
  <c r="N1350"/>
  <c r="M1350"/>
  <c r="N1349"/>
  <c r="M1349"/>
  <c r="N1348"/>
  <c r="M1348"/>
  <c r="N1347"/>
  <c r="M1347"/>
  <c r="N1346"/>
  <c r="M1346"/>
  <c r="N1345"/>
  <c r="M1345"/>
  <c r="N1344"/>
  <c r="M1344"/>
  <c r="N1343"/>
  <c r="M1343"/>
  <c r="N1342"/>
  <c r="M1342"/>
  <c r="N1341"/>
  <c r="M1341"/>
  <c r="N1340"/>
  <c r="M1340"/>
  <c r="N1339"/>
  <c r="M1339"/>
  <c r="N1338"/>
  <c r="M1338"/>
  <c r="N1337"/>
  <c r="M1337"/>
  <c r="N1336"/>
  <c r="M1336"/>
  <c r="N1335"/>
  <c r="M1335"/>
  <c r="N1322"/>
  <c r="M1322"/>
  <c r="N1321"/>
  <c r="M1321"/>
  <c r="N1320"/>
  <c r="M1320"/>
  <c r="N1319"/>
  <c r="M1319"/>
  <c r="N1318"/>
  <c r="M1318"/>
  <c r="N1317"/>
  <c r="M1317"/>
  <c r="N1316"/>
  <c r="M1316"/>
  <c r="N1315"/>
  <c r="M1315"/>
  <c r="N1314"/>
  <c r="M1314"/>
  <c r="N1313"/>
  <c r="M1313"/>
  <c r="N1312"/>
  <c r="M1312"/>
  <c r="N1311"/>
  <c r="M1311"/>
  <c r="M1310"/>
  <c r="M1309"/>
  <c r="M1308"/>
  <c r="M1307"/>
  <c r="M1306"/>
  <c r="M1305"/>
  <c r="N1304"/>
  <c r="M1304"/>
  <c r="N1303"/>
  <c r="M1303"/>
  <c r="N1302"/>
  <c r="M1302"/>
  <c r="N1301"/>
  <c r="M1301"/>
  <c r="N1300"/>
  <c r="M1300"/>
  <c r="N1299"/>
  <c r="M1299"/>
  <c r="N1298"/>
  <c r="M1298"/>
  <c r="N1297"/>
  <c r="M1297"/>
  <c r="N1296"/>
  <c r="M1296"/>
  <c r="N1295"/>
  <c r="M1295"/>
  <c r="N1294"/>
  <c r="M1294"/>
  <c r="N1293"/>
  <c r="M1293"/>
  <c r="N1292"/>
  <c r="M1292"/>
  <c r="N1291"/>
  <c r="M1291"/>
  <c r="N1290"/>
  <c r="M1290"/>
  <c r="N1289"/>
  <c r="M1289"/>
  <c r="N1288"/>
  <c r="M1288"/>
  <c r="N1287"/>
  <c r="M1287"/>
  <c r="M1286"/>
  <c r="M1285"/>
  <c r="M1284"/>
  <c r="N1283"/>
  <c r="M1283"/>
  <c r="N1282"/>
  <c r="M1282"/>
  <c r="N1281"/>
  <c r="M1281"/>
  <c r="N1280"/>
  <c r="M1280"/>
  <c r="N1279"/>
  <c r="M1279"/>
  <c r="N1278"/>
  <c r="M1278"/>
  <c r="N1277"/>
  <c r="M1277"/>
  <c r="N1276"/>
  <c r="M1276"/>
  <c r="N1275"/>
  <c r="M1275"/>
  <c r="N1274"/>
  <c r="M1274"/>
  <c r="N1273"/>
  <c r="M1273"/>
  <c r="N1272"/>
  <c r="M1272"/>
  <c r="N1271"/>
  <c r="M1271"/>
  <c r="N1270"/>
  <c r="M1270"/>
  <c r="N1269"/>
  <c r="M1269"/>
  <c r="N1268"/>
  <c r="M1268"/>
  <c r="N1266"/>
  <c r="M1266"/>
  <c r="N1265"/>
  <c r="M1265"/>
  <c r="N1264"/>
  <c r="M1264"/>
  <c r="N1263"/>
  <c r="M1263"/>
  <c r="N1262"/>
  <c r="M1262"/>
  <c r="N1261"/>
  <c r="M1261"/>
  <c r="N1260"/>
  <c r="M1260"/>
  <c r="N1258"/>
  <c r="M1258"/>
  <c r="N1257"/>
  <c r="M1257"/>
  <c r="N1256"/>
  <c r="M1256"/>
  <c r="N1255"/>
  <c r="M1255"/>
  <c r="N1254"/>
  <c r="M1254"/>
  <c r="N1253"/>
  <c r="M1253"/>
  <c r="N1252"/>
  <c r="M1252"/>
  <c r="N1250"/>
  <c r="M1250"/>
  <c r="N1249"/>
  <c r="M1249"/>
  <c r="N1248"/>
  <c r="M1248"/>
  <c r="N1247"/>
  <c r="M1247"/>
  <c r="N1246"/>
  <c r="M1246"/>
  <c r="N1245"/>
  <c r="M1245"/>
  <c r="N1243"/>
  <c r="M1243"/>
  <c r="N1242"/>
  <c r="M1242"/>
  <c r="N1241"/>
  <c r="M1241"/>
  <c r="N1240"/>
  <c r="M1240"/>
  <c r="N1239"/>
  <c r="M1239"/>
  <c r="N1238"/>
  <c r="M1238"/>
  <c r="N1237"/>
  <c r="M1237"/>
  <c r="N1236"/>
  <c r="M1236"/>
  <c r="N1235"/>
  <c r="M1235"/>
  <c r="N1234"/>
  <c r="M1234"/>
  <c r="N1233"/>
  <c r="M1233"/>
  <c r="N1232"/>
  <c r="M1232"/>
  <c r="N1231"/>
  <c r="M1231"/>
  <c r="N1230"/>
  <c r="M1230"/>
  <c r="N1229"/>
  <c r="M1229"/>
  <c r="N1228"/>
  <c r="M1228"/>
  <c r="N1227"/>
  <c r="M1227"/>
  <c r="N1226"/>
  <c r="M1226"/>
  <c r="N1225"/>
  <c r="M1225"/>
  <c r="N1224"/>
  <c r="M1224"/>
  <c r="N1223"/>
  <c r="M1223"/>
  <c r="N1222"/>
  <c r="M1222"/>
  <c r="N1221"/>
  <c r="M1221"/>
  <c r="N1220"/>
  <c r="M1220"/>
  <c r="N1219"/>
  <c r="M1219"/>
  <c r="N1218"/>
  <c r="M1218"/>
  <c r="N1217"/>
  <c r="M1217"/>
  <c r="N1216"/>
  <c r="M1216"/>
  <c r="N1215"/>
  <c r="M1215"/>
  <c r="N1214"/>
  <c r="M1214"/>
  <c r="N1213"/>
  <c r="M1213"/>
  <c r="N1212"/>
  <c r="M1212"/>
  <c r="N1211"/>
  <c r="M1211"/>
  <c r="N1210"/>
  <c r="M1210"/>
  <c r="N1209"/>
  <c r="M1209"/>
  <c r="N1208"/>
  <c r="M1208"/>
  <c r="N1207"/>
  <c r="M1207"/>
  <c r="N1206"/>
  <c r="M1206"/>
  <c r="N1205"/>
  <c r="M1205"/>
  <c r="N1204"/>
  <c r="M1204"/>
  <c r="N1203"/>
  <c r="M1203"/>
  <c r="N1197"/>
  <c r="M1197"/>
  <c r="N1196"/>
  <c r="M1196"/>
  <c r="N1195"/>
  <c r="M1195"/>
  <c r="N1194"/>
  <c r="M1194"/>
  <c r="N1193"/>
  <c r="M1193"/>
  <c r="N1192"/>
  <c r="M1192"/>
  <c r="N1191"/>
  <c r="M1191"/>
  <c r="N1190"/>
  <c r="M1190"/>
  <c r="N1189"/>
  <c r="M1189"/>
  <c r="N1188"/>
  <c r="M1188"/>
  <c r="N1187"/>
  <c r="M1187"/>
  <c r="N1186"/>
  <c r="M1186"/>
  <c r="N1185"/>
  <c r="M1185"/>
  <c r="N1184"/>
  <c r="M1184"/>
  <c r="N1183"/>
  <c r="M1183"/>
  <c r="N1182"/>
  <c r="M1182"/>
  <c r="N1181"/>
  <c r="M1181"/>
  <c r="N1180"/>
  <c r="M1180"/>
  <c r="N1179"/>
  <c r="M1179"/>
  <c r="N1178"/>
  <c r="M1178"/>
  <c r="N1177"/>
  <c r="M1177"/>
  <c r="N1176"/>
  <c r="M1176"/>
  <c r="N1175"/>
  <c r="M1175"/>
  <c r="N1174"/>
  <c r="M1174"/>
  <c r="N1173"/>
  <c r="M1173"/>
  <c r="N1172"/>
  <c r="M1172"/>
  <c r="N1171"/>
  <c r="M1171"/>
  <c r="N1170"/>
  <c r="M1170"/>
  <c r="N1169"/>
  <c r="M1169"/>
  <c r="N1168"/>
  <c r="M1168"/>
  <c r="N1167"/>
  <c r="M1167"/>
  <c r="N1166"/>
  <c r="M1166"/>
  <c r="N1165"/>
  <c r="M1165"/>
  <c r="N1164"/>
  <c r="M1164"/>
  <c r="N1163"/>
  <c r="M1163"/>
  <c r="N1162"/>
  <c r="M1162"/>
  <c r="N1161"/>
  <c r="M1161"/>
  <c r="N1160"/>
  <c r="M1160"/>
  <c r="N1159"/>
  <c r="M1159"/>
  <c r="N1158"/>
  <c r="M1158"/>
  <c r="N1157"/>
  <c r="M1157"/>
  <c r="N1156"/>
  <c r="M1156"/>
  <c r="N1155"/>
  <c r="M1155"/>
  <c r="N1154"/>
  <c r="M1154"/>
  <c r="N1153"/>
  <c r="M1153"/>
  <c r="N1152"/>
  <c r="M1152"/>
  <c r="N1151"/>
  <c r="M1151"/>
  <c r="N1150"/>
  <c r="M1150"/>
  <c r="N1149"/>
  <c r="M1149"/>
  <c r="N1148"/>
  <c r="M1148"/>
  <c r="N1147"/>
  <c r="M1147"/>
  <c r="N1146"/>
  <c r="M1146"/>
  <c r="N1145"/>
  <c r="M1145"/>
  <c r="N1144"/>
  <c r="M1144"/>
  <c r="N1143"/>
  <c r="M1143"/>
  <c r="N1142"/>
  <c r="M1142"/>
  <c r="N1141"/>
  <c r="M1141"/>
  <c r="N1140"/>
  <c r="M1140"/>
  <c r="N1139"/>
  <c r="M1139"/>
  <c r="N1138"/>
  <c r="M1138"/>
  <c r="N1137"/>
  <c r="M1137"/>
  <c r="N1136"/>
  <c r="M1136"/>
  <c r="N1135"/>
  <c r="M1135"/>
  <c r="N1134"/>
  <c r="M1134"/>
  <c r="N1133"/>
  <c r="M1133"/>
  <c r="N1132"/>
  <c r="M1132"/>
  <c r="N1131"/>
  <c r="M1131"/>
  <c r="N1130"/>
  <c r="M1130"/>
  <c r="N1129"/>
  <c r="M1129"/>
  <c r="N1128"/>
  <c r="M1128"/>
  <c r="N1127"/>
  <c r="M1127"/>
  <c r="N1126"/>
  <c r="M1126"/>
  <c r="N1125"/>
  <c r="M1125"/>
  <c r="N1124"/>
  <c r="M1124"/>
  <c r="N1123"/>
  <c r="M1123"/>
  <c r="N1122"/>
  <c r="M1122"/>
  <c r="N1121"/>
  <c r="M1121"/>
  <c r="N1120"/>
  <c r="M1120"/>
  <c r="N1119"/>
  <c r="M1119"/>
  <c r="N1118"/>
  <c r="M1118"/>
  <c r="N1117"/>
  <c r="M1117"/>
  <c r="N1116"/>
  <c r="M1116"/>
  <c r="N1115"/>
  <c r="M1115"/>
  <c r="N1114"/>
  <c r="M1114"/>
  <c r="N1113"/>
  <c r="M1113"/>
  <c r="N1112"/>
  <c r="M1112"/>
  <c r="N1111"/>
  <c r="M1111"/>
  <c r="N1110"/>
  <c r="M1110"/>
  <c r="N1109"/>
  <c r="M1109"/>
  <c r="N1108"/>
  <c r="M1108"/>
  <c r="N1107"/>
  <c r="M1107"/>
  <c r="N1106"/>
  <c r="M1106"/>
  <c r="N1105"/>
  <c r="M1105"/>
  <c r="N1104"/>
  <c r="M1104"/>
  <c r="N1103"/>
  <c r="M1103"/>
  <c r="N1102"/>
  <c r="M1102"/>
  <c r="N1101"/>
  <c r="M1101"/>
  <c r="N1100"/>
  <c r="M1100"/>
  <c r="N1099"/>
  <c r="M1099"/>
  <c r="N1098"/>
  <c r="M1098"/>
  <c r="M1097"/>
  <c r="M1096"/>
  <c r="M1095"/>
  <c r="N1094"/>
  <c r="M1094"/>
  <c r="N1093"/>
  <c r="M1093"/>
  <c r="N1092"/>
  <c r="M1092"/>
  <c r="N1091"/>
  <c r="M1091"/>
  <c r="N1090"/>
  <c r="M1090"/>
  <c r="N1089"/>
  <c r="M1089"/>
  <c r="N1088"/>
  <c r="M1088"/>
  <c r="N1087"/>
  <c r="M1087"/>
  <c r="N1086"/>
  <c r="M1086"/>
  <c r="N1085"/>
  <c r="M1085"/>
  <c r="N1084"/>
  <c r="M1084"/>
  <c r="N1083"/>
  <c r="M1083"/>
  <c r="N1082"/>
  <c r="M1082"/>
  <c r="N1081"/>
  <c r="M1081"/>
  <c r="N1080"/>
  <c r="M1080"/>
  <c r="N1079"/>
  <c r="M1079"/>
  <c r="N1078"/>
  <c r="M1078"/>
  <c r="N1077"/>
  <c r="M1077"/>
  <c r="N1076"/>
  <c r="M1076"/>
  <c r="N1075"/>
  <c r="M1075"/>
  <c r="M1074"/>
  <c r="M1073"/>
  <c r="M1072"/>
  <c r="N1071"/>
  <c r="M1071"/>
  <c r="N1070"/>
  <c r="M1070"/>
  <c r="N1069"/>
  <c r="M1069"/>
  <c r="N1068"/>
  <c r="M1068"/>
  <c r="N1067"/>
  <c r="M1067"/>
  <c r="N1066"/>
  <c r="M1066"/>
  <c r="N1065"/>
  <c r="M1065"/>
  <c r="N1059"/>
  <c r="M1059"/>
  <c r="N1058"/>
  <c r="M1058"/>
  <c r="N1057"/>
  <c r="M1057"/>
  <c r="N1056"/>
  <c r="M1056"/>
  <c r="N1055"/>
  <c r="M1055"/>
  <c r="N1054"/>
  <c r="M1054"/>
  <c r="N1052"/>
  <c r="M1052"/>
  <c r="N1051"/>
  <c r="M1051"/>
  <c r="N1050"/>
  <c r="M1050"/>
  <c r="N1049"/>
  <c r="M1049"/>
  <c r="N1048"/>
  <c r="M1048"/>
  <c r="N1047"/>
  <c r="M1047"/>
  <c r="N1046"/>
  <c r="M1046"/>
  <c r="N1044"/>
  <c r="M1044"/>
  <c r="N1043"/>
  <c r="M1043"/>
  <c r="N1042"/>
  <c r="M1042"/>
  <c r="N1041"/>
  <c r="M1041"/>
  <c r="N1040"/>
  <c r="M1040"/>
  <c r="N1039"/>
  <c r="M1039"/>
  <c r="N1032"/>
  <c r="M1032"/>
  <c r="N1031"/>
  <c r="M1031"/>
  <c r="N1030"/>
  <c r="M1030"/>
  <c r="N1029"/>
  <c r="M1029"/>
  <c r="N1028"/>
  <c r="M1028"/>
  <c r="N1027"/>
  <c r="M1027"/>
  <c r="N1026"/>
  <c r="M1026"/>
  <c r="N1025"/>
  <c r="M1025"/>
  <c r="N1024"/>
  <c r="M1024"/>
  <c r="N1023"/>
  <c r="M1023"/>
  <c r="N1022"/>
  <c r="M1022"/>
  <c r="N1021"/>
  <c r="M1021"/>
  <c r="N1020"/>
  <c r="M1020"/>
  <c r="N1019"/>
  <c r="M1019"/>
  <c r="N1018"/>
  <c r="M1018"/>
  <c r="N1017"/>
  <c r="M1017"/>
  <c r="N1016"/>
  <c r="M1016"/>
  <c r="N1015"/>
  <c r="M1015"/>
  <c r="N1014"/>
  <c r="M1014"/>
  <c r="N1013"/>
  <c r="M1013"/>
  <c r="N1012"/>
  <c r="M1012"/>
  <c r="N1011"/>
  <c r="M1011"/>
  <c r="N1010"/>
  <c r="M1010"/>
  <c r="N1009"/>
  <c r="M1009"/>
  <c r="N1008"/>
  <c r="M1008"/>
  <c r="N1007"/>
  <c r="M1007"/>
  <c r="N1006"/>
  <c r="M1006"/>
  <c r="N998"/>
  <c r="M998"/>
  <c r="N997"/>
  <c r="M997"/>
  <c r="N996"/>
  <c r="M996"/>
  <c r="N995"/>
  <c r="M995"/>
  <c r="N994"/>
  <c r="M994"/>
  <c r="N993"/>
  <c r="M993"/>
  <c r="N992"/>
  <c r="M992"/>
  <c r="N991"/>
  <c r="M991"/>
  <c r="N990"/>
  <c r="M990"/>
  <c r="N989"/>
  <c r="M989"/>
  <c r="N988"/>
  <c r="M988"/>
  <c r="N987"/>
  <c r="M987"/>
  <c r="N986"/>
  <c r="M986"/>
  <c r="N985"/>
  <c r="M985"/>
  <c r="N984"/>
  <c r="M984"/>
  <c r="N983"/>
  <c r="M983"/>
  <c r="N982"/>
  <c r="M982"/>
  <c r="N981"/>
  <c r="M981"/>
  <c r="N980"/>
  <c r="M980"/>
  <c r="N979"/>
  <c r="M979"/>
  <c r="N978"/>
  <c r="M978"/>
  <c r="N977"/>
  <c r="M977"/>
  <c r="N976"/>
  <c r="M976"/>
  <c r="N975"/>
  <c r="M975"/>
  <c r="N974"/>
  <c r="M974"/>
  <c r="N973"/>
  <c r="M973"/>
  <c r="N972"/>
  <c r="M972"/>
  <c r="N971"/>
  <c r="M971"/>
  <c r="N970"/>
  <c r="M970"/>
  <c r="N969"/>
  <c r="M969"/>
  <c r="N968"/>
  <c r="M968"/>
  <c r="N962"/>
  <c r="M962"/>
  <c r="N961"/>
  <c r="M961"/>
  <c r="N960"/>
  <c r="M960"/>
  <c r="N959"/>
  <c r="M959"/>
  <c r="N958"/>
  <c r="M958"/>
  <c r="N957"/>
  <c r="M957"/>
  <c r="N956"/>
  <c r="M956"/>
  <c r="N947"/>
  <c r="M947"/>
  <c r="N946"/>
  <c r="M946"/>
  <c r="N945"/>
  <c r="M945"/>
  <c r="N944"/>
  <c r="M944"/>
  <c r="N943"/>
  <c r="M943"/>
  <c r="N942"/>
  <c r="M942"/>
  <c r="N941"/>
  <c r="M941"/>
  <c r="N940"/>
  <c r="M940"/>
  <c r="N939"/>
  <c r="M939"/>
  <c r="N938"/>
  <c r="M938"/>
  <c r="N937"/>
  <c r="M937"/>
  <c r="N936"/>
  <c r="M936"/>
  <c r="N933"/>
  <c r="M933"/>
  <c r="N932"/>
  <c r="M932"/>
  <c r="N931"/>
  <c r="M931"/>
  <c r="N930"/>
  <c r="M930"/>
  <c r="N929"/>
  <c r="M929"/>
  <c r="M926"/>
  <c r="M925"/>
  <c r="N924"/>
  <c r="M924"/>
  <c r="N923"/>
  <c r="M923"/>
  <c r="N922"/>
  <c r="M922"/>
  <c r="N921"/>
  <c r="M921"/>
  <c r="N920"/>
  <c r="M920"/>
  <c r="N919"/>
  <c r="M919"/>
  <c r="N918"/>
  <c r="M918"/>
  <c r="N917"/>
  <c r="M917"/>
  <c r="N916"/>
  <c r="M916"/>
  <c r="N915"/>
  <c r="M915"/>
  <c r="N914"/>
  <c r="M914"/>
  <c r="N913"/>
  <c r="M913"/>
  <c r="N912"/>
  <c r="M912"/>
  <c r="N911"/>
  <c r="M911"/>
  <c r="N902"/>
  <c r="M902"/>
  <c r="N901"/>
  <c r="M901"/>
  <c r="N900"/>
  <c r="M900"/>
  <c r="N899"/>
  <c r="M899"/>
  <c r="N898"/>
  <c r="M898"/>
  <c r="N897"/>
  <c r="M897"/>
  <c r="N896"/>
  <c r="M896"/>
  <c r="N895"/>
  <c r="M895"/>
  <c r="N894"/>
  <c r="M894"/>
  <c r="N893"/>
  <c r="M893"/>
  <c r="N892"/>
  <c r="M892"/>
  <c r="N891"/>
  <c r="M891"/>
  <c r="N890"/>
  <c r="M890"/>
  <c r="N889"/>
  <c r="M889"/>
  <c r="N888"/>
  <c r="M888"/>
  <c r="N887"/>
  <c r="M887"/>
  <c r="N886"/>
  <c r="M886"/>
  <c r="N885"/>
  <c r="M885"/>
  <c r="N884"/>
  <c r="M884"/>
  <c r="N880"/>
  <c r="M880"/>
  <c r="N879"/>
  <c r="M879"/>
  <c r="N878"/>
  <c r="M878"/>
  <c r="N877"/>
  <c r="M877"/>
  <c r="N876"/>
  <c r="M876"/>
  <c r="N875"/>
  <c r="M875"/>
  <c r="N874"/>
  <c r="M874"/>
  <c r="N873"/>
  <c r="M873"/>
  <c r="N872"/>
  <c r="M872"/>
  <c r="N871"/>
  <c r="M871"/>
  <c r="N870"/>
  <c r="M870"/>
  <c r="N869"/>
  <c r="M869"/>
  <c r="N868"/>
  <c r="M868"/>
  <c r="N867"/>
  <c r="M867"/>
  <c r="N866"/>
  <c r="M866"/>
  <c r="N865"/>
  <c r="M865"/>
  <c r="N864"/>
  <c r="M864"/>
  <c r="N863"/>
  <c r="M863"/>
  <c r="N862"/>
  <c r="M862"/>
  <c r="N861"/>
  <c r="M861"/>
  <c r="N860"/>
  <c r="M860"/>
  <c r="N859"/>
  <c r="M859"/>
  <c r="N858"/>
  <c r="M858"/>
  <c r="N857"/>
  <c r="M857"/>
  <c r="N856"/>
  <c r="M856"/>
  <c r="N855"/>
  <c r="M855"/>
  <c r="N854"/>
  <c r="M854"/>
  <c r="N853"/>
  <c r="M853"/>
  <c r="N852"/>
  <c r="M852"/>
  <c r="N851"/>
  <c r="M851"/>
  <c r="N850"/>
  <c r="M850"/>
  <c r="N849"/>
  <c r="M849"/>
  <c r="N848"/>
  <c r="M848"/>
  <c r="N847"/>
  <c r="M847"/>
  <c r="N846"/>
  <c r="M846"/>
  <c r="N845"/>
  <c r="M845"/>
  <c r="N842"/>
  <c r="M842"/>
  <c r="N841"/>
  <c r="M841"/>
  <c r="N840"/>
  <c r="M840"/>
  <c r="N839"/>
  <c r="M839"/>
  <c r="N838"/>
  <c r="M838"/>
  <c r="N832"/>
  <c r="M832"/>
  <c r="N831"/>
  <c r="M831"/>
  <c r="N830"/>
  <c r="M830"/>
  <c r="N829"/>
  <c r="M829"/>
  <c r="N828"/>
  <c r="M828"/>
  <c r="N827"/>
  <c r="M827"/>
  <c r="N826"/>
  <c r="M826"/>
  <c r="M825"/>
  <c r="M824"/>
  <c r="N822"/>
  <c r="M822"/>
  <c r="N821"/>
  <c r="M821"/>
  <c r="N820"/>
  <c r="M820"/>
  <c r="N819"/>
  <c r="M819"/>
  <c r="N818"/>
  <c r="M818"/>
  <c r="N817"/>
  <c r="M817"/>
  <c r="N816"/>
  <c r="M816"/>
  <c r="N815"/>
  <c r="M815"/>
  <c r="N814"/>
  <c r="M814"/>
  <c r="N813"/>
  <c r="M813"/>
  <c r="N810"/>
  <c r="M810"/>
  <c r="N809"/>
  <c r="M809"/>
  <c r="N808"/>
  <c r="M808"/>
  <c r="N807"/>
  <c r="M807"/>
  <c r="N806"/>
  <c r="M806"/>
  <c r="N805"/>
  <c r="M805"/>
  <c r="N804"/>
  <c r="M804"/>
  <c r="N803"/>
  <c r="M803"/>
  <c r="N802"/>
  <c r="M802"/>
  <c r="N801"/>
  <c r="M801"/>
  <c r="N795"/>
  <c r="M795"/>
  <c r="N794"/>
  <c r="M794"/>
  <c r="N793"/>
  <c r="M793"/>
  <c r="N792"/>
  <c r="M792"/>
  <c r="N791"/>
  <c r="M791"/>
  <c r="N790"/>
  <c r="M790"/>
  <c r="N789"/>
  <c r="M789"/>
  <c r="N788"/>
  <c r="M788"/>
  <c r="N787"/>
  <c r="M787"/>
  <c r="N786"/>
  <c r="M786"/>
  <c r="N785"/>
  <c r="M785"/>
  <c r="N784"/>
  <c r="M784"/>
  <c r="N783"/>
  <c r="M783"/>
  <c r="N782"/>
  <c r="M782"/>
  <c r="N781"/>
  <c r="M781"/>
  <c r="N780"/>
  <c r="M780"/>
  <c r="N779"/>
  <c r="M779"/>
  <c r="N778"/>
  <c r="M778"/>
  <c r="N777"/>
  <c r="M777"/>
  <c r="N776"/>
  <c r="M776"/>
  <c r="N775"/>
  <c r="M775"/>
  <c r="N774"/>
  <c r="M774"/>
  <c r="N773"/>
  <c r="M773"/>
  <c r="N772"/>
  <c r="M772"/>
  <c r="N771"/>
  <c r="M771"/>
  <c r="N770"/>
  <c r="M770"/>
  <c r="N769"/>
  <c r="M769"/>
  <c r="N768"/>
  <c r="M768"/>
  <c r="N767"/>
  <c r="M767"/>
  <c r="N766"/>
  <c r="M766"/>
  <c r="N765"/>
  <c r="M765"/>
  <c r="N764"/>
  <c r="M764"/>
  <c r="N763"/>
  <c r="M763"/>
  <c r="N762"/>
  <c r="M762"/>
  <c r="N761"/>
  <c r="M761"/>
  <c r="N760"/>
  <c r="M760"/>
  <c r="N759"/>
  <c r="M759"/>
  <c r="N758"/>
  <c r="M758"/>
  <c r="N757"/>
  <c r="M757"/>
  <c r="N756"/>
  <c r="M756"/>
  <c r="N755"/>
  <c r="M755"/>
  <c r="N754"/>
  <c r="M754"/>
  <c r="N753"/>
  <c r="M753"/>
  <c r="N752"/>
  <c r="M752"/>
  <c r="N751"/>
  <c r="M751"/>
  <c r="N750"/>
  <c r="M750"/>
  <c r="N749"/>
  <c r="M749"/>
  <c r="N748"/>
  <c r="M748"/>
  <c r="N747"/>
  <c r="M747"/>
  <c r="N746"/>
  <c r="M746"/>
  <c r="N745"/>
  <c r="M745"/>
  <c r="N744"/>
  <c r="M744"/>
  <c r="N743"/>
  <c r="M743"/>
  <c r="N742"/>
  <c r="M742"/>
  <c r="N741"/>
  <c r="M741"/>
  <c r="N740"/>
  <c r="M740"/>
  <c r="N739"/>
  <c r="M739"/>
  <c r="N738"/>
  <c r="M738"/>
  <c r="N737"/>
  <c r="M737"/>
  <c r="N736"/>
  <c r="M736"/>
  <c r="N735"/>
  <c r="M735"/>
  <c r="N734"/>
  <c r="M734"/>
  <c r="N730"/>
  <c r="M730"/>
  <c r="N729"/>
  <c r="M729"/>
  <c r="N728"/>
  <c r="M728"/>
  <c r="N727"/>
  <c r="M727"/>
  <c r="N726"/>
  <c r="M726"/>
  <c r="N725"/>
  <c r="M725"/>
  <c r="N724"/>
  <c r="M724"/>
  <c r="N723"/>
  <c r="M723"/>
  <c r="N722"/>
  <c r="M722"/>
  <c r="N721"/>
  <c r="M721"/>
  <c r="N720"/>
  <c r="M720"/>
  <c r="N719"/>
  <c r="M719"/>
  <c r="N718"/>
  <c r="M718"/>
  <c r="N717"/>
  <c r="M717"/>
  <c r="N716"/>
  <c r="M716"/>
  <c r="N715"/>
  <c r="M715"/>
  <c r="N714"/>
  <c r="M714"/>
  <c r="N713"/>
  <c r="M713"/>
  <c r="N712"/>
  <c r="M712"/>
  <c r="N711"/>
  <c r="M711"/>
  <c r="N710"/>
  <c r="M710"/>
  <c r="N709"/>
  <c r="M709"/>
  <c r="N708"/>
  <c r="M708"/>
  <c r="N707"/>
  <c r="M707"/>
  <c r="N706"/>
  <c r="M706"/>
  <c r="N705"/>
  <c r="M705"/>
  <c r="N704"/>
  <c r="M704"/>
  <c r="N703"/>
  <c r="M703"/>
  <c r="N702"/>
  <c r="M702"/>
  <c r="N701"/>
  <c r="M701"/>
  <c r="N700"/>
  <c r="M700"/>
  <c r="N699"/>
  <c r="M699"/>
  <c r="N698"/>
  <c r="M698"/>
  <c r="N697"/>
  <c r="M697"/>
  <c r="N696"/>
  <c r="M696"/>
  <c r="N695"/>
  <c r="M695"/>
  <c r="N694"/>
  <c r="M694"/>
  <c r="N693"/>
  <c r="M693"/>
  <c r="N692"/>
  <c r="M692"/>
  <c r="N691"/>
  <c r="M691"/>
  <c r="N690"/>
  <c r="M690"/>
  <c r="N689"/>
  <c r="M689"/>
  <c r="N688"/>
  <c r="M688"/>
  <c r="N687"/>
  <c r="M687"/>
  <c r="N686"/>
  <c r="M686"/>
  <c r="N685"/>
  <c r="M685"/>
  <c r="N684"/>
  <c r="M684"/>
  <c r="N683"/>
  <c r="M683"/>
  <c r="N682"/>
  <c r="M682"/>
  <c r="N681"/>
  <c r="M681"/>
  <c r="N680"/>
  <c r="M680"/>
  <c r="N679"/>
  <c r="M679"/>
  <c r="N678"/>
  <c r="M678"/>
  <c r="N677"/>
  <c r="M677"/>
  <c r="N676"/>
  <c r="M676"/>
  <c r="N675"/>
  <c r="M675"/>
  <c r="N674"/>
  <c r="M674"/>
  <c r="N673"/>
  <c r="M673"/>
  <c r="N672"/>
  <c r="M672"/>
  <c r="N671"/>
  <c r="M671"/>
  <c r="N670"/>
  <c r="M670"/>
  <c r="N669"/>
  <c r="M669"/>
  <c r="N668"/>
  <c r="M668"/>
  <c r="N667"/>
  <c r="M667"/>
  <c r="N666"/>
  <c r="M666"/>
  <c r="N665"/>
  <c r="M665"/>
  <c r="N664"/>
  <c r="M664"/>
  <c r="N663"/>
  <c r="M663"/>
  <c r="N662"/>
  <c r="M662"/>
  <c r="N661"/>
  <c r="M661"/>
  <c r="N660"/>
  <c r="M660"/>
  <c r="N657"/>
  <c r="M657"/>
  <c r="N656"/>
  <c r="M656"/>
  <c r="N655"/>
  <c r="M655"/>
  <c r="N654"/>
  <c r="M654"/>
  <c r="N653"/>
  <c r="M653"/>
  <c r="N652"/>
  <c r="M652"/>
  <c r="N650"/>
  <c r="M650"/>
  <c r="N649"/>
  <c r="M649"/>
  <c r="N648"/>
  <c r="M648"/>
  <c r="N647"/>
  <c r="M647"/>
  <c r="N646"/>
  <c r="M646"/>
  <c r="N645"/>
  <c r="M645"/>
  <c r="N644"/>
  <c r="M644"/>
  <c r="N632"/>
  <c r="M632"/>
  <c r="N631"/>
  <c r="M631"/>
  <c r="N630"/>
  <c r="M630"/>
  <c r="N629"/>
  <c r="M629"/>
  <c r="N628"/>
  <c r="M628"/>
  <c r="N627"/>
  <c r="M627"/>
  <c r="N626"/>
  <c r="M626"/>
  <c r="N625"/>
  <c r="M625"/>
  <c r="N624"/>
  <c r="M624"/>
  <c r="N623"/>
  <c r="M623"/>
  <c r="N610"/>
  <c r="M610"/>
  <c r="N609"/>
  <c r="M609"/>
  <c r="N608"/>
  <c r="M608"/>
  <c r="N607"/>
  <c r="M607"/>
  <c r="N606"/>
  <c r="M606"/>
  <c r="N605"/>
  <c r="M605"/>
  <c r="N604"/>
  <c r="M604"/>
  <c r="N603"/>
  <c r="M603"/>
  <c r="N602"/>
  <c r="M602"/>
  <c r="N601"/>
  <c r="M601"/>
  <c r="N600"/>
  <c r="M600"/>
  <c r="N595"/>
  <c r="M595"/>
  <c r="N594"/>
  <c r="M594"/>
  <c r="N590"/>
  <c r="M590"/>
  <c r="N589"/>
  <c r="M589"/>
  <c r="N588"/>
  <c r="M588"/>
  <c r="N587"/>
  <c r="M587"/>
  <c r="N586"/>
  <c r="M586"/>
  <c r="N585"/>
  <c r="M585"/>
  <c r="N584"/>
  <c r="M584"/>
  <c r="N583"/>
  <c r="M583"/>
  <c r="N582"/>
  <c r="M582"/>
  <c r="N581"/>
  <c r="M581"/>
  <c r="N579"/>
  <c r="M579"/>
  <c r="N578"/>
  <c r="M578"/>
  <c r="N577"/>
  <c r="M577"/>
  <c r="N576"/>
  <c r="M576"/>
  <c r="N575"/>
  <c r="N574"/>
  <c r="M574"/>
  <c r="N573"/>
  <c r="M573"/>
  <c r="N572"/>
  <c r="M572"/>
  <c r="N571"/>
  <c r="M571"/>
  <c r="N570"/>
  <c r="M570"/>
  <c r="N569"/>
  <c r="M569"/>
  <c r="N567"/>
  <c r="M567"/>
  <c r="N566"/>
  <c r="M566"/>
  <c r="N565"/>
  <c r="M565"/>
  <c r="N564"/>
  <c r="M564"/>
  <c r="N563"/>
  <c r="M563"/>
  <c r="N562"/>
  <c r="M562"/>
  <c r="N561"/>
  <c r="M561"/>
  <c r="N554"/>
  <c r="M554"/>
  <c r="N553"/>
  <c r="M553"/>
  <c r="N552"/>
  <c r="M552"/>
  <c r="N551"/>
  <c r="M551"/>
  <c r="N550"/>
  <c r="M550"/>
  <c r="N549"/>
  <c r="M549"/>
  <c r="N548"/>
  <c r="M548"/>
  <c r="N547"/>
  <c r="M547"/>
  <c r="N546"/>
  <c r="M546"/>
  <c r="N545"/>
  <c r="M545"/>
  <c r="N544"/>
  <c r="M544"/>
  <c r="N543"/>
  <c r="M543"/>
  <c r="N542"/>
  <c r="M542"/>
  <c r="N540"/>
  <c r="M540"/>
  <c r="N539"/>
  <c r="M539"/>
  <c r="N538"/>
  <c r="M538"/>
  <c r="N536"/>
  <c r="M536"/>
  <c r="N535"/>
  <c r="M535"/>
  <c r="N534"/>
  <c r="M534"/>
  <c r="N533"/>
  <c r="M533"/>
  <c r="N532"/>
  <c r="M532"/>
  <c r="N531"/>
  <c r="M531"/>
  <c r="N530"/>
  <c r="M530"/>
  <c r="N529"/>
  <c r="M529"/>
  <c r="N528"/>
  <c r="M528"/>
  <c r="N527"/>
  <c r="M527"/>
  <c r="N526"/>
  <c r="M526"/>
  <c r="N522"/>
  <c r="M522"/>
  <c r="N521"/>
  <c r="M521"/>
  <c r="N520"/>
  <c r="M520"/>
  <c r="N519"/>
  <c r="M519"/>
  <c r="N518"/>
  <c r="M518"/>
  <c r="N510"/>
  <c r="M510"/>
  <c r="N509"/>
  <c r="M509"/>
  <c r="N508"/>
  <c r="M508"/>
  <c r="N507"/>
  <c r="M507"/>
  <c r="N506"/>
  <c r="M506"/>
  <c r="N505"/>
  <c r="M505"/>
  <c r="N503"/>
  <c r="M503"/>
  <c r="N502"/>
  <c r="M502"/>
  <c r="N501"/>
  <c r="M501"/>
  <c r="N500"/>
  <c r="M500"/>
  <c r="N499"/>
  <c r="M499"/>
  <c r="N498"/>
  <c r="M498"/>
  <c r="N497"/>
  <c r="M497"/>
  <c r="N494"/>
  <c r="M494"/>
  <c r="N493"/>
  <c r="M493"/>
  <c r="N492"/>
  <c r="M492"/>
  <c r="N491"/>
  <c r="M491"/>
  <c r="N490"/>
  <c r="M490"/>
  <c r="N489"/>
  <c r="M489"/>
  <c r="N487"/>
  <c r="M487"/>
  <c r="N486"/>
  <c r="M486"/>
  <c r="N485"/>
  <c r="M485"/>
  <c r="N484"/>
  <c r="M484"/>
  <c r="N483"/>
  <c r="M483"/>
  <c r="N482"/>
  <c r="M482"/>
  <c r="N481"/>
  <c r="M481"/>
  <c r="N480"/>
  <c r="M480"/>
  <c r="N479"/>
  <c r="M479"/>
  <c r="N478"/>
  <c r="M478"/>
  <c r="N477"/>
  <c r="M477"/>
  <c r="N476"/>
  <c r="M476"/>
  <c r="N475"/>
  <c r="M475"/>
  <c r="N474"/>
  <c r="M474"/>
  <c r="N464"/>
  <c r="M464"/>
  <c r="N463"/>
  <c r="M463"/>
  <c r="N462"/>
  <c r="M462"/>
  <c r="N461"/>
  <c r="M461"/>
  <c r="N460"/>
  <c r="M460"/>
  <c r="N459"/>
  <c r="M459"/>
  <c r="N458"/>
  <c r="M458"/>
  <c r="N457"/>
  <c r="M457"/>
  <c r="N456"/>
  <c r="M456"/>
  <c r="N455"/>
  <c r="M455"/>
  <c r="N454"/>
  <c r="M454"/>
  <c r="N453"/>
  <c r="M453"/>
  <c r="N448"/>
  <c r="M448"/>
  <c r="N447"/>
  <c r="M447"/>
  <c r="N445"/>
  <c r="M445"/>
  <c r="N444"/>
  <c r="M444"/>
  <c r="N443"/>
  <c r="M443"/>
  <c r="N442"/>
  <c r="M442"/>
  <c r="N441"/>
  <c r="M441"/>
  <c r="N440"/>
  <c r="M440"/>
  <c r="N431"/>
  <c r="M431"/>
  <c r="N430"/>
  <c r="M430"/>
  <c r="N429"/>
  <c r="M429"/>
  <c r="N428"/>
  <c r="M428"/>
  <c r="N427"/>
  <c r="M427"/>
  <c r="N426"/>
  <c r="M426"/>
  <c r="N425"/>
  <c r="M425"/>
  <c r="N405"/>
  <c r="M405"/>
  <c r="N404"/>
  <c r="M404"/>
  <c r="N403"/>
  <c r="M403"/>
  <c r="N402"/>
  <c r="M402"/>
  <c r="N401"/>
  <c r="M401"/>
  <c r="N400"/>
  <c r="M400"/>
  <c r="N399"/>
  <c r="M399"/>
  <c r="N398"/>
  <c r="M398"/>
  <c r="N397"/>
  <c r="M397"/>
  <c r="N396"/>
  <c r="M396"/>
  <c r="N395"/>
  <c r="M395"/>
  <c r="N394"/>
  <c r="M394"/>
  <c r="N393"/>
  <c r="M393"/>
  <c r="N392"/>
  <c r="M392"/>
  <c r="N391"/>
  <c r="M391"/>
  <c r="N390"/>
  <c r="M390"/>
  <c r="N389"/>
  <c r="M389"/>
  <c r="N388"/>
  <c r="M388"/>
  <c r="M387"/>
  <c r="N386"/>
  <c r="M386"/>
  <c r="N385"/>
  <c r="M385"/>
  <c r="N384"/>
  <c r="M384"/>
  <c r="N383"/>
  <c r="M383"/>
  <c r="N382"/>
  <c r="M382"/>
  <c r="N381"/>
  <c r="M381"/>
  <c r="N380"/>
  <c r="M380"/>
  <c r="N379"/>
  <c r="M379"/>
  <c r="N378"/>
  <c r="M378"/>
  <c r="N377"/>
  <c r="M377"/>
  <c r="N376"/>
  <c r="M376"/>
  <c r="N375"/>
  <c r="M375"/>
  <c r="N366"/>
  <c r="M366"/>
  <c r="N365"/>
  <c r="M365"/>
  <c r="N364"/>
  <c r="M364"/>
  <c r="N363"/>
  <c r="M363"/>
  <c r="N362"/>
  <c r="M362"/>
  <c r="N361"/>
  <c r="M361"/>
  <c r="N360"/>
  <c r="M360"/>
  <c r="N358"/>
  <c r="M358"/>
  <c r="N357"/>
  <c r="M357"/>
  <c r="N356"/>
  <c r="M356"/>
  <c r="N355"/>
  <c r="M355"/>
  <c r="N354"/>
  <c r="M354"/>
  <c r="N353"/>
  <c r="M353"/>
  <c r="M352"/>
  <c r="N351"/>
  <c r="M351"/>
  <c r="N350"/>
  <c r="M350"/>
  <c r="N349"/>
  <c r="M349"/>
  <c r="N348"/>
  <c r="M348"/>
  <c r="N346"/>
  <c r="M346"/>
  <c r="N345"/>
  <c r="M345"/>
  <c r="N344"/>
  <c r="M344"/>
  <c r="N343"/>
  <c r="M343"/>
  <c r="N339"/>
  <c r="M339"/>
  <c r="N338"/>
  <c r="M338"/>
  <c r="N337"/>
  <c r="M337"/>
  <c r="N336"/>
  <c r="M336"/>
  <c r="N335"/>
  <c r="M335"/>
  <c r="N334"/>
  <c r="M334"/>
  <c r="N333"/>
  <c r="M333"/>
  <c r="N332"/>
  <c r="M332"/>
  <c r="N331"/>
  <c r="M331"/>
  <c r="N325"/>
  <c r="M325"/>
  <c r="N324"/>
  <c r="M324"/>
  <c r="N323"/>
  <c r="M323"/>
  <c r="N322"/>
  <c r="M322"/>
  <c r="N321"/>
  <c r="M321"/>
  <c r="N320"/>
  <c r="M320"/>
  <c r="N306"/>
  <c r="M306"/>
  <c r="N305"/>
  <c r="M305"/>
  <c r="N304"/>
  <c r="M304"/>
  <c r="N303"/>
  <c r="M303"/>
  <c r="N302"/>
  <c r="M302"/>
  <c r="N301"/>
  <c r="M301"/>
  <c r="N300"/>
  <c r="M300"/>
  <c r="N296"/>
  <c r="M296"/>
  <c r="N295"/>
  <c r="M295"/>
  <c r="N294"/>
  <c r="M294"/>
  <c r="N293"/>
  <c r="M293"/>
  <c r="N292"/>
  <c r="M292"/>
  <c r="N291"/>
  <c r="M291"/>
  <c r="N290"/>
  <c r="M290"/>
  <c r="N289"/>
  <c r="M289"/>
  <c r="N284"/>
  <c r="M284"/>
  <c r="N283"/>
  <c r="M283"/>
  <c r="N282"/>
  <c r="M282"/>
  <c r="N281"/>
  <c r="M281"/>
  <c r="N280"/>
  <c r="M280"/>
  <c r="N279"/>
  <c r="M279"/>
  <c r="N278"/>
  <c r="M278"/>
  <c r="N275"/>
  <c r="M275"/>
  <c r="N274"/>
  <c r="M274"/>
  <c r="N273"/>
  <c r="M273"/>
  <c r="N272"/>
  <c r="M272"/>
  <c r="N271"/>
  <c r="M271"/>
  <c r="N270"/>
  <c r="M270"/>
  <c r="N269"/>
  <c r="M269"/>
  <c r="N268"/>
  <c r="M268"/>
  <c r="N267"/>
  <c r="M267"/>
  <c r="N266"/>
  <c r="M266"/>
  <c r="N265"/>
  <c r="M265"/>
  <c r="N264"/>
  <c r="M264"/>
  <c r="N263"/>
  <c r="M263"/>
  <c r="N262"/>
  <c r="M262"/>
  <c r="N261"/>
  <c r="M261"/>
  <c r="N260"/>
  <c r="M260"/>
  <c r="N254"/>
  <c r="M254"/>
  <c r="N253"/>
  <c r="M253"/>
  <c r="N252"/>
  <c r="M252"/>
  <c r="N251"/>
  <c r="M251"/>
  <c r="N250"/>
  <c r="M250"/>
  <c r="N244"/>
  <c r="M244"/>
  <c r="N243"/>
  <c r="M243"/>
  <c r="N242"/>
  <c r="M242"/>
  <c r="N241"/>
  <c r="M241"/>
  <c r="N240"/>
  <c r="M240"/>
  <c r="N239"/>
  <c r="M239"/>
  <c r="N238"/>
  <c r="M238"/>
  <c r="N237"/>
  <c r="M237"/>
  <c r="N236"/>
  <c r="M236"/>
  <c r="N234"/>
  <c r="M234"/>
  <c r="N233"/>
  <c r="M233"/>
  <c r="N232"/>
  <c r="M232"/>
  <c r="N231"/>
  <c r="M231"/>
  <c r="N230"/>
  <c r="M230"/>
  <c r="N229"/>
  <c r="M229"/>
  <c r="N217"/>
  <c r="M217"/>
  <c r="N216"/>
  <c r="M216"/>
  <c r="N215"/>
  <c r="M215"/>
  <c r="N214"/>
  <c r="M214"/>
  <c r="N213"/>
  <c r="M213"/>
  <c r="N212"/>
  <c r="M212"/>
  <c r="N211"/>
  <c r="M211"/>
  <c r="N210"/>
  <c r="M210"/>
  <c r="N209"/>
  <c r="M209"/>
  <c r="N204"/>
  <c r="M204"/>
  <c r="N203"/>
  <c r="M203"/>
  <c r="N202"/>
  <c r="M202"/>
  <c r="N201"/>
  <c r="M201"/>
  <c r="N200"/>
  <c r="M200"/>
  <c r="N199"/>
  <c r="M199"/>
  <c r="N197"/>
  <c r="M197"/>
  <c r="N196"/>
  <c r="M196"/>
  <c r="N195"/>
  <c r="M195"/>
  <c r="N194"/>
  <c r="M194"/>
  <c r="N184"/>
  <c r="M184"/>
  <c r="N183"/>
  <c r="M183"/>
  <c r="N182"/>
  <c r="M182"/>
  <c r="N181"/>
  <c r="M181"/>
  <c r="N180"/>
  <c r="M180"/>
  <c r="N179"/>
  <c r="M179"/>
  <c r="N177"/>
  <c r="M177"/>
  <c r="N176"/>
  <c r="M176"/>
  <c r="N175"/>
  <c r="M175"/>
  <c r="N174"/>
  <c r="M174"/>
  <c r="N173"/>
  <c r="M173"/>
  <c r="N172"/>
  <c r="M172"/>
  <c r="N171"/>
  <c r="M171"/>
  <c r="N170"/>
  <c r="M170"/>
  <c r="N169"/>
  <c r="M169"/>
  <c r="N168"/>
  <c r="M168"/>
  <c r="N167"/>
  <c r="M167"/>
  <c r="N166"/>
  <c r="M166"/>
  <c r="N165"/>
  <c r="M165"/>
  <c r="N164"/>
  <c r="M164"/>
  <c r="N163"/>
  <c r="M163"/>
  <c r="N154"/>
  <c r="M154"/>
  <c r="N153"/>
  <c r="M153"/>
  <c r="N152"/>
  <c r="M152"/>
  <c r="N151"/>
  <c r="M151"/>
  <c r="N150"/>
  <c r="M150"/>
  <c r="N149"/>
  <c r="M149"/>
  <c r="N148"/>
  <c r="M148"/>
  <c r="N147"/>
  <c r="M147"/>
  <c r="N146"/>
  <c r="M146"/>
  <c r="N145"/>
  <c r="M145"/>
  <c r="N144"/>
  <c r="M144"/>
  <c r="N143"/>
  <c r="M143"/>
  <c r="N142"/>
  <c r="M142"/>
  <c r="N141"/>
  <c r="M141"/>
  <c r="N140"/>
  <c r="M140"/>
  <c r="N139"/>
  <c r="M139"/>
  <c r="N132"/>
  <c r="M132"/>
  <c r="N131"/>
  <c r="M131"/>
  <c r="N130"/>
  <c r="M130"/>
  <c r="N129"/>
  <c r="M129"/>
  <c r="N128"/>
  <c r="M128"/>
  <c r="N127"/>
  <c r="M127"/>
  <c r="N126"/>
  <c r="M126"/>
  <c r="N125"/>
  <c r="M125"/>
  <c r="N124"/>
  <c r="M124"/>
  <c r="N123"/>
  <c r="M123"/>
  <c r="N122"/>
  <c r="M122"/>
  <c r="N113"/>
  <c r="M113"/>
  <c r="N112"/>
  <c r="M112"/>
  <c r="N111"/>
  <c r="M111"/>
  <c r="N110"/>
  <c r="M110"/>
  <c r="N109"/>
  <c r="M109"/>
  <c r="N108"/>
  <c r="M108"/>
  <c r="N107"/>
  <c r="M107"/>
  <c r="N106"/>
  <c r="M106"/>
  <c r="N105"/>
  <c r="M105"/>
  <c r="N104"/>
  <c r="M104"/>
  <c r="N103"/>
  <c r="M103"/>
  <c r="N102"/>
  <c r="M102"/>
  <c r="N101"/>
  <c r="M101"/>
  <c r="N100"/>
  <c r="M100"/>
  <c r="N99"/>
  <c r="M99"/>
  <c r="N98"/>
  <c r="M98"/>
  <c r="N97"/>
  <c r="M97"/>
  <c r="N96"/>
  <c r="M96"/>
  <c r="N90"/>
  <c r="M90"/>
  <c r="N89"/>
  <c r="M89"/>
  <c r="N88"/>
  <c r="M88"/>
  <c r="N87"/>
  <c r="M87"/>
  <c r="N86"/>
  <c r="M86"/>
  <c r="N85"/>
  <c r="M85"/>
  <c r="N84"/>
  <c r="M84"/>
  <c r="N83"/>
  <c r="M83"/>
  <c r="N82"/>
  <c r="M82"/>
  <c r="N81"/>
  <c r="M81"/>
  <c r="N78"/>
  <c r="M78"/>
  <c r="N77"/>
  <c r="M77"/>
  <c r="N76"/>
  <c r="M76"/>
  <c r="N75"/>
  <c r="M75"/>
  <c r="N74"/>
  <c r="M74"/>
  <c r="M73"/>
  <c r="N72"/>
  <c r="M72"/>
  <c r="N71"/>
  <c r="M71"/>
  <c r="N70"/>
  <c r="M70"/>
  <c r="N69"/>
  <c r="M69"/>
  <c r="N68"/>
  <c r="M68"/>
  <c r="N67"/>
  <c r="M67"/>
  <c r="N64"/>
  <c r="M64"/>
  <c r="N63"/>
  <c r="M63"/>
  <c r="N62"/>
  <c r="M62"/>
  <c r="N61"/>
  <c r="M61"/>
  <c r="N57"/>
  <c r="M57"/>
  <c r="N56"/>
  <c r="M56"/>
  <c r="N55"/>
  <c r="M55"/>
  <c r="N54"/>
  <c r="M54"/>
  <c r="N53"/>
  <c r="M53"/>
  <c r="N52"/>
  <c r="M52"/>
  <c r="N44"/>
  <c r="M44"/>
  <c r="N43"/>
  <c r="M43"/>
  <c r="N42"/>
  <c r="M42"/>
  <c r="N41"/>
  <c r="M41"/>
  <c r="N40"/>
  <c r="M40"/>
  <c r="N39"/>
  <c r="M39"/>
  <c r="N37"/>
  <c r="M37"/>
  <c r="N25"/>
  <c r="M25"/>
  <c r="N17"/>
  <c r="M17"/>
  <c r="M9"/>
  <c r="E13" i="5"/>
  <c r="E16"/>
  <c r="E19"/>
  <c r="E22"/>
  <c r="E26"/>
  <c r="L24" i="1"/>
  <c r="L23" s="1"/>
  <c r="L22" s="1"/>
  <c r="L21" s="1"/>
  <c r="M21" s="1"/>
  <c r="K24"/>
  <c r="K23" s="1"/>
  <c r="K22" s="1"/>
  <c r="K21" s="1"/>
  <c r="J24"/>
  <c r="J23" s="1"/>
  <c r="J22" s="1"/>
  <c r="J21" s="1"/>
  <c r="L16"/>
  <c r="L15" s="1"/>
  <c r="L14" s="1"/>
  <c r="L13" s="1"/>
  <c r="L12" s="1"/>
  <c r="L11" s="1"/>
  <c r="M11" s="1"/>
  <c r="K16"/>
  <c r="K15" s="1"/>
  <c r="K14" s="1"/>
  <c r="K13" s="1"/>
  <c r="K12" s="1"/>
  <c r="K11" s="1"/>
  <c r="J16"/>
  <c r="J15" s="1"/>
  <c r="J14" s="1"/>
  <c r="J13" s="1"/>
  <c r="J12" s="1"/>
  <c r="J11" s="1"/>
  <c r="G253" i="5" l="1"/>
  <c r="H253" s="1"/>
  <c r="J812" i="1"/>
  <c r="N812" s="1"/>
  <c r="E1171" i="5"/>
  <c r="N352" i="1"/>
  <c r="E1458" i="5"/>
  <c r="E1631"/>
  <c r="F1458"/>
  <c r="F1457" s="1"/>
  <c r="F1434" s="1"/>
  <c r="E18"/>
  <c r="I18" s="1"/>
  <c r="I19"/>
  <c r="E12"/>
  <c r="I12" s="1"/>
  <c r="I13"/>
  <c r="G942"/>
  <c r="I943"/>
  <c r="H943"/>
  <c r="G947"/>
  <c r="I948"/>
  <c r="H948"/>
  <c r="E1081"/>
  <c r="I1081" s="1"/>
  <c r="I1082"/>
  <c r="E1246"/>
  <c r="I1247"/>
  <c r="H142"/>
  <c r="I142"/>
  <c r="H1873"/>
  <c r="I1873"/>
  <c r="G1470"/>
  <c r="I1471"/>
  <c r="H1471"/>
  <c r="F933"/>
  <c r="I934"/>
  <c r="H934"/>
  <c r="H132"/>
  <c r="I132"/>
  <c r="G1423"/>
  <c r="I1425"/>
  <c r="H1425"/>
  <c r="I684"/>
  <c r="H684"/>
  <c r="I1196"/>
  <c r="H1196"/>
  <c r="I51"/>
  <c r="H51"/>
  <c r="I1383"/>
  <c r="H1383"/>
  <c r="H115"/>
  <c r="I115"/>
  <c r="H720"/>
  <c r="I720"/>
  <c r="G1878"/>
  <c r="H1879"/>
  <c r="I1879"/>
  <c r="G1477"/>
  <c r="I1478"/>
  <c r="H1478"/>
  <c r="G1445"/>
  <c r="I1446"/>
  <c r="H1446"/>
  <c r="H1867"/>
  <c r="I1867"/>
  <c r="G1866"/>
  <c r="G1492"/>
  <c r="I1493"/>
  <c r="H1493"/>
  <c r="I1460"/>
  <c r="H1460"/>
  <c r="G1193"/>
  <c r="I1194"/>
  <c r="H1194"/>
  <c r="G1847"/>
  <c r="H1848"/>
  <c r="I1848"/>
  <c r="G153"/>
  <c r="G121" s="1"/>
  <c r="H154"/>
  <c r="I154"/>
  <c r="G335"/>
  <c r="H336"/>
  <c r="I336"/>
  <c r="I1242"/>
  <c r="H1242"/>
  <c r="I1236"/>
  <c r="H1236"/>
  <c r="I1228"/>
  <c r="H1228"/>
  <c r="I1215"/>
  <c r="H1215"/>
  <c r="I1184"/>
  <c r="H1184"/>
  <c r="I1175"/>
  <c r="H1175"/>
  <c r="G344"/>
  <c r="H345"/>
  <c r="I345"/>
  <c r="G905"/>
  <c r="I906"/>
  <c r="H906"/>
  <c r="G908"/>
  <c r="I909"/>
  <c r="H909"/>
  <c r="G914"/>
  <c r="I915"/>
  <c r="H915"/>
  <c r="I935"/>
  <c r="H935"/>
  <c r="G1258"/>
  <c r="I1259"/>
  <c r="H1259"/>
  <c r="H1135"/>
  <c r="I1135"/>
  <c r="H885"/>
  <c r="I885"/>
  <c r="I1386"/>
  <c r="H1386"/>
  <c r="I37"/>
  <c r="H37"/>
  <c r="G29"/>
  <c r="I68"/>
  <c r="H68"/>
  <c r="G1377"/>
  <c r="G1480"/>
  <c r="I1481"/>
  <c r="H1481"/>
  <c r="G1448"/>
  <c r="I1449"/>
  <c r="H1449"/>
  <c r="G1887"/>
  <c r="H1888"/>
  <c r="I1888"/>
  <c r="H1876"/>
  <c r="I1876"/>
  <c r="E1861"/>
  <c r="I1861" s="1"/>
  <c r="G1489"/>
  <c r="I1490"/>
  <c r="H1490"/>
  <c r="G1439"/>
  <c r="I1440"/>
  <c r="H1440"/>
  <c r="G1209"/>
  <c r="I1210"/>
  <c r="H1210"/>
  <c r="G1923"/>
  <c r="H1924"/>
  <c r="I1924"/>
  <c r="H1917"/>
  <c r="I1917"/>
  <c r="H1911"/>
  <c r="I1911"/>
  <c r="G669"/>
  <c r="G663" s="1"/>
  <c r="I670"/>
  <c r="H670"/>
  <c r="H268"/>
  <c r="I268"/>
  <c r="H261"/>
  <c r="I261"/>
  <c r="H254"/>
  <c r="I254"/>
  <c r="I702"/>
  <c r="H702"/>
  <c r="I678"/>
  <c r="H678"/>
  <c r="I672"/>
  <c r="H672"/>
  <c r="H330"/>
  <c r="I330"/>
  <c r="H1166"/>
  <c r="I1166"/>
  <c r="G1160"/>
  <c r="H1161"/>
  <c r="I1161"/>
  <c r="H1154"/>
  <c r="I1154"/>
  <c r="G1666"/>
  <c r="H1667"/>
  <c r="I1667"/>
  <c r="H1649"/>
  <c r="I1649"/>
  <c r="E1038"/>
  <c r="I1038" s="1"/>
  <c r="I1039"/>
  <c r="E1035"/>
  <c r="I1036"/>
  <c r="I941"/>
  <c r="H941"/>
  <c r="G1255"/>
  <c r="I1256"/>
  <c r="H1256"/>
  <c r="G1394"/>
  <c r="I1395"/>
  <c r="H1395"/>
  <c r="E25"/>
  <c r="I25" s="1"/>
  <c r="I26"/>
  <c r="E21"/>
  <c r="I21" s="1"/>
  <c r="I22"/>
  <c r="E15"/>
  <c r="I15" s="1"/>
  <c r="I16"/>
  <c r="I2040"/>
  <c r="I2046"/>
  <c r="H2046"/>
  <c r="E1079"/>
  <c r="I1080"/>
  <c r="H327"/>
  <c r="I327"/>
  <c r="I1232"/>
  <c r="H1232"/>
  <c r="G903"/>
  <c r="I904"/>
  <c r="H904"/>
  <c r="I1465"/>
  <c r="H1465"/>
  <c r="I1219"/>
  <c r="H1219"/>
  <c r="H127"/>
  <c r="I127"/>
  <c r="I708"/>
  <c r="H708"/>
  <c r="I664"/>
  <c r="H664"/>
  <c r="H122"/>
  <c r="I122"/>
  <c r="I691"/>
  <c r="H691"/>
  <c r="I940"/>
  <c r="H940"/>
  <c r="I1223"/>
  <c r="H1223"/>
  <c r="I1402"/>
  <c r="H1402"/>
  <c r="I59"/>
  <c r="H59"/>
  <c r="I77"/>
  <c r="H77"/>
  <c r="G73"/>
  <c r="H1685"/>
  <c r="I1685"/>
  <c r="H1121"/>
  <c r="I1121"/>
  <c r="G351"/>
  <c r="I624"/>
  <c r="H624"/>
  <c r="G1483"/>
  <c r="I1484"/>
  <c r="H1484"/>
  <c r="G1467"/>
  <c r="I1468"/>
  <c r="H1468"/>
  <c r="G1436"/>
  <c r="I1437"/>
  <c r="H1437"/>
  <c r="H1869"/>
  <c r="I1869"/>
  <c r="H1861"/>
  <c r="G1453"/>
  <c r="I1454"/>
  <c r="H1454"/>
  <c r="G1459"/>
  <c r="G1458" s="1"/>
  <c r="G1181"/>
  <c r="I1182"/>
  <c r="H1182"/>
  <c r="H156"/>
  <c r="I156"/>
  <c r="I698"/>
  <c r="H698"/>
  <c r="H1853"/>
  <c r="I1853"/>
  <c r="I1239"/>
  <c r="H1239"/>
  <c r="I1233"/>
  <c r="H1233"/>
  <c r="I1220"/>
  <c r="H1220"/>
  <c r="I1206"/>
  <c r="H1206"/>
  <c r="I1178"/>
  <c r="H1178"/>
  <c r="H341"/>
  <c r="I341"/>
  <c r="H328"/>
  <c r="I328"/>
  <c r="H1874"/>
  <c r="I1874"/>
  <c r="I917"/>
  <c r="H917"/>
  <c r="I911"/>
  <c r="H911"/>
  <c r="I1399"/>
  <c r="H1399"/>
  <c r="G1398"/>
  <c r="H161"/>
  <c r="I161"/>
  <c r="G2057"/>
  <c r="H11"/>
  <c r="H273"/>
  <c r="I273"/>
  <c r="I1416"/>
  <c r="H1416"/>
  <c r="G1486"/>
  <c r="I1487"/>
  <c r="H1487"/>
  <c r="G1474"/>
  <c r="I1475"/>
  <c r="H1475"/>
  <c r="G1442"/>
  <c r="I1443"/>
  <c r="H1443"/>
  <c r="G1883"/>
  <c r="H1884"/>
  <c r="I1884"/>
  <c r="I1495"/>
  <c r="H1495"/>
  <c r="I1463"/>
  <c r="H1463"/>
  <c r="I1466"/>
  <c r="H1466"/>
  <c r="G1850"/>
  <c r="H1851"/>
  <c r="I1851"/>
  <c r="G1190"/>
  <c r="I1191"/>
  <c r="H1191"/>
  <c r="G1920"/>
  <c r="H1921"/>
  <c r="I1921"/>
  <c r="G1914"/>
  <c r="H1915"/>
  <c r="I1915"/>
  <c r="G705"/>
  <c r="I706"/>
  <c r="H706"/>
  <c r="G338"/>
  <c r="H339"/>
  <c r="I339"/>
  <c r="H265"/>
  <c r="I265"/>
  <c r="H257"/>
  <c r="I257"/>
  <c r="H1844"/>
  <c r="I1844"/>
  <c r="I681"/>
  <c r="H681"/>
  <c r="I675"/>
  <c r="H675"/>
  <c r="G347"/>
  <c r="H348"/>
  <c r="I348"/>
  <c r="H332"/>
  <c r="I332"/>
  <c r="H1163"/>
  <c r="I1163"/>
  <c r="G1157"/>
  <c r="H1158"/>
  <c r="I1158"/>
  <c r="H1151"/>
  <c r="I1151"/>
  <c r="H1660"/>
  <c r="I1660"/>
  <c r="I1635"/>
  <c r="I938"/>
  <c r="H938"/>
  <c r="I1252"/>
  <c r="H1252"/>
  <c r="I1391"/>
  <c r="H1391"/>
  <c r="M812" i="1"/>
  <c r="M622"/>
  <c r="M844"/>
  <c r="J298"/>
  <c r="J297" s="1"/>
  <c r="J288" s="1"/>
  <c r="J20"/>
  <c r="J19" s="1"/>
  <c r="L373"/>
  <c r="M373" s="1"/>
  <c r="M198"/>
  <c r="N342"/>
  <c r="K298"/>
  <c r="K297" s="1"/>
  <c r="K288" s="1"/>
  <c r="N825"/>
  <c r="N659"/>
  <c r="K226"/>
  <c r="K225" s="1"/>
  <c r="G933" i="5"/>
  <c r="L495" i="1"/>
  <c r="M495" s="1"/>
  <c r="M473"/>
  <c r="L438"/>
  <c r="L437" s="1"/>
  <c r="L436" s="1"/>
  <c r="M436" s="1"/>
  <c r="J592"/>
  <c r="J560" s="1"/>
  <c r="M504"/>
  <c r="K341"/>
  <c r="K340" s="1"/>
  <c r="K328" s="1"/>
  <c r="N235"/>
  <c r="N299"/>
  <c r="N138"/>
  <c r="M374"/>
  <c r="K373"/>
  <c r="K372" s="1"/>
  <c r="L341"/>
  <c r="M341" s="1"/>
  <c r="M347"/>
  <c r="N844"/>
  <c r="K207"/>
  <c r="K206" s="1"/>
  <c r="M235"/>
  <c r="N488"/>
  <c r="M593"/>
  <c r="L298"/>
  <c r="L297" s="1"/>
  <c r="M297" s="1"/>
  <c r="L592"/>
  <c r="M592" s="1"/>
  <c r="N407"/>
  <c r="J495"/>
  <c r="N198"/>
  <c r="L928"/>
  <c r="F160" i="5"/>
  <c r="E160"/>
  <c r="F663"/>
  <c r="E2034"/>
  <c r="E2033" s="1"/>
  <c r="E1938" s="1"/>
  <c r="G2034"/>
  <c r="F2034"/>
  <c r="F2033" s="1"/>
  <c r="F1938" s="1"/>
  <c r="N446" i="1"/>
  <c r="J373"/>
  <c r="J372" s="1"/>
  <c r="N473"/>
  <c r="L35"/>
  <c r="L34" s="1"/>
  <c r="M34" s="1"/>
  <c r="N387"/>
  <c r="K438"/>
  <c r="K437" s="1"/>
  <c r="K436" s="1"/>
  <c r="K435" s="1"/>
  <c r="N439"/>
  <c r="M452"/>
  <c r="M80"/>
  <c r="N36"/>
  <c r="F1415" i="5"/>
  <c r="F1406" s="1"/>
  <c r="F1376" s="1"/>
  <c r="L418" i="1"/>
  <c r="N419"/>
  <c r="N13"/>
  <c r="M446"/>
  <c r="N16"/>
  <c r="M330"/>
  <c r="M13"/>
  <c r="M24"/>
  <c r="M14"/>
  <c r="J193"/>
  <c r="J192" s="1"/>
  <c r="N192" s="1"/>
  <c r="N12"/>
  <c r="E1376" i="5"/>
  <c r="L537" i="1"/>
  <c r="M537" s="1"/>
  <c r="K523"/>
  <c r="M525"/>
  <c r="N525"/>
  <c r="L450"/>
  <c r="N450" s="1"/>
  <c r="M496"/>
  <c r="K471"/>
  <c r="M472"/>
  <c r="F1068" i="5"/>
  <c r="F1067" s="1"/>
  <c r="F121"/>
  <c r="F10" s="1"/>
  <c r="M451" i="1"/>
  <c r="N541"/>
  <c r="J523"/>
  <c r="J517" s="1"/>
  <c r="N524"/>
  <c r="N496"/>
  <c r="N472"/>
  <c r="N451"/>
  <c r="N452"/>
  <c r="N22"/>
  <c r="M22"/>
  <c r="N11"/>
  <c r="N15"/>
  <c r="N21"/>
  <c r="M228"/>
  <c r="L161"/>
  <c r="M161" s="1"/>
  <c r="N359"/>
  <c r="J226"/>
  <c r="J225" s="1"/>
  <c r="L226"/>
  <c r="L225" s="1"/>
  <c r="M225" s="1"/>
  <c r="M16"/>
  <c r="K20"/>
  <c r="K19" s="1"/>
  <c r="M15"/>
  <c r="K287"/>
  <c r="K286" s="1"/>
  <c r="L411"/>
  <c r="N411" s="1"/>
  <c r="N412"/>
  <c r="L207"/>
  <c r="L206" s="1"/>
  <c r="M206" s="1"/>
  <c r="N23"/>
  <c r="N120"/>
  <c r="M23"/>
  <c r="M138"/>
  <c r="N178"/>
  <c r="M12"/>
  <c r="N14"/>
  <c r="N24"/>
  <c r="N246"/>
  <c r="E1457" i="5"/>
  <c r="E1434" s="1"/>
  <c r="F1859"/>
  <c r="F1857" s="1"/>
  <c r="N347" i="1"/>
  <c r="J341"/>
  <c r="J307"/>
  <c r="N308"/>
  <c r="N374"/>
  <c r="N330"/>
  <c r="N329"/>
  <c r="M258"/>
  <c r="M257"/>
  <c r="N256"/>
  <c r="M259"/>
  <c r="N258"/>
  <c r="N257"/>
  <c r="N259"/>
  <c r="E121" i="5"/>
  <c r="N228" i="1"/>
  <c r="N227"/>
  <c r="J218"/>
  <c r="N218" s="1"/>
  <c r="N219"/>
  <c r="M208"/>
  <c r="N208"/>
  <c r="F1170" i="5"/>
  <c r="E1170"/>
  <c r="E663"/>
  <c r="L185" i="1"/>
  <c r="J185"/>
  <c r="N186"/>
  <c r="K161"/>
  <c r="J161"/>
  <c r="L137"/>
  <c r="N137" s="1"/>
  <c r="M162"/>
  <c r="M193"/>
  <c r="N162"/>
  <c r="J92"/>
  <c r="L92"/>
  <c r="M92" s="1"/>
  <c r="K92"/>
  <c r="N119"/>
  <c r="N121"/>
  <c r="M120"/>
  <c r="M121"/>
  <c r="M95"/>
  <c r="M94"/>
  <c r="M93"/>
  <c r="N94"/>
  <c r="N95"/>
  <c r="N93"/>
  <c r="K59"/>
  <c r="K31" s="1"/>
  <c r="L65"/>
  <c r="M65" s="1"/>
  <c r="N79"/>
  <c r="N80"/>
  <c r="N66"/>
  <c r="J60"/>
  <c r="J59" s="1"/>
  <c r="M48"/>
  <c r="F932" i="5"/>
  <c r="F900" s="1"/>
  <c r="M47" i="1"/>
  <c r="N46"/>
  <c r="N47"/>
  <c r="N48"/>
  <c r="J35"/>
  <c r="J34" s="1"/>
  <c r="G1068" i="5"/>
  <c r="E1069"/>
  <c r="E933"/>
  <c r="E932" s="1"/>
  <c r="E900" s="1"/>
  <c r="L20" i="1"/>
  <c r="M20" s="1"/>
  <c r="N26"/>
  <c r="N28"/>
  <c r="N27"/>
  <c r="I253" i="5" l="1"/>
  <c r="G1457"/>
  <c r="G326"/>
  <c r="H326" s="1"/>
  <c r="E1860"/>
  <c r="E1859" s="1"/>
  <c r="E1857" s="1"/>
  <c r="E11"/>
  <c r="I11" s="1"/>
  <c r="G1067"/>
  <c r="H1068"/>
  <c r="I1457"/>
  <c r="H1457"/>
  <c r="I1069"/>
  <c r="G2033"/>
  <c r="H2034"/>
  <c r="I2034"/>
  <c r="G10"/>
  <c r="H121"/>
  <c r="I121"/>
  <c r="I933"/>
  <c r="H933"/>
  <c r="H347"/>
  <c r="I347"/>
  <c r="I705"/>
  <c r="H705"/>
  <c r="H1920"/>
  <c r="I1920"/>
  <c r="H1850"/>
  <c r="I1850"/>
  <c r="I1442"/>
  <c r="H1442"/>
  <c r="I1486"/>
  <c r="H1486"/>
  <c r="I1398"/>
  <c r="H1398"/>
  <c r="I1459"/>
  <c r="H1459"/>
  <c r="I1436"/>
  <c r="H1436"/>
  <c r="G1435"/>
  <c r="I1483"/>
  <c r="H1483"/>
  <c r="I73"/>
  <c r="H73"/>
  <c r="G902"/>
  <c r="I903"/>
  <c r="H903"/>
  <c r="E1078"/>
  <c r="I1078" s="1"/>
  <c r="I1079"/>
  <c r="I1394"/>
  <c r="H1394"/>
  <c r="G1390"/>
  <c r="H1666"/>
  <c r="I1666"/>
  <c r="G1631"/>
  <c r="I669"/>
  <c r="H669"/>
  <c r="I1209"/>
  <c r="H1209"/>
  <c r="I1489"/>
  <c r="H1489"/>
  <c r="G1886"/>
  <c r="G1882" s="1"/>
  <c r="H1887"/>
  <c r="I1887"/>
  <c r="I1480"/>
  <c r="H1480"/>
  <c r="I29"/>
  <c r="H29"/>
  <c r="I914"/>
  <c r="H914"/>
  <c r="I905"/>
  <c r="H905"/>
  <c r="H335"/>
  <c r="I335"/>
  <c r="H1847"/>
  <c r="I1847"/>
  <c r="G1843"/>
  <c r="I1492"/>
  <c r="H1492"/>
  <c r="I1445"/>
  <c r="H1445"/>
  <c r="H1878"/>
  <c r="I1878"/>
  <c r="G1415"/>
  <c r="I1423"/>
  <c r="H1423"/>
  <c r="I1470"/>
  <c r="H1470"/>
  <c r="G946"/>
  <c r="I947"/>
  <c r="H947"/>
  <c r="F8"/>
  <c r="F2075" s="1"/>
  <c r="F2077" s="1"/>
  <c r="I663"/>
  <c r="H663"/>
  <c r="H1157"/>
  <c r="I1157"/>
  <c r="G1150"/>
  <c r="H338"/>
  <c r="I338"/>
  <c r="H1914"/>
  <c r="I1914"/>
  <c r="G1910"/>
  <c r="I1190"/>
  <c r="H1190"/>
  <c r="H1883"/>
  <c r="I1883"/>
  <c r="I1474"/>
  <c r="H1474"/>
  <c r="I2057"/>
  <c r="H2057"/>
  <c r="I1181"/>
  <c r="H1181"/>
  <c r="G1452"/>
  <c r="I1453"/>
  <c r="H1453"/>
  <c r="I1467"/>
  <c r="H1467"/>
  <c r="H351"/>
  <c r="I1458"/>
  <c r="H1458"/>
  <c r="I1255"/>
  <c r="H1255"/>
  <c r="G1246"/>
  <c r="I1035"/>
  <c r="E1034"/>
  <c r="H1160"/>
  <c r="I1160"/>
  <c r="H1923"/>
  <c r="I1923"/>
  <c r="I1439"/>
  <c r="H1439"/>
  <c r="I1448"/>
  <c r="H1448"/>
  <c r="I1377"/>
  <c r="H1377"/>
  <c r="I1258"/>
  <c r="H1258"/>
  <c r="I908"/>
  <c r="H908"/>
  <c r="H344"/>
  <c r="I344"/>
  <c r="H153"/>
  <c r="I153"/>
  <c r="I1193"/>
  <c r="H1193"/>
  <c r="H1866"/>
  <c r="I1866"/>
  <c r="G1860"/>
  <c r="I1477"/>
  <c r="H1477"/>
  <c r="G1171"/>
  <c r="G1872"/>
  <c r="I942"/>
  <c r="H942"/>
  <c r="N297" i="1"/>
  <c r="N436"/>
  <c r="L372"/>
  <c r="N495"/>
  <c r="N341"/>
  <c r="M438"/>
  <c r="N437"/>
  <c r="M437"/>
  <c r="N438"/>
  <c r="L471"/>
  <c r="M471" s="1"/>
  <c r="M298"/>
  <c r="L435"/>
  <c r="N435" s="1"/>
  <c r="K327"/>
  <c r="K277" s="1"/>
  <c r="N20"/>
  <c r="L340"/>
  <c r="L328" s="1"/>
  <c r="L560"/>
  <c r="N592"/>
  <c r="L288"/>
  <c r="L287" s="1"/>
  <c r="L286" s="1"/>
  <c r="M928"/>
  <c r="N928"/>
  <c r="N373"/>
  <c r="N372"/>
  <c r="J471"/>
  <c r="J470" s="1"/>
  <c r="J434" s="1"/>
  <c r="N34"/>
  <c r="N298"/>
  <c r="M372"/>
  <c r="J340"/>
  <c r="J328" s="1"/>
  <c r="J327" s="1"/>
  <c r="L33"/>
  <c r="L32" s="1"/>
  <c r="N35"/>
  <c r="M35"/>
  <c r="K470"/>
  <c r="K434" s="1"/>
  <c r="K517"/>
  <c r="K516" s="1"/>
  <c r="L417"/>
  <c r="N417" s="1"/>
  <c r="N418"/>
  <c r="N193"/>
  <c r="M207"/>
  <c r="N225"/>
  <c r="L470"/>
  <c r="M470" s="1"/>
  <c r="N537"/>
  <c r="L523"/>
  <c r="M450"/>
  <c r="J516"/>
  <c r="K160"/>
  <c r="K134" s="1"/>
  <c r="K10" s="1"/>
  <c r="M226"/>
  <c r="M286"/>
  <c r="N226"/>
  <c r="J207"/>
  <c r="J206" s="1"/>
  <c r="N206" s="1"/>
  <c r="J287"/>
  <c r="N307"/>
  <c r="M288"/>
  <c r="M287"/>
  <c r="L160"/>
  <c r="M160" s="1"/>
  <c r="J160"/>
  <c r="J134" s="1"/>
  <c r="N185"/>
  <c r="N161"/>
  <c r="L136"/>
  <c r="L135" s="1"/>
  <c r="M137"/>
  <c r="N92"/>
  <c r="L60"/>
  <c r="N60" s="1"/>
  <c r="N65"/>
  <c r="J33"/>
  <c r="L19"/>
  <c r="E10" i="5" l="1"/>
  <c r="I10" s="1"/>
  <c r="I326"/>
  <c r="G160"/>
  <c r="N288" i="1"/>
  <c r="M435"/>
  <c r="H1872" i="5"/>
  <c r="I1872"/>
  <c r="H1860"/>
  <c r="I1860"/>
  <c r="G1859"/>
  <c r="I1452"/>
  <c r="H1452"/>
  <c r="H1910"/>
  <c r="I1910"/>
  <c r="G1891"/>
  <c r="I946"/>
  <c r="H946"/>
  <c r="H1843"/>
  <c r="I1843"/>
  <c r="H1631"/>
  <c r="I1631"/>
  <c r="G901"/>
  <c r="I902"/>
  <c r="H902"/>
  <c r="G932"/>
  <c r="G1938"/>
  <c r="H2033"/>
  <c r="I2033"/>
  <c r="E1068"/>
  <c r="H1067"/>
  <c r="H1171"/>
  <c r="I1171"/>
  <c r="G1170"/>
  <c r="E1019"/>
  <c r="I1019" s="1"/>
  <c r="I1034"/>
  <c r="I1246"/>
  <c r="H1246"/>
  <c r="H1882"/>
  <c r="I1882"/>
  <c r="G1120"/>
  <c r="H1150"/>
  <c r="I1150"/>
  <c r="G1406"/>
  <c r="G1376" s="1"/>
  <c r="I1415"/>
  <c r="H1415"/>
  <c r="H1886"/>
  <c r="I1886"/>
  <c r="I1390"/>
  <c r="H1390"/>
  <c r="I1435"/>
  <c r="H1435"/>
  <c r="H10"/>
  <c r="G1434"/>
  <c r="H160"/>
  <c r="I160"/>
  <c r="M560" i="1"/>
  <c r="M340"/>
  <c r="N471"/>
  <c r="N560"/>
  <c r="N340"/>
  <c r="N33"/>
  <c r="M33"/>
  <c r="K433"/>
  <c r="K2976" s="1"/>
  <c r="K2978" s="1"/>
  <c r="M523"/>
  <c r="L517"/>
  <c r="M517" s="1"/>
  <c r="L434"/>
  <c r="M434" s="1"/>
  <c r="L327"/>
  <c r="N470"/>
  <c r="N523"/>
  <c r="J433"/>
  <c r="J286"/>
  <c r="N286" s="1"/>
  <c r="N207"/>
  <c r="M328"/>
  <c r="N287"/>
  <c r="N328"/>
  <c r="N160"/>
  <c r="M136"/>
  <c r="N136"/>
  <c r="L59"/>
  <c r="M59" s="1"/>
  <c r="M60"/>
  <c r="J32"/>
  <c r="J31" s="1"/>
  <c r="N19"/>
  <c r="M19"/>
  <c r="M32"/>
  <c r="I1376" i="5" l="1"/>
  <c r="H1376"/>
  <c r="I1434"/>
  <c r="H1434"/>
  <c r="H1120"/>
  <c r="I1120"/>
  <c r="E1067"/>
  <c r="I1067" s="1"/>
  <c r="I1068"/>
  <c r="G900"/>
  <c r="I932"/>
  <c r="H932"/>
  <c r="H1891"/>
  <c r="I1891"/>
  <c r="I1406"/>
  <c r="H1406"/>
  <c r="H1170"/>
  <c r="I1170"/>
  <c r="I1938"/>
  <c r="H1938"/>
  <c r="I901"/>
  <c r="H901"/>
  <c r="G1857"/>
  <c r="H1859"/>
  <c r="I1859"/>
  <c r="N434" i="1"/>
  <c r="J277"/>
  <c r="L516"/>
  <c r="M516" s="1"/>
  <c r="N517"/>
  <c r="M327"/>
  <c r="L277"/>
  <c r="M277" s="1"/>
  <c r="N327"/>
  <c r="M135"/>
  <c r="L134"/>
  <c r="N135"/>
  <c r="L31"/>
  <c r="N31" s="1"/>
  <c r="N59"/>
  <c r="N32"/>
  <c r="J10"/>
  <c r="H1857" i="5" l="1"/>
  <c r="I1857"/>
  <c r="I900"/>
  <c r="H900"/>
  <c r="G8"/>
  <c r="L433" i="1"/>
  <c r="M433" s="1"/>
  <c r="N516"/>
  <c r="N277"/>
  <c r="M134"/>
  <c r="N134"/>
  <c r="M31"/>
  <c r="L10"/>
  <c r="M10" l="1"/>
  <c r="L2976"/>
  <c r="H8" i="5"/>
  <c r="G2075"/>
  <c r="N433" i="1"/>
  <c r="N10"/>
  <c r="J1938"/>
  <c r="J1937" s="1"/>
  <c r="J1922" s="1"/>
  <c r="E371" i="5"/>
  <c r="E370" s="1"/>
  <c r="E352" s="1"/>
  <c r="L2978" i="1" l="1"/>
  <c r="M2976"/>
  <c r="E351" i="5"/>
  <c r="I352"/>
  <c r="G2077"/>
  <c r="H2075"/>
  <c r="N1922" i="1"/>
  <c r="J1921"/>
  <c r="I351" i="5" l="1"/>
  <c r="E8"/>
  <c r="N1921" i="1"/>
  <c r="J1920"/>
  <c r="I8" i="5" l="1"/>
  <c r="E2075"/>
  <c r="J1910" i="1"/>
  <c r="N1920"/>
  <c r="E2077" i="5" l="1"/>
  <c r="I2075"/>
  <c r="J1822" i="1"/>
  <c r="N1910"/>
  <c r="N1822" l="1"/>
  <c r="J2976"/>
  <c r="J2978" l="1"/>
  <c r="N2976"/>
</calcChain>
</file>

<file path=xl/sharedStrings.xml><?xml version="1.0" encoding="utf-8"?>
<sst xmlns="http://schemas.openxmlformats.org/spreadsheetml/2006/main" count="26307" uniqueCount="1254">
  <si>
    <t/>
  </si>
  <si>
    <t>тыс. рублей</t>
  </si>
  <si>
    <t>Наименование</t>
  </si>
  <si>
    <t>Гла-
ва</t>
  </si>
  <si>
    <t>Раз-
дел</t>
  </si>
  <si>
    <t>Под-
раз-
дел</t>
  </si>
  <si>
    <t>Целевая
статья</t>
  </si>
  <si>
    <t>Вид
рас-
хо-
дов</t>
  </si>
  <si>
    <t>1</t>
  </si>
  <si>
    <t>2</t>
  </si>
  <si>
    <t>3</t>
  </si>
  <si>
    <t>4</t>
  </si>
  <si>
    <t>5</t>
  </si>
  <si>
    <t>6</t>
  </si>
  <si>
    <t>7</t>
  </si>
  <si>
    <t>8</t>
  </si>
  <si>
    <t>МИНИСТЕРСТВО ПРОМЫШЛЕННОСТИ И СТРОИТЕЛЬСТВА АРХАНГЕЛЬСКОЙ ОБЛАСТИ</t>
  </si>
  <si>
    <t>019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</si>
  <si>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</si>
  <si>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</si>
  <si>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</si>
  <si>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</si>
  <si>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Государственная 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 – 2020 годы)"</t>
  </si>
  <si>
    <t>06 0 0000</t>
  </si>
  <si>
    <t>Подпрограмма "Создание условий для реализации государственной программы"</t>
  </si>
  <si>
    <t>06 4 0000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</si>
  <si>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</si>
  <si>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06 4 7869</t>
  </si>
  <si>
    <t>Межбюджетные трансферты</t>
  </si>
  <si>
    <t>500</t>
  </si>
  <si>
    <t>Субвенции</t>
  </si>
  <si>
    <t>530</t>
  </si>
  <si>
    <t>Национальная безопасность и правоохранительная деятельность</t>
  </si>
  <si>
    <t>03</t>
  </si>
  <si>
    <t>Обеспечение пожарной безопасности</t>
  </si>
  <si>
    <t>10</t>
  </si>
  <si>
    <t>Государственная программа Архангельской области "Защита населения и территорий Архангельской области от чрезвычайных ситуаций, обеспечение пожарной безопасности и безопасности на водных объектах (2014 – 2020 годы)"</t>
  </si>
  <si>
    <t>09 0 0000</t>
  </si>
  <si>
    <t>Подпрограмма "Пожарная безопасность в Архангельской области"</t>
  </si>
  <si>
    <t>09 1 0000</t>
  </si>
  <si>
    <t>Строительство и реконструкция объектов капитального строительства государственной собственности Архангельской области</t>
  </si>
  <si>
    <t>09 1 7030</t>
  </si>
  <si>
    <t>Капитальные вложения в объекты государственной (муниципальной) собственности</t>
  </si>
  <si>
    <t>400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</si>
  <si>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</si>
  <si>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</si>
  <si>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Национальная экономика</t>
  </si>
  <si>
    <t>Водное хозяйство</t>
  </si>
  <si>
    <t>06</t>
  </si>
  <si>
    <t>Государственная программа Архангельской области "Охрана окружающей среды, воспроизводство и использование природных ресурсов Архангельской области (2014 – 2020 годы)"</t>
  </si>
  <si>
    <t>10 0 0000</t>
  </si>
  <si>
    <t>Подпрограмма "Развитие водохозяйственного комплекса Архангельской области"</t>
  </si>
  <si>
    <t>10 3 0000</t>
  </si>
  <si>
    <t>10 3 7030</t>
  </si>
  <si>
    <t>Лесное хозяйство</t>
  </si>
  <si>
    <t>07</t>
  </si>
  <si>
    <t>Государственная программа Архангельской области "Развитие лесного комплекса Архангельской области (2014 – 2020 годы)"</t>
  </si>
  <si>
    <t>15 0 0000</t>
  </si>
  <si>
    <t>Подпрограмма "Воспроизводство лесов"</t>
  </si>
  <si>
    <t>15 2 0000</t>
  </si>
  <si>
    <t>Расходы на обеспечение деятельности подведомственных учреждений</t>
  </si>
  <si>
    <t>15 2 7010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</si>
  <si>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</si>
  <si>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</si>
  <si>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</si>
  <si>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</si>
  <si>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Дорожное хозяйство (дорожные фонды)</t>
  </si>
  <si>
    <t>09</t>
  </si>
  <si>
    <t>Государственная программа Архангельской области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2020 годы)"</t>
  </si>
  <si>
    <t>11 0 0000</t>
  </si>
  <si>
    <t>Подпрограмма "Развитие внутреннего и въездного туризма в Архангельской области (2014 – 2020 годы)"</t>
  </si>
  <si>
    <t>11 4 0000</t>
  </si>
  <si>
    <t>11 4 7030</t>
  </si>
  <si>
    <t>Софинансирование приобретения объектов недвижимого имущества в муниципальную собственность</t>
  </si>
  <si>
    <t>11 4 7033</t>
  </si>
  <si>
    <t>Субсидии</t>
  </si>
  <si>
    <t>520</t>
  </si>
  <si>
    <t>Другие вопросы в области национальной экономики</t>
  </si>
  <si>
    <t>12</t>
  </si>
  <si>
    <t>Подпрограмма "Создание условий для обеспечения доступным и комфортным жильем жителей Архангельской области"</t>
  </si>
  <si>
    <t>06 1 0000</t>
  </si>
  <si>
    <t>Разработка генеральных планов и правил землепользования</t>
  </si>
  <si>
    <t>06 1 7828</t>
  </si>
  <si>
    <t>Расходы на содержание государственных органов и обеспечение их функций</t>
  </si>
  <si>
    <t>06 4 7001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</si>
  <si>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</si>
  <si>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</si>
  <si>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</si>
  <si>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</si>
  <si>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</si>
  <si>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</si>
  <si>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</si>
  <si>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</si>
  <si>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Социальное обеспечение и иные выплаты населению</t>
  </si>
  <si>
    <t>300</t>
  </si>
  <si>
    <t>Иные выплаты населению</t>
  </si>
  <si>
    <t>360</t>
  </si>
  <si>
    <t>Иные бюджетные ассигнования</t>
  </si>
  <si>
    <t>800</t>
  </si>
  <si>
    <t>Уплата налогов, сборов и иных платежей</t>
  </si>
  <si>
    <t>850</t>
  </si>
  <si>
    <t>06 4 7010</t>
  </si>
  <si>
    <t>Субсидии автономным учреждениям</t>
  </si>
  <si>
    <t>620</t>
  </si>
  <si>
    <t>Государственная программа Архангельской области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 (2014 – 2018 годы)"</t>
  </si>
  <si>
    <t>08 0 0000</t>
  </si>
  <si>
    <t>Подпрограмма "Профилактика преступлений и иных правонарушений в Архангельской области"</t>
  </si>
  <si>
    <t>08 2 0000</t>
  </si>
  <si>
    <t>08 2 7010</t>
  </si>
  <si>
    <t>08 2 7030</t>
  </si>
  <si>
    <t>Государственная программа Архангельской области "Развитие инфраструктуры Соловецкого архипелага (2014 – 2019 годы)"</t>
  </si>
  <si>
    <t>20 0 0000</t>
  </si>
  <si>
    <t>Разработка проектов планировок и благоустройства поселка Соловецкий, включая инженерные изыскания</t>
  </si>
  <si>
    <t>20 0 7293</t>
  </si>
  <si>
    <t>Жилищно-коммунальное хозяйство</t>
  </si>
  <si>
    <t>05</t>
  </si>
  <si>
    <t>Жилищное хозяйство</t>
  </si>
  <si>
    <t>06 1 7030</t>
  </si>
  <si>
    <t>Софинансирование капитальных вложений в объекты муниципальной собственности</t>
  </si>
  <si>
    <t>06 1 7031</t>
  </si>
  <si>
    <t>Компенсация затрат федерального бюджета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– 1945 годов" за счет средств областного бюджета</t>
  </si>
  <si>
    <t>06 1 7359</t>
  </si>
  <si>
    <t>Обеспечение мероприятий по капитальному ремонту многоквартирных домов, переселению граждан из аварийного жилищного фонда и переселению граждан из аварийного жилищного фонда с учетом необходимости развития малоэтажного строительства</t>
  </si>
  <si>
    <t>51 0 0000</t>
  </si>
  <si>
    <t>Обеспечение мероприятий по переселению граждан из аварийного жилищного фонда</t>
  </si>
  <si>
    <t>51 2 0000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</si>
  <si>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– Фонда содействия реформированию жилищно-коммунального хозяйства</t>
  </si>
  <si>
    <t>51 2 9502</t>
  </si>
  <si>
    <t>Коммунальное хозяйство</t>
  </si>
  <si>
    <t>02</t>
  </si>
  <si>
    <t>10 3 7031</t>
  </si>
  <si>
    <t>Образование</t>
  </si>
  <si>
    <t>Дошкольное образование</t>
  </si>
  <si>
    <t>Государственная программа Архангельской области "Развитие образования и науки Архангельской области (2013 – 2018 годы)"</t>
  </si>
  <si>
    <t>02 0 0000</t>
  </si>
  <si>
    <t>Подпрограмма "Строительство и капитальный ремонт объектов инфраструктуры системы образования в Архангельской области"</t>
  </si>
  <si>
    <t>02 7 0000</t>
  </si>
  <si>
    <t>Модернизация региональных систем дошкольного образования</t>
  </si>
  <si>
    <t>02 7 5059</t>
  </si>
  <si>
    <t>02 7 7010</t>
  </si>
  <si>
    <t>02 7 7030</t>
  </si>
  <si>
    <t>02 7 7031</t>
  </si>
  <si>
    <t>Софинансирование капитальных вложений в объекты муниципальной собственности в части дошкольных образовательных организаций за счет бюджетного кредита из федерального бюджета</t>
  </si>
  <si>
    <t>02 7 7034</t>
  </si>
  <si>
    <t>Общее образование</t>
  </si>
  <si>
    <t>Государственная программа Архангельской области "Культура Русского Севера (2013 – 2020 годы)"</t>
  </si>
  <si>
    <t>04 0 0000</t>
  </si>
  <si>
    <t>04 0 7010</t>
  </si>
  <si>
    <t>Подпрограмма "Спорт Беломорья (2014 – 2020 годы)"</t>
  </si>
  <si>
    <t>11 1 0000</t>
  </si>
  <si>
    <t>Капитальный ремонт спортивных объектов муниципальных образований</t>
  </si>
  <si>
    <t>11 1 7849</t>
  </si>
  <si>
    <t>Государственная программа Архангельской области "Устойчивое развитие сельских территорий Архангельской области (2014 – 2017 годы)"</t>
  </si>
  <si>
    <t>24 0 0000</t>
  </si>
  <si>
    <t>Реализация мероприятий федеральной целевой программы "Устойчивое развитие сельских территорий на 2014 – 2017 годы и на период до 2020 года"</t>
  </si>
  <si>
    <t>24 0 5018</t>
  </si>
  <si>
    <t>24 0 7031</t>
  </si>
  <si>
    <t>Среднее профессиональное образование</t>
  </si>
  <si>
    <t>Подпрограмма "Развитие среднего профессионального образования"</t>
  </si>
  <si>
    <t>02 3 0000</t>
  </si>
  <si>
    <t>02 3 7010</t>
  </si>
  <si>
    <t>Культура, кинематография</t>
  </si>
  <si>
    <t>08</t>
  </si>
  <si>
    <t>Культура</t>
  </si>
  <si>
    <t>Софинансирование капитальных вложений в объекты государственной собственности субъектов Российской Федерации</t>
  </si>
  <si>
    <t>04 0 5111</t>
  </si>
  <si>
    <t>04 0 7030</t>
  </si>
  <si>
    <t>Здравоохранение</t>
  </si>
  <si>
    <t>Стационарная медицинская помощь</t>
  </si>
  <si>
    <t>Государственная программа Архангельской области "Развитие здравоохранения Архангельской области (2013 – 2020 годы)"</t>
  </si>
  <si>
    <t>01 0 0000</t>
  </si>
  <si>
    <t>Подпрограмма "Совершенствование системы территориального планирования Архангельской области"</t>
  </si>
  <si>
    <t>01 Б 0000</t>
  </si>
  <si>
    <t>01 Б 7010</t>
  </si>
  <si>
    <t>01 Б 7030</t>
  </si>
  <si>
    <t>Программа модернизации здравоохранения Архангельской области на 2011 – 2016 годы</t>
  </si>
  <si>
    <t>53 0 0000</t>
  </si>
  <si>
    <t>53 0 7030</t>
  </si>
  <si>
    <t>Субсидии государственным корпорациям (компаниям)</t>
  </si>
  <si>
    <t>820</t>
  </si>
  <si>
    <t>Строительство медицинских центров по оказанию специализированной медицинской помощи в области акушерства, гинекологии и неонатологии (перинатальных центров) за счет поступлений из территориального фонда обязательного медицинского страхования</t>
  </si>
  <si>
    <t>53 0 7602</t>
  </si>
  <si>
    <t>Расходы на арендную плату в соответствии с заключенными договорами аренды земельного участка под строительство перинатального центра в г. Архангельске</t>
  </si>
  <si>
    <t>53 0 7603</t>
  </si>
  <si>
    <t>Амбулаторная помощь</t>
  </si>
  <si>
    <t>24 0 7030</t>
  </si>
  <si>
    <t>Физическая культура и спорт</t>
  </si>
  <si>
    <t>11</t>
  </si>
  <si>
    <t>Массовый спорт</t>
  </si>
  <si>
    <t>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– 2015 годы"</t>
  </si>
  <si>
    <t>11 1 5095</t>
  </si>
  <si>
    <t>11 1 7030</t>
  </si>
  <si>
    <t>11 1 7031</t>
  </si>
  <si>
    <t>МИНИСТЕРСТВО ТОПЛИВНО-ЭНЕРГЕТИЧЕСКОГО КОМПЛЕКСА И ЖИЛИЩНО-КОММУНАЛЬНОГО ХОЗЯЙСТВА АРХАНГЕЛЬСКОЙ ОБЛАСТИ</t>
  </si>
  <si>
    <t>023</t>
  </si>
  <si>
    <t>Защита населения и территории от чрезвычайных ситуаций природного и техногенного характера, гражданская оборона</t>
  </si>
  <si>
    <t>Подпрограмма "Снижение рисков и смягчение последствий чрезвычайных ситуаций межмуниципального и регионального характера, а также обеспечение безопасности людей на водных объектах в Архангельской области"</t>
  </si>
  <si>
    <t>09 2 0000</t>
  </si>
  <si>
    <t>Мероприятия в сфере гражданской обороны и защиты населения и территорий Архангельской области от чрезвычайных ситуаций, осуществляемые государственными органами</t>
  </si>
  <si>
    <t>09 2 7050</t>
  </si>
  <si>
    <t>Закупка товаров, работ, услуг в целях формирования государственного материального резерва</t>
  </si>
  <si>
    <t>230</t>
  </si>
  <si>
    <t>Топливно-энергетический комплекс</t>
  </si>
  <si>
    <t>Государственная программа Архангельской области "Развитие энергетики, связи и жилищно-коммунального хозяйства Архангельской области (2014 – 2020 годы)"</t>
  </si>
  <si>
    <t>17 0 0000</t>
  </si>
  <si>
    <t>Подпрограмма "Энергосбережение и повышение энергетической эффективности в Архангельской области"</t>
  </si>
  <si>
    <t>17 1 0000</t>
  </si>
  <si>
    <t>Разработка программы и схемы перспективного развития электроэнергетики Архангельской области</t>
  </si>
  <si>
    <t>17 1 7207</t>
  </si>
  <si>
    <t>Подпрограмма "Газификация Архангельской области"</t>
  </si>
  <si>
    <t>17 2 0000</t>
  </si>
  <si>
    <t>17 2 7031</t>
  </si>
  <si>
    <t>Подпрограмма "Формирование и реализация региональной политики в сфере энергетики, связи и жилищно-коммунального хозяйства Архангельской области"</t>
  </si>
  <si>
    <t>17 3 0000</t>
  </si>
  <si>
    <t>17 3 7001</t>
  </si>
  <si>
    <t>17 3 7010</t>
  </si>
  <si>
    <t>Создание системы государственного, муниципального и общественного контроля в сфере жилищно-коммунального хозяйства</t>
  </si>
  <si>
    <t>17 3 7356</t>
  </si>
  <si>
    <t>Субсидии некоммерческим организациям (за исключением государственных (муниципальных) учреждений)</t>
  </si>
  <si>
    <t>630</t>
  </si>
  <si>
    <t>Обеспечение деятельности некоммерческой организации "Фонд капитального ремонта многоквартирных домов Архангельской области"</t>
  </si>
  <si>
    <t>17 3 7360</t>
  </si>
  <si>
    <t>Обеспечение мероприятий по капитальному ремонту многоквартирных домов</t>
  </si>
  <si>
    <t>51 1 0000</t>
  </si>
  <si>
    <t>Обеспечение мероприятий по капитальному ремонту многоквартирных домов за счет средств, поступивших от государственной корпорации – Фонда содействия реформированию жилищно-коммунального хозяйства</t>
  </si>
  <si>
    <t>51 1 9501</t>
  </si>
  <si>
    <t>Обеспечение мероприятий по капитальному ремонту многоквартирных домов за счет средств бюджетов</t>
  </si>
  <si>
    <t>51 1 9601</t>
  </si>
  <si>
    <t>Обеспечение мероприятий по переселению граждан из аварийного жилищного фонда за счет средств бюджетов</t>
  </si>
  <si>
    <t>51 2 9602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</si>
  <si>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</t>
  </si>
  <si>
    <t>51 3 0000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</si>
  <si>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– Фонда содействия реформированию жилищно-коммунального хозяйства</t>
  </si>
  <si>
    <t>51 3 9503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</si>
  <si>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</si>
  <si>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51 3 9603</t>
  </si>
  <si>
    <t>из них: за счет бюджетного кредита из федерального бюджета</t>
  </si>
  <si>
    <t>17 1 7031</t>
  </si>
  <si>
    <t>Возмещение части затрат хозяйствующим субъектам на приобретенное ими энергоэффективное оборудование и на уплату лизинговых платежей, возникших при приобретении энергоэффективного оборудования</t>
  </si>
  <si>
    <t>17 1 7358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</si>
  <si>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</si>
  <si>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</si>
  <si>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Модернизация и капитальный ремонт объектов топливно-энергетического комплекса и жилищно-коммунального хозяйства</t>
  </si>
  <si>
    <t>17 1 7834</t>
  </si>
  <si>
    <t>Мероприятия, направленные на модернизацию оборудования, используемого для выработки и передачи электрической энергии, путем замены на оборудование с более высоким коэффициентом полезного действия</t>
  </si>
  <si>
    <t>17 1 7848</t>
  </si>
  <si>
    <t>Прочие выплаты по обязательствам государства</t>
  </si>
  <si>
    <t>17 3 7003</t>
  </si>
  <si>
    <t>Исполнение судебных актов</t>
  </si>
  <si>
    <t>830</t>
  </si>
  <si>
    <t>Возмещение недополученных доходов, возникающих в результате государственного регулирования розничных цен на сжиженный газ, реализуемый для бытовых нужд населения</t>
  </si>
  <si>
    <t>17 3 7350</t>
  </si>
  <si>
    <t>Возмещение недополученных доходов организаций, возникающих в результате государственного регулирования тарифов на электрическую энергию, отпускаемую в технологически изолированных территориальных энергетических системах</t>
  </si>
  <si>
    <t>17 3 7351</t>
  </si>
  <si>
    <t>Возмещение недополученных доходов, возникающих в результате государственного регулирования тарифов на тепловую энергию, поставляемую населению и потребителям, приравненным к населению, на нужды теплоснабжения</t>
  </si>
  <si>
    <t>17 3 7352</t>
  </si>
  <si>
    <t>Возмещение недополученных доходов, возникающих в результате государственного регулирования розничных цен на топливо твердое, отпускаемое населению для нужд отопления</t>
  </si>
  <si>
    <t>17 3 7353</t>
  </si>
  <si>
    <t>Возмещение недополученных доходов, возникающих в результате государственного регулирования тарифов на холодную воду и водоотведение для населения и потребителей, приравненных к населению</t>
  </si>
  <si>
    <t>17 3 7354</t>
  </si>
  <si>
    <t>Социальная политика</t>
  </si>
  <si>
    <t>Социальное обеспечение населения</t>
  </si>
  <si>
    <t>МИНИСТЕРСТВО ПРИРОДНЫХ РЕСУРСОВ И ЛЕСОПРОМЫШЛЕННОГО КОМПЛЕКСА АРХАНГЕЛЬСКОЙ ОБЛАСТИ</t>
  </si>
  <si>
    <t>045</t>
  </si>
  <si>
    <t>Общеэкономические вопросы</t>
  </si>
  <si>
    <t>Подпрограмма "Обеспечение реализации государственной программы Архангельской области "Развитие лесного комплекса Архангельской области (2014 – 2020 годы)"</t>
  </si>
  <si>
    <t>15 4 0000</t>
  </si>
  <si>
    <t>15 4 7001</t>
  </si>
  <si>
    <t>Социальные выплаты гражданам, кроме публичных нормативных социальных выплат</t>
  </si>
  <si>
    <t>320</t>
  </si>
  <si>
    <t>Субсидии на мероприятия федеральной целевой программы "Развитие водохозяйственного комплекса Российской Федерации в 2012 – 2012 годах" за счет средств федерального бюджета</t>
  </si>
  <si>
    <t>10 3 5016</t>
  </si>
  <si>
    <t>Осуществление отдельных полномочий в области водных отношений</t>
  </si>
  <si>
    <t>10 3 5128</t>
  </si>
  <si>
    <t>Мероприятия в сфере водного хозяйства</t>
  </si>
  <si>
    <t>10 3 7276</t>
  </si>
  <si>
    <t>Капитальный ремонт гидротехнических сооружений</t>
  </si>
  <si>
    <t>10 3 7811</t>
  </si>
  <si>
    <t>Подпрограмма "Обеспечение использования лесов"</t>
  </si>
  <si>
    <t>15 1 0000</t>
  </si>
  <si>
    <t>Субвенции на осуществление отдельных полномочий в области лесных отношений</t>
  </si>
  <si>
    <t>15 1 5129</t>
  </si>
  <si>
    <t>15 1 7010</t>
  </si>
  <si>
    <t>Выполнение функций государственными органами в области лесных отношений</t>
  </si>
  <si>
    <t>15 1 7071</t>
  </si>
  <si>
    <t>15 2 5129</t>
  </si>
  <si>
    <t>Подпрограмма "Охрана и защита лесов"</t>
  </si>
  <si>
    <t>15 3 0000</t>
  </si>
  <si>
    <t>15 3 5129</t>
  </si>
  <si>
    <t>15 3 7010</t>
  </si>
  <si>
    <t>15 4 5129</t>
  </si>
  <si>
    <t>15 4 7071</t>
  </si>
  <si>
    <t>Охрана окружающей среды</t>
  </si>
  <si>
    <t>Охрана объектов растительного и животного мира и среды их обитания</t>
  </si>
  <si>
    <t>Мероприятия в сфере воспроизводства и использования природных ресурсов</t>
  </si>
  <si>
    <t>08 2 7167</t>
  </si>
  <si>
    <t>Подпрограмма "Охрана окружающей среды и обеспечение экологической безопасности Архангельской области"</t>
  </si>
  <si>
    <t>10 1 0000</t>
  </si>
  <si>
    <t>10 1 7010</t>
  </si>
  <si>
    <t>Расходы на выплаты персоналу казенных учреждений</t>
  </si>
  <si>
    <t>110</t>
  </si>
  <si>
    <t>Мероприятия в сфере охраны окружающей среды, осуществляемые подведомственными учреждениями</t>
  </si>
  <si>
    <t>10 1 7166</t>
  </si>
  <si>
    <t>Подпрограмма "Воспроизводство и использование природных ресурсов"</t>
  </si>
  <si>
    <t>10 2 0000</t>
  </si>
  <si>
    <t>Осуществление переданных полномочий Российской Федерации по охране и использованию объектов животного мира (за исключением охотничьих ресурсов и водных биологических ресурсов)</t>
  </si>
  <si>
    <t>10 2 5920</t>
  </si>
  <si>
    <t>Осуществление переданных полномочий Российской Федерации в области охраны и использования охотничьих ресурсов по контролю, надзору, выдаче разрешений на добычу охотничьих ресурсов и заключению охотхозяйственных соглашений</t>
  </si>
  <si>
    <t>10 2 5980</t>
  </si>
  <si>
    <t>Осуществление переданных полномочий Российской Федерации в области охраны и использования охотничьих ресурсов (за исключением полномочий Российской Федерации по федеральному государственному охотничьему надзору, выдаче разрешений на добычу охотничьих ресурсов и заключению охотхозяйственных соглашений)</t>
  </si>
  <si>
    <t>10 2 5990</t>
  </si>
  <si>
    <t>20 0 7166</t>
  </si>
  <si>
    <t>МИНИСТЕРСТВО ЗДРАВООХРАНЕНИЯ АРХАНГЕЛЬСКОЙ ОБЛАСТИ</t>
  </si>
  <si>
    <t>062</t>
  </si>
  <si>
    <t>Другие общегосударственные вопросы</t>
  </si>
  <si>
    <t>13</t>
  </si>
  <si>
    <t>Непрограммные расходы на осуществление поддержки лиц, вынужденно покинувших территорию Украины и находящихся на территории Архангельской области</t>
  </si>
  <si>
    <t>69 0 0000</t>
  </si>
  <si>
    <t>Непрограммные расходы по обеспечению временного социально-бытового устройства лиц, вынужденно покинувших территорию Украины и находящихся в пунктах временного размещения на территории Архангельской области</t>
  </si>
  <si>
    <t>69 1 0000</t>
  </si>
  <si>
    <t>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</si>
  <si>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>69 1 5224</t>
  </si>
  <si>
    <t>Подпрограмма "Кадровое обеспечение системы здравоохранения"</t>
  </si>
  <si>
    <t>01 7 0000</t>
  </si>
  <si>
    <t>01 7 7010</t>
  </si>
  <si>
    <t>53 0 7010</t>
  </si>
  <si>
    <t>Профессиональная подготовка, переподготовка и повышение квалификации</t>
  </si>
  <si>
    <t>Подпрограмма "Совершенствование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эвакуации"</t>
  </si>
  <si>
    <t>01 2 0000</t>
  </si>
  <si>
    <t>01 2 7010</t>
  </si>
  <si>
    <t>Высокотехнологичные виды медицинской помощи за счет средств областного бюджета</t>
  </si>
  <si>
    <t>01 2 7601</t>
  </si>
  <si>
    <t>Подпрограмма "Оказание паллиативной помощи, в том числе детям"</t>
  </si>
  <si>
    <t>01 6 0000</t>
  </si>
  <si>
    <t>01 6 7010</t>
  </si>
  <si>
    <t>Подпрограмма "Профилактика заболеваний и формирование здорового образа жизни. Развитие первичной медико-санитарной помощи"</t>
  </si>
  <si>
    <t>01 1 0000</t>
  </si>
  <si>
    <t>01 1 7010</t>
  </si>
  <si>
    <t>Санаторно-оздоровительная помощь</t>
  </si>
  <si>
    <t>Подпрограмма "Развитие медицинской реабилитации и санаторно-курортного лечения, в том числе детей"</t>
  </si>
  <si>
    <t>01 5 0000</t>
  </si>
  <si>
    <t>01 5 7010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</si>
  <si>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</si>
  <si>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</si>
  <si>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Мероприятия, направленные на формирование здорового образа жизни у населения Российской Федерации, включая сокращение потребления алкоголя и табака</t>
  </si>
  <si>
    <t>01 1 5078</t>
  </si>
  <si>
    <t>Реализация мероприятий по профилактике ВИЧ-инфекции и гепатитов B и C</t>
  </si>
  <si>
    <t>01 1 5179</t>
  </si>
  <si>
    <t>Реализация отдельных мероприятий государственной программы Российской Федерации "Развитие здравоохранения"</t>
  </si>
  <si>
    <t>01 1 5382</t>
  </si>
  <si>
    <t>Мероприятия в сфере здравоохранения</t>
  </si>
  <si>
    <t>01 1 7046</t>
  </si>
  <si>
    <t>01 2 5382</t>
  </si>
  <si>
    <t>Финансовое обеспечение скорой медицинской помощи</t>
  </si>
  <si>
    <t>01 2 7896</t>
  </si>
  <si>
    <t>Межбюджетные трансферты бюджетам территориальных фондов обязательного медицинского страхования</t>
  </si>
  <si>
    <t>580</t>
  </si>
  <si>
    <t>Финансовое обеспечение оказания медицинской помощи дополнительно к базовой программе обязательного медицинского страхования</t>
  </si>
  <si>
    <t>01 2 7899</t>
  </si>
  <si>
    <t>Подпрограмма "Охрана здоровья матери и ребенка"</t>
  </si>
  <si>
    <t>01 4 0000</t>
  </si>
  <si>
    <t>01 4 7010</t>
  </si>
  <si>
    <t>01 4 7046</t>
  </si>
  <si>
    <t>01 5 7046</t>
  </si>
  <si>
    <t>Осуществление единовременных выплат медицинским работникам</t>
  </si>
  <si>
    <t>01 7 5136</t>
  </si>
  <si>
    <t>01 7 7046</t>
  </si>
  <si>
    <t>Подпрограмма "Совершенствование системы лекарственного обеспечения, в том числе в амбулаторных условиях"</t>
  </si>
  <si>
    <t>01 8 0000</t>
  </si>
  <si>
    <t>Финансовое обеспечение закупок антивирусных препаратов для профилактики и лечения лиц, инфицированных вирусами иммунодефицита человека и гепатитов B и C</t>
  </si>
  <si>
    <t>01 8 5072</t>
  </si>
  <si>
    <t>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t>
  </si>
  <si>
    <t>01 8 5133</t>
  </si>
  <si>
    <t>Финансовое обеспечение закупок антибактериальных и противотуберкулезных лекарственных препаратов (второго ряда), применяемых при лечении больных туберкулезом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туберкулеза и мониторинга лечения больных туберкулезом с множественной лекарственной устойчивостью возбудителя</t>
  </si>
  <si>
    <t>01 8 5174</t>
  </si>
  <si>
    <t>01 8 7046</t>
  </si>
  <si>
    <t>Подпрограмма "Развитие информатизации в здравоохранении"</t>
  </si>
  <si>
    <t>01 9 0000</t>
  </si>
  <si>
    <t>01 9 7010</t>
  </si>
  <si>
    <t>Расходы на обеспечение функций государственных органов, в том числе территориальных органов</t>
  </si>
  <si>
    <t>01 Б 0019</t>
  </si>
  <si>
    <t>Осуществление переданных полномочий Российской Федерации в области охраны здоровья граждан</t>
  </si>
  <si>
    <t>01 Б 59Б0</t>
  </si>
  <si>
    <t>01 Б 7001</t>
  </si>
  <si>
    <t>Обязательное медицинское страхование неработающего населения Архангельской области</t>
  </si>
  <si>
    <t>01 Б 7897</t>
  </si>
  <si>
    <t>Государственная программа Архангельской области "Социальная поддержка граждан в Архангельской области (2013 – 2018 годы)"</t>
  </si>
  <si>
    <t>03 0 0000</t>
  </si>
  <si>
    <t>Подпрограмма "Доступная среда"</t>
  </si>
  <si>
    <t>03 8 0000</t>
  </si>
  <si>
    <t>Мероприятия государственной программы Российской Федерации "Доступная среда" на 2011 – 2015 годы</t>
  </si>
  <si>
    <t>03 8 5027</t>
  </si>
  <si>
    <t>03 8 7046</t>
  </si>
  <si>
    <t>11 1 7046</t>
  </si>
  <si>
    <t>53 0 7046</t>
  </si>
  <si>
    <t>Оказание отдельным категориям граждан государственной социальной помощи по обеспечению лекарственными препаратами, медицинскими изделиями, а также специализированными продуктами лечебного питания для детей-инвалидов</t>
  </si>
  <si>
    <t>01 8 3093</t>
  </si>
  <si>
    <t>Реализация отдельных полномочий в области лекарственного обеспечения</t>
  </si>
  <si>
    <t>01 8 5161</t>
  </si>
  <si>
    <t>МИНИСТЕРСТВО КУЛЬТУРЫ АРХАНГЕЛЬСКОЙ ОБЛАСТИ</t>
  </si>
  <si>
    <t>069</t>
  </si>
  <si>
    <t>11 4 7010</t>
  </si>
  <si>
    <t>Мероприятия в сфере общегосударственных вопросов, осуществляемые подведомственными учреждениями</t>
  </si>
  <si>
    <t>11 4 7049</t>
  </si>
  <si>
    <t>Реализация мероприятий федеральной целевой программы "Культура России (2012 – 2018 годы") государственной программы Российской Федерации "Развитие культуры и туризма"</t>
  </si>
  <si>
    <t>04 0 5014</t>
  </si>
  <si>
    <t>03 8 7010</t>
  </si>
  <si>
    <t>Формирование доступной среды для инвалидов в муниципальных районах и городских округах Архангельской области</t>
  </si>
  <si>
    <t>03 8 7846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</si>
  <si>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</si>
  <si>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04 0 5144</t>
  </si>
  <si>
    <t>Иные межбюджетные трансферты</t>
  </si>
  <si>
    <t>540</t>
  </si>
  <si>
    <t>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</t>
  </si>
  <si>
    <t>04 0 5146</t>
  </si>
  <si>
    <t>Государственная поддержка муниципальных учреждений культуры</t>
  </si>
  <si>
    <t>04 0 5147</t>
  </si>
  <si>
    <t>Государственная поддержка лучших работников муниципальных учреждений культуры, находящихся на территории сельских поселений</t>
  </si>
  <si>
    <t>04 0 5148</t>
  </si>
  <si>
    <t>Резервные средства для финансового обеспечения повышения средней заработной платы отдельных категорий работников в целях реализации Указов Президента Российской Федерации от 7 мая 2012 года № 597, от 1 июня 2012 года № 761, от 28 декабря 2012 года № 1688</t>
  </si>
  <si>
    <t>04 0 7011</t>
  </si>
  <si>
    <t>Резервные средства</t>
  </si>
  <si>
    <t>870</t>
  </si>
  <si>
    <t>Мероприятия в сфере культуры и искусства</t>
  </si>
  <si>
    <t>04 0 7040</t>
  </si>
  <si>
    <t>Премии и гранты</t>
  </si>
  <si>
    <t>350</t>
  </si>
  <si>
    <t>Общественно значимые культурные мероприятия в рамках проекта "Созвездие Северных фестивалей"</t>
  </si>
  <si>
    <t>04 0 7836</t>
  </si>
  <si>
    <t>20 0 7040</t>
  </si>
  <si>
    <t>Региональная программа "Повышение уровня финансовой грамотности населения и развитие финансового образования в Архангельской области в 2014 – 2019 годах"</t>
  </si>
  <si>
    <t>52 0 0000</t>
  </si>
  <si>
    <t>52 0 7010</t>
  </si>
  <si>
    <t>Другие вопросы в области культуры, кинематографии</t>
  </si>
  <si>
    <t>Осуществление переданных полномочий Российской Федерации по государственной охране объектов культурного наследия федерального значения</t>
  </si>
  <si>
    <t>04 0 5950</t>
  </si>
  <si>
    <t>04 0 7001</t>
  </si>
  <si>
    <t>МИНИСТЕРСТВО ОБРАЗОВАНИЯ И НАУКИ АРХАНГЕЛЬСКОЙ ОБЛАСТИ</t>
  </si>
  <si>
    <t>075</t>
  </si>
  <si>
    <t>Подпрограмма "Развитие научного потенциала Архангельской области"</t>
  </si>
  <si>
    <t>02 5 0000</t>
  </si>
  <si>
    <t>Мероприятия по развитию научного потенциала Архангельской области</t>
  </si>
  <si>
    <t>02 5 7044</t>
  </si>
  <si>
    <t>Подпрограмма "Наследие М.В. Ломоносова в социально-экономическом и социокультурном развитии Архангельской области"</t>
  </si>
  <si>
    <t>02 6 0000</t>
  </si>
  <si>
    <t>02 6 7044</t>
  </si>
  <si>
    <t>Подпрограмма "Развитие дошкольного, общего и дополнительного образования детей"</t>
  </si>
  <si>
    <t>02 1 0000</t>
  </si>
  <si>
    <t>Оснащение вводимых в эксплуатацию зданий муниципальных дошкольных образовательных организаций</t>
  </si>
  <si>
    <t>02 1 7816</t>
  </si>
  <si>
    <t>02 1 7010</t>
  </si>
  <si>
    <t>Реализация образовательных программ</t>
  </si>
  <si>
    <t>02 1 7862</t>
  </si>
  <si>
    <t>Подпрограмма "Содержание, обучение, воспитание и социальное обеспечение детей-сирот и детей, оставшихся без попечения родителей, лиц из числа детей-сирот и детей, оставшихся без попечения родителей, детей с ограниченными возможностями здоровья"</t>
  </si>
  <si>
    <t>02 2 0000</t>
  </si>
  <si>
    <t>02 2 7010</t>
  </si>
  <si>
    <t>Подпрограмма "Совершенствование системы предоставления услуг в сфере образования"</t>
  </si>
  <si>
    <t>02 4 0000</t>
  </si>
  <si>
    <t>Поощрение лучших учителей</t>
  </si>
  <si>
    <t>02 4 5088</t>
  </si>
  <si>
    <t>Cоздание в общеобразовательных организациях, расположенных в сельской местности, условий для занятий физической культурой и спортом</t>
  </si>
  <si>
    <t>02 7 5097</t>
  </si>
  <si>
    <t>Капитальный ремонт общеобразовательных организаций</t>
  </si>
  <si>
    <t>02 7 7818</t>
  </si>
  <si>
    <t>Стипендии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t>
  </si>
  <si>
    <t>02 3 3893</t>
  </si>
  <si>
    <t>Финансовое обеспечение мероприятий федеральной целевой программы развития образования на 2011 – 2015 годы</t>
  </si>
  <si>
    <t>02 3 5026</t>
  </si>
  <si>
    <t>Приобретение объектов недвижимого имущества в государственную собственность Архангельской области</t>
  </si>
  <si>
    <t>02 3 7032</t>
  </si>
  <si>
    <t>Государственная программа Архангельской области "Экономическое развитие и инвестиционная деятельность в Архангельской области (2014 – 2020 годы)"</t>
  </si>
  <si>
    <t>12 0 0000</t>
  </si>
  <si>
    <t>Подпрограмма "Формирование благоприятной среды для развития инвестиционной деятельности"</t>
  </si>
  <si>
    <t>12 1 0000</t>
  </si>
  <si>
    <t>Реализация комплексных инвестиционных проектов по развитию инновационных территориальных кластеров</t>
  </si>
  <si>
    <t>12 1 5389</t>
  </si>
  <si>
    <t>12 1 7010</t>
  </si>
  <si>
    <t>02 4 7010</t>
  </si>
  <si>
    <t>Молодежная политика и оздоровление детей</t>
  </si>
  <si>
    <t>Подпрограмма "Развитие системы отдыха и оздоровления детей"</t>
  </si>
  <si>
    <t>03 4 0000</t>
  </si>
  <si>
    <t>Мероприятия по оздоровлению детей</t>
  </si>
  <si>
    <t>03 4 7041</t>
  </si>
  <si>
    <t>Прикладные научные исследования в области образования</t>
  </si>
  <si>
    <t>02 6 7010</t>
  </si>
  <si>
    <t>Другие вопросы в области образования</t>
  </si>
  <si>
    <t>02 1 7011</t>
  </si>
  <si>
    <t>Мероприятия в области образования</t>
  </si>
  <si>
    <t>02 1 7045</t>
  </si>
  <si>
    <t>Стимулирование инновационной деятельности в системе дошкольного, общего и дополнительного образования детей</t>
  </si>
  <si>
    <t>02 1 7838</t>
  </si>
  <si>
    <t>02 2 5027</t>
  </si>
  <si>
    <t>02 2 7011</t>
  </si>
  <si>
    <t>02 2 7045</t>
  </si>
  <si>
    <t>Создание сети базовых образовательных организаций, реализующих образовательные программы общего образования, обеспечивающих совместное обучение инвалидов и лиц, не имеющих нарушений в развитии (за исключением субсидий местным бюджетам)</t>
  </si>
  <si>
    <t>02 2 7062</t>
  </si>
  <si>
    <t>Создание сети базовых образовательных организаций, реализующих образовательные программы общего образования, обеспечивающих совместное обучение инвалидов и лиц, не имеющих нарушений в развитии</t>
  </si>
  <si>
    <t>02 2 7845</t>
  </si>
  <si>
    <t>02 3 7045</t>
  </si>
  <si>
    <t>Осуществление переданных полномочий Российской Федерации по контролю качества образования, лицензированию и государственной аккредитации образовательных учреждений, надзору и контролю за соблюдением законодательства в области образования</t>
  </si>
  <si>
    <t>02 4 59Г0</t>
  </si>
  <si>
    <t>02 4 7001</t>
  </si>
  <si>
    <t>02 4 7045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</si>
  <si>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</si>
  <si>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02 4 7839</t>
  </si>
  <si>
    <t>02 5 7045</t>
  </si>
  <si>
    <t>03 8 7045</t>
  </si>
  <si>
    <t>03 8 7845</t>
  </si>
  <si>
    <t>Подпрограмма "Право быть равным"</t>
  </si>
  <si>
    <t>03 9 0000</t>
  </si>
  <si>
    <t>03 9 7045</t>
  </si>
  <si>
    <t>Подпрограмма "Профилактика незаконного потребления наркотических средств и психотропных веществ, реабилитация и ресоциализация потребителей наркотических средств и психотропных веществ"</t>
  </si>
  <si>
    <t>08 1 0000</t>
  </si>
  <si>
    <t>08 1 7045</t>
  </si>
  <si>
    <t>08 2 7045</t>
  </si>
  <si>
    <t>Подпрограмма "Профилактика экстремизма и терроризма в Архангельской области"</t>
  </si>
  <si>
    <t>08 4 0000</t>
  </si>
  <si>
    <t>08 4 7045</t>
  </si>
  <si>
    <t>Подпрограмма "Гражданско-патриотическое воспитание граждан Российской Федерации и допризывная подготовка молодежи в Архангельской области (2014 – 2020 годы)"</t>
  </si>
  <si>
    <t>11 3 0000</t>
  </si>
  <si>
    <t>11 3 7045</t>
  </si>
  <si>
    <t>52 0 7045</t>
  </si>
  <si>
    <t>Охрана семьи и детства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</si>
  <si>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</si>
  <si>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02 1 7833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</si>
  <si>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</si>
  <si>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02 1 7865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</si>
  <si>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</si>
  <si>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02 2 5082</t>
  </si>
  <si>
    <t>Выплата единовременного пособия при всех формах устройства детей, лишенных родительского попечения, в семью</t>
  </si>
  <si>
    <t>02 2 5260</t>
  </si>
  <si>
    <t>Публичные нормативные социальные выплаты гражданам</t>
  </si>
  <si>
    <t>310</t>
  </si>
  <si>
    <t>Выплаты приемной семье на содержание подопечных детей</t>
  </si>
  <si>
    <t>02 2 7728</t>
  </si>
  <si>
    <t>Оплата труда приемного родителя</t>
  </si>
  <si>
    <t>02 2 7729</t>
  </si>
  <si>
    <t>Выплаты семьям опекунов на содержание подопечных детей</t>
  </si>
  <si>
    <t>02 2 7730</t>
  </si>
  <si>
    <t>Обеспечение мер социальной поддержки детей-сирот и детей, оставшихся без попечения родителей, по оплате текущих платежей и задолженности за жилое помещение и коммунальных услуг, а также единовременной денежной выплаты на ремонт жилых помещений, находящихся в собственности детей-сирот и детей, оставшихся без попечения родителей</t>
  </si>
  <si>
    <t>02 2 7741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</si>
  <si>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числа, по договорам социального найма по неисполненным судебным решениям, вступившим в законную силу до 1 января 2013 года</t>
  </si>
  <si>
    <t>02 2 7864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</si>
  <si>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</si>
  <si>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02 2 7875</t>
  </si>
  <si>
    <t>Другие вопросы в области социальной политики</t>
  </si>
  <si>
    <t>Осуществление государственных полномочий по организации и осуществлению деятельности по опеке и попечительству</t>
  </si>
  <si>
    <t>02 2 7866</t>
  </si>
  <si>
    <t>МИНИСТЕРСТВО АГРОПРОМЫШЛЕННОГО КОМПЛЕКСА И ТОРГОВЛИ АРХАНГЕЛЬСКОЙ ОБЛАСТИ</t>
  </si>
  <si>
    <t>083</t>
  </si>
  <si>
    <t>Государственная программа Архангельской области "Развитие торговли в Архангельской области (2014 – 2020 годы)"</t>
  </si>
  <si>
    <t>14 0 0000</t>
  </si>
  <si>
    <t>Осуществление государственных полномочий по формированию торгового реестра</t>
  </si>
  <si>
    <t>14 0 7870</t>
  </si>
  <si>
    <t>Сельское хозяйство и рыболовство</t>
  </si>
  <si>
    <t>Государственная программа развития сельского хозяйства и регулирования рынков сельскохозяйственной продукции, сырья и продовольствия Архангельской области на 2013 – 2020 годы</t>
  </si>
  <si>
    <t>05 0 0000</t>
  </si>
  <si>
    <t>Подпрограмма "Развитие агропромышленного комплекса Архангельской области на 2013 – 2020 годы"</t>
  </si>
  <si>
    <t>05 1 0000</t>
  </si>
  <si>
    <t>Возмещение части затрат на приобретение элитных семян</t>
  </si>
  <si>
    <t>05 1 5031</t>
  </si>
  <si>
    <t>Возмещение части затрат на приобретение семян с учетом доставки в районы Крайнего Севера и приравненные к ним местности</t>
  </si>
  <si>
    <t>05 1 5036</t>
  </si>
  <si>
    <t>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</si>
  <si>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>05 1 5038</t>
  </si>
  <si>
    <t>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</si>
  <si>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>05 1 5039</t>
  </si>
  <si>
    <t>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</t>
  </si>
  <si>
    <t>05 1 5040</t>
  </si>
  <si>
    <t>Оказание несвязанной поддержки сельскохозяйственным товаропроизводителям в области растениеводства</t>
  </si>
  <si>
    <t>05 1 5041</t>
  </si>
  <si>
    <t>Поддержка племенного животноводства</t>
  </si>
  <si>
    <t>05 1 5042</t>
  </si>
  <si>
    <t>Субсидии на 1 килограмм реализованного и (или) отгруженного на собственную переработку молока</t>
  </si>
  <si>
    <t>05 1 5043</t>
  </si>
  <si>
    <t>Возмещение части затрат по наращиванию поголовья северных оленей, маралов и мясных табунных лошадей</t>
  </si>
  <si>
    <t>05 1 5045</t>
  </si>
  <si>
    <t>Возмещение части процентной ставки по краткосрочным кредитам (займам) на развитие животноводства, переработки и реализации продукции животноводства</t>
  </si>
  <si>
    <t>05 1 5047</t>
  </si>
  <si>
    <t>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продукции животноводства</t>
  </si>
  <si>
    <t>05 1 5048</t>
  </si>
  <si>
    <t>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</t>
  </si>
  <si>
    <t>05 1 5049</t>
  </si>
  <si>
    <t>Поддержка племенного крупного рогатого скота мясного направления</t>
  </si>
  <si>
    <t>05 1 5050</t>
  </si>
  <si>
    <t>Возмещение части процентной ставки по инвестиционным кредитам на строительство и реконструкцию объектов мясного скотоводства</t>
  </si>
  <si>
    <t>05 1 5052</t>
  </si>
  <si>
    <t>Поддержка начинающих фермеров</t>
  </si>
  <si>
    <t>05 1 5053</t>
  </si>
  <si>
    <t>Развитие семейных животноводческих ферм</t>
  </si>
  <si>
    <t>05 1 5054</t>
  </si>
  <si>
    <t>Возмещение части процентной ставки по долгосрочным, среднесрочным и краткосрочным кредитам, взятым малыми формами хозяйствования</t>
  </si>
  <si>
    <t>05 1 5055</t>
  </si>
  <si>
    <t>Субсидии на животноводческую продукцию</t>
  </si>
  <si>
    <t>05 1 7221</t>
  </si>
  <si>
    <t>05 1 7222</t>
  </si>
  <si>
    <t>Субсидии на поддержку элитного семеноводства</t>
  </si>
  <si>
    <t>05 1 7223</t>
  </si>
  <si>
    <t>Субсидии на возмещение части затрат на приобретение семян с учетом доставки в районы Крайнего Севера и приравненные к ним местности</t>
  </si>
  <si>
    <t>05 1 7224</t>
  </si>
  <si>
    <t>Мероприятия в области сельскохозяйственного производства</t>
  </si>
  <si>
    <t>05 1 7225</t>
  </si>
  <si>
    <t>05 1 7226</t>
  </si>
  <si>
    <t>из них: оказание несвязанной поддержки сельскохозяйственным товаропроизводителям в области развития производства семенного картофеля и овощей открытого грунта</t>
  </si>
  <si>
    <t>Субсидии на закупку сельскохозяйственной продукции у населения</t>
  </si>
  <si>
    <t>05 1 7227</t>
  </si>
  <si>
    <t>05 1 7228</t>
  </si>
  <si>
    <t>Субсидии на поддержку овощеводства защищенного грунта</t>
  </si>
  <si>
    <t>05 1 7229</t>
  </si>
  <si>
    <t>05 1 7230</t>
  </si>
  <si>
    <t>05 1 7232</t>
  </si>
  <si>
    <t>Субсидии на компенсацию части затрат на газ, использованный на производство овощей защищенного грунта тепличными хозяйствами</t>
  </si>
  <si>
    <t>05 1 7233</t>
  </si>
  <si>
    <t>Выполнение научно-исследовательских и опытно-конструкторских работ в сельском хозяйстве</t>
  </si>
  <si>
    <t>05 1 7234</t>
  </si>
  <si>
    <t>Возмещение части затрат по наращиванию поголовья северных оленей и мясных табунных лошадей</t>
  </si>
  <si>
    <t>05 1 7235</t>
  </si>
  <si>
    <t>Субсидии на компенсацию части затрат по приобретению средств химизации</t>
  </si>
  <si>
    <t>05 1 7236</t>
  </si>
  <si>
    <t>Субсидии на поддержку начинающих фермеров</t>
  </si>
  <si>
    <t>05 1 7237</t>
  </si>
  <si>
    <t>из них: гранты на создание и развитие крестьянского (фермерского) хозяйства и единовременная помощь на бытовое обустройство начинающим фермерам</t>
  </si>
  <si>
    <t>Субсидии на компенсацию части затрат на известкование кислых почв</t>
  </si>
  <si>
    <t>05 1 7238</t>
  </si>
  <si>
    <t>05 1 7241</t>
  </si>
  <si>
    <t>05 1 7242</t>
  </si>
  <si>
    <t>05 1 7243</t>
  </si>
  <si>
    <t>05 1 7244</t>
  </si>
  <si>
    <t>Возмещение части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земель сельскохозяйственного назначения</t>
  </si>
  <si>
    <t>05 1 7246</t>
  </si>
  <si>
    <t>Субсидии на развитие семейных животноводческих ферм</t>
  </si>
  <si>
    <t>05 1 7247</t>
  </si>
  <si>
    <t>из них: гранты на развитие семейных животноводческих ферм</t>
  </si>
  <si>
    <t>Возмещение части прямых понесенных затрат на создание и модернизацию объектов агропромышленного комплекса</t>
  </si>
  <si>
    <t>05 1 7248</t>
  </si>
  <si>
    <t>Возмещение части процентной ставки по краткосрочным кредитам (займам) на развитие молочного скотоводства</t>
  </si>
  <si>
    <t>05 1 7249</t>
  </si>
  <si>
    <t>Возмещение части процентной ставки по краткосрочным кредитам (займам) на переработку продукции растениеводства и животноводства</t>
  </si>
  <si>
    <t>05 1 7250</t>
  </si>
  <si>
    <t>Возмещение части процентной ставки по инвестиционным кредитам (займам) на строительство и реконструкцию объектов для молочного скотоводства</t>
  </si>
  <si>
    <t>05 1 7251</t>
  </si>
  <si>
    <t>Подпрограмма "Развитие рыбохозяйственного комплекса Архангельской области"</t>
  </si>
  <si>
    <t>05 2 0000</t>
  </si>
  <si>
    <t>Осуществление переданных полномочий Российской Федерации по организации, регулированию и охране водных биологических ресурсов</t>
  </si>
  <si>
    <t>05 2 5910</t>
  </si>
  <si>
    <t>Мероприятия в сфере рыбного хозяйства</t>
  </si>
  <si>
    <t>05 2 7273</t>
  </si>
  <si>
    <t>Гранты на развитие организаций, крестьянских (фермерских) хозяйств, индивидуальных предпринимателей, осуществляющих товарное рыбоводство</t>
  </si>
  <si>
    <t>05 2 7275</t>
  </si>
  <si>
    <t>05 3 0000</t>
  </si>
  <si>
    <t>05 3 7001</t>
  </si>
  <si>
    <t>05 3 7010</t>
  </si>
  <si>
    <t>Подпрограмма "Развитие субъектов малого и среднего предпринимательства в Архангельской области и Ненецком автономном округе"</t>
  </si>
  <si>
    <t>12 2 0000</t>
  </si>
  <si>
    <t>Государственная поддержка малого и среднего предпринимательства</t>
  </si>
  <si>
    <t>12 2 7291</t>
  </si>
  <si>
    <t>Создание условий для обеспечения поселений и жителей городских округов услугами торговли</t>
  </si>
  <si>
    <t>14 0 7827</t>
  </si>
  <si>
    <t>Улучшение жилищных условий граждан, проживающих в сельской местности, в том числе молодых семей и молодых специалистов</t>
  </si>
  <si>
    <t>24 0 7920</t>
  </si>
  <si>
    <t>МИНИСТЕРСТВО ФИНАНСОВ АРХАНГЕЛЬСКОЙ ОБЛАСТИ</t>
  </si>
  <si>
    <t>090</t>
  </si>
  <si>
    <t>Государственная программа Архангельской области "Управление государственными финансами и государственным долгом Архангельской области (2014 – 2017 годы)"</t>
  </si>
  <si>
    <t>22 0 0000</t>
  </si>
  <si>
    <t>Подпрограмма "Организация и обеспечение бюджетного процесса и развитие информационных систем управления финансами в Архангельской области"</t>
  </si>
  <si>
    <t>22 1 0000</t>
  </si>
  <si>
    <t>Осуществление государственных полномочий по созданию комиссий по делам несовершеннолетних и защите их прав</t>
  </si>
  <si>
    <t>22 1 7867</t>
  </si>
  <si>
    <t>Осуществление государственных полномочий в сфере административных правонарушений</t>
  </si>
  <si>
    <t>22 1 7868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</si>
  <si>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</si>
  <si>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</si>
  <si>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22 1 5120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</si>
  <si>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</si>
  <si>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22 1 7001</t>
  </si>
  <si>
    <t>22 1 7003</t>
  </si>
  <si>
    <t>Резервные фонды</t>
  </si>
  <si>
    <t>Резервный фонд Правительства Архангельской области</t>
  </si>
  <si>
    <t>67 0 0000</t>
  </si>
  <si>
    <t>67 0 7140</t>
  </si>
  <si>
    <t>Специальные расходы</t>
  </si>
  <si>
    <t>880</t>
  </si>
  <si>
    <t>Мероприятия в сфере общегосударственных вопросов, осуществляемые государственными органами</t>
  </si>
  <si>
    <t>52 0 7048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</si>
  <si>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</si>
  <si>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</si>
  <si>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</si>
  <si>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22 1 5118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</si>
  <si>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</si>
  <si>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</si>
  <si>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государственным долгом Архангельской области"</t>
  </si>
  <si>
    <t>22 2 0000</t>
  </si>
  <si>
    <t>Обслуживание государственного долга</t>
  </si>
  <si>
    <t>22 2 7175</t>
  </si>
  <si>
    <t>Обслуживание государственного (муниципального) долга</t>
  </si>
  <si>
    <t>700</t>
  </si>
  <si>
    <t>Обслуживание государственного долга субъекта Российской Федерации</t>
  </si>
  <si>
    <t>720</t>
  </si>
  <si>
    <t>из них: уплата процентов за рассрочку в соответствии с Дополнительным соглашением № 4 к Соглашению от 15 декабря 2010 года № 01-01-06/06-539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</si>
  <si>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уплата процентов за рассрочку в соответствии с Дополнительным соглашением № 2 к Соглашению от 16 апреля 2010 года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</si>
  <si>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уплата процентов за рассрочку в соответствии с Дополнительным соглашением № 2 к Соглашению от 17 мая 2011 года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</si>
  <si>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уплата процентов за рассрочку в соответствии с Дополнительным соглашением № 2 к Соглашению от 28 сентября 2011 года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</si>
  <si>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</si>
  <si>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</si>
  <si>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</si>
  <si>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Подпрограмма "Поддержание устойчивого исполнения бюджетов муниципальных образований Архангельской области"</t>
  </si>
  <si>
    <t>22 3 0000</t>
  </si>
  <si>
    <t>Выравнивание бюджетной обеспеченности поселений</t>
  </si>
  <si>
    <t>22 3 7801</t>
  </si>
  <si>
    <t>Дотации</t>
  </si>
  <si>
    <t>510</t>
  </si>
  <si>
    <t>Выравнивание бюджетной обеспеченности муниципальных районов (городских округов)</t>
  </si>
  <si>
    <t>22 3 7802</t>
  </si>
  <si>
    <t>Иные дотации</t>
  </si>
  <si>
    <t>Дотации, связанные с особым режимом безопасного функционирования закрытых административно-территориальных образований</t>
  </si>
  <si>
    <t>22 3 5010</t>
  </si>
  <si>
    <t>Поддержка мер по обеспечению сбалансированности местных бюджетов</t>
  </si>
  <si>
    <t>22 3 7803</t>
  </si>
  <si>
    <t>Прочие межбюджетные трансферты общего характера</t>
  </si>
  <si>
    <t>Доставка муки и лекарственных средств в районы Крайнего Севера и приравненные к ним местности с ограниченными сроками завоза грузов</t>
  </si>
  <si>
    <t>22 1 7822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</si>
  <si>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</si>
  <si>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22 1 7824</t>
  </si>
  <si>
    <t>Софинансирование вопросов местного значения</t>
  </si>
  <si>
    <t>22 3 7823</t>
  </si>
  <si>
    <t>АГЕНТСТВО ПО ТРАНСПОРТУ И СВЯЗИ АРХАНГЕЛЬСКОЙ ОБЛАСТИ</t>
  </si>
  <si>
    <t>104</t>
  </si>
  <si>
    <t>Государственная программа Архангельской области "Развитие транспортной системы Архангельской области (2014 – 2020 годы)"</t>
  </si>
  <si>
    <t>19 0 0000</t>
  </si>
  <si>
    <t>Подпрограмма "Создание условий для реализации государственной программы и осуществления иных расходов"</t>
  </si>
  <si>
    <t>19 5 0000</t>
  </si>
  <si>
    <t>Уплата членского взноса в "Некоммерческое партнерство по координации использования Северного морского пути"</t>
  </si>
  <si>
    <t>19 5 7328</t>
  </si>
  <si>
    <t>Транспорт</t>
  </si>
  <si>
    <t>Подпрограмма "Проведение сбалансированной государственной тарифной политики на транспорте"</t>
  </si>
  <si>
    <t>19 1 0000</t>
  </si>
  <si>
    <t>Субсидии организациям воздушного транспорта на возмещение недополученных доходов, возникающих в результате государственного регулирования тарифов на перевозку пассажиров и багажа</t>
  </si>
  <si>
    <t>19 1 7301</t>
  </si>
  <si>
    <t>Субсидии организациям водного транспорта на возмещение недополученных доходов, возникающих в результате государственного регулирования тарифов на перевозку пассажиров и багажа</t>
  </si>
  <si>
    <t>19 1 7302</t>
  </si>
  <si>
    <t>Субсидии организациям железнодорожного транспорта на возмещение недополученных доходов, возникающих в результате государственного регулирования тарифов на перевозку пассажиров и багажа в пригородном и межмуниципальном сообщении</t>
  </si>
  <si>
    <t>19 1 7303</t>
  </si>
  <si>
    <t>Компенсация организациям железнодорожного транспорта потерь в доходах, возникающих в результате предоставления 50-процентной скидки на проезд железнодорожным транспортом общего пользования в поездах пригородного сообщения учащимся и воспитанникам образовательных организаций старше семи лет, студентам (курсантам), обучающимся по очной форме обучения в профессиональных образовательных организациях и образовательных организациях высшего образования</t>
  </si>
  <si>
    <t>19 1 7304</t>
  </si>
  <si>
    <t>Субсидии организациям транспорта на возмещение недополученных доходов в связи с обеспечением бесплатного проезда участников и инвалидов Великой Отечественной войны, а также сопровождающих их лиц в период празднования 70-й годовщины Победы в Великой Отечественной войне 1941 – 1945 годов</t>
  </si>
  <si>
    <t>19 1 7306</t>
  </si>
  <si>
    <t>Подпрограмма "Развитие общественного пассажирского транспорта и транспортной инфраструктуры Архангельской области"</t>
  </si>
  <si>
    <t>19 2 0000</t>
  </si>
  <si>
    <t>19 2 7031</t>
  </si>
  <si>
    <t>Возмещение затрат на уплату лизинговых платежей по договорам лизинга</t>
  </si>
  <si>
    <t>19 2 7307</t>
  </si>
  <si>
    <t>Мероприятия в сфере муниципальной транспортной инфраструктуры</t>
  </si>
  <si>
    <t>19 2 7820</t>
  </si>
  <si>
    <t>19 5 7001</t>
  </si>
  <si>
    <t>Подпрограмма "Повышение безопасности дорожного движения в Архангельской области"</t>
  </si>
  <si>
    <t>08 3 0000</t>
  </si>
  <si>
    <t>Выявление и сокращение количества мест концентрации дорожно-транспортных происшествий на дорогах регионального значения Архангельской области</t>
  </si>
  <si>
    <t>08 3 7324</t>
  </si>
  <si>
    <t>Выявление и сокращение количества мест концентрации дорожно-транспортных происшествий на дорогах местного значения Архангельской области</t>
  </si>
  <si>
    <t>08 3 7325</t>
  </si>
  <si>
    <t>Подпрограмма "Развитие и совершенствование сети автомобильных дорог общего пользования регионального значения"</t>
  </si>
  <si>
    <t>19 3 0000</t>
  </si>
  <si>
    <t>Реализация мероприятий подпрограммы "Автомобильные дороги" федеральной целевой программы "Развитие транспортной системы России (2010 – 2020 годы)"</t>
  </si>
  <si>
    <t>19 3 5115</t>
  </si>
  <si>
    <t>Бюджетные инвестиции</t>
  </si>
  <si>
    <t>410</t>
  </si>
  <si>
    <t>Реализация мероприятий региональных программ в сфере дорожного хозяйства по решениям Правительства Российской Федерации</t>
  </si>
  <si>
    <t>19 3 5420</t>
  </si>
  <si>
    <t>19 3 7030</t>
  </si>
  <si>
    <t>Подпрограмма "Улучшение эксплуатационного состояния автомобильных дорог общего пользования регионального значения за счет ремонта, капитального ремонта и содержания"</t>
  </si>
  <si>
    <t>19 4 0000</t>
  </si>
  <si>
    <t>Финансовое обеспечение дорожной деятельности</t>
  </si>
  <si>
    <t>19 4 5390</t>
  </si>
  <si>
    <t>Капитальный ремонт, ремонт и содержание региональных автомобильных дорог</t>
  </si>
  <si>
    <t>19 4 7321</t>
  </si>
  <si>
    <t>Приобретение новых и (или) переоборудование существующих передвижных постов весового контроля</t>
  </si>
  <si>
    <t>19 4 7326</t>
  </si>
  <si>
    <t>19 5 5390</t>
  </si>
  <si>
    <t>19 5 7010</t>
  </si>
  <si>
    <t>Мероприятия в сфере дорожного хозяйства</t>
  </si>
  <si>
    <t>19 5 7072</t>
  </si>
  <si>
    <t>Уплата земельного налога за участки строящихся автомобильных дорог и налога на имущество автомобильных дорог</t>
  </si>
  <si>
    <t>19 5 7327</t>
  </si>
  <si>
    <t>Непрограммные расходы в области дорожного хозяйства</t>
  </si>
  <si>
    <t>68 0 0000</t>
  </si>
  <si>
    <t>Резерв средств на ликвидацию потерь дорожного хозяйства от осенне-весенних паводков и неблагоприятных последствий природного и техногенного характера</t>
  </si>
  <si>
    <t>68 0 7323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</si>
  <si>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</si>
  <si>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68 0 7910</t>
  </si>
  <si>
    <t>Связь и информатика</t>
  </si>
  <si>
    <t>МИНИСТЕРСТВО ЭКОНОМИЧЕСКОГО РАЗВИТИЯ И КОНКУРЕНТНОЙ ПОЛИТИКИ АРХАНГЕЛЬСКОЙ ОБЛАСТИ</t>
  </si>
  <si>
    <t>138</t>
  </si>
  <si>
    <t>Подпрограмма "Совершенствование системы управления экономическим развитием Архангельской области"</t>
  </si>
  <si>
    <t>12 3 0000</t>
  </si>
  <si>
    <t>12 3 7001</t>
  </si>
  <si>
    <t>12 3 7003</t>
  </si>
  <si>
    <t>Мероприятия, предусмотренные программами развития пилотных инновационных территориальных кластеров</t>
  </si>
  <si>
    <t>12 1 5063</t>
  </si>
  <si>
    <t>Мероприятия в сфере повышения инвестиционной привлекательности</t>
  </si>
  <si>
    <t>12 1 7286</t>
  </si>
  <si>
    <t>Государственная поддержка малого и среднего предпринимательства, включая крестьянские (фермерские) хозяйства</t>
  </si>
  <si>
    <t>12 2 5064</t>
  </si>
  <si>
    <t>12 2 7010</t>
  </si>
  <si>
    <t>Развитие микрофинансирования фондом "Архангельский региональный центр микрофинансирования"</t>
  </si>
  <si>
    <t>12 2 7294</t>
  </si>
  <si>
    <t>Поддержка муниципальных программ развития малого и среднего предпринимательства</t>
  </si>
  <si>
    <t>12 2 7844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</si>
  <si>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</si>
  <si>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12 3 7804</t>
  </si>
  <si>
    <t>АГЕНТСТВО ПО ДЕЛАМ АРХИВОВ АРХАНГЕЛЬСКОЙ ОБЛАСТИ</t>
  </si>
  <si>
    <t>154</t>
  </si>
  <si>
    <t>Государственная программа Архангельской области "Эффективное государственное управление в Архангельской области (2014 – 2018 годы)"</t>
  </si>
  <si>
    <t>23 0 0000</t>
  </si>
  <si>
    <t>Подпрограмма "Развитие отдельных направлений системы государственного управления Архангельской области"</t>
  </si>
  <si>
    <t>23 5 0000</t>
  </si>
  <si>
    <t>23 5 7001</t>
  </si>
  <si>
    <t>23 5 7010</t>
  </si>
  <si>
    <t>МИНИСТЕРСТВО ТРУДА, ЗАНЯТОСТИ И СОЦИАЛЬНОГО РАЗВИТИЯ АРХАНГЕЛЬСКОЙ ОБЛАСТИ</t>
  </si>
  <si>
    <t>156</t>
  </si>
  <si>
    <t>Государственная программа Архангельской области "Содействие занятости населения Архангельской области, улучшение условий и охраны труда (2014 – 2020 годы)"</t>
  </si>
  <si>
    <t>07 0 0000</t>
  </si>
  <si>
    <t>Подпрограмма "Улучшение условий и охраны труда в Архангельской области (2014 – 2020 годы)"</t>
  </si>
  <si>
    <t>07 2 0000</t>
  </si>
  <si>
    <t>Осуществление государственных полномочий в сфере охраны труда</t>
  </si>
  <si>
    <t>07 2 7871</t>
  </si>
  <si>
    <t>52 0 7049</t>
  </si>
  <si>
    <t>Подпрограмма "Активная политика занятости и социальная поддержка безработных граждан (2014 – 2020 годы)"</t>
  </si>
  <si>
    <t>07 1 0000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</si>
  <si>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</si>
  <si>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07 1 5083</t>
  </si>
  <si>
    <t>07 1 7001</t>
  </si>
  <si>
    <t>07 1 7003</t>
  </si>
  <si>
    <t>07 1 7010</t>
  </si>
  <si>
    <t>Реализация мероприятий по содействию трудоустройству незанятых инвалидов</t>
  </si>
  <si>
    <t>07 1 7201</t>
  </si>
  <si>
    <t>Реализация мероприятий активной политики в сфере занятости населения</t>
  </si>
  <si>
    <t>07 1 7202</t>
  </si>
  <si>
    <t>Подпрограмма "Повышение мобильности трудовых ресурсов (2015 – 2017 годы)"</t>
  </si>
  <si>
    <t>07 5 0000</t>
  </si>
  <si>
    <t>Софинансирование региональных программ повышения мобильности трудовых ресурсов</t>
  </si>
  <si>
    <t>07 5 5238</t>
  </si>
  <si>
    <t>Реализация мероприятий, направленных на повышение мобильности трудовых ресурсов</t>
  </si>
  <si>
    <t>07 5 7205</t>
  </si>
  <si>
    <t>03 4 7010</t>
  </si>
  <si>
    <t>Мероприятия по проведению оздоровительной кампании детей за счет средств областного бюджета</t>
  </si>
  <si>
    <t>03 4 7832</t>
  </si>
  <si>
    <t>Пенсионное обеспечение</t>
  </si>
  <si>
    <t>Подпрограмма "Меры социальной поддержки отдельным категориям граждан, проживающим на территории Архангельской области"</t>
  </si>
  <si>
    <t>03 2 0000</t>
  </si>
  <si>
    <t>Доплаты к пенсиям государственных служащих Архангельской области</t>
  </si>
  <si>
    <t>03 2 7705</t>
  </si>
  <si>
    <t>Социальное обслуживание населения</t>
  </si>
  <si>
    <t>Подпрограмма "Организация работы по социальному обслуживанию граждан и социальной защите населения в Архангельской области"</t>
  </si>
  <si>
    <t>03 1 0000</t>
  </si>
  <si>
    <t>03 1 7010</t>
  </si>
  <si>
    <t>03 1 7011</t>
  </si>
  <si>
    <t>Мероприятия в сфере социальной политики, осуществляемые государственными органами</t>
  </si>
  <si>
    <t>03 1 7054</t>
  </si>
  <si>
    <t>Ежемесячные вознаграждения лицам, организовавшим приемные семьи для граждан пожилого возраста и инвалидов</t>
  </si>
  <si>
    <t>03 1 7704</t>
  </si>
  <si>
    <t>Подпрограмма "Семья и дети в Архангельской области"</t>
  </si>
  <si>
    <t>03 5 0000</t>
  </si>
  <si>
    <t>03 5 7010</t>
  </si>
  <si>
    <t>Подпрограмма "Повышение качества жизни граждан пожилого возраста и инвалидов в Архангельской области"</t>
  </si>
  <si>
    <t>03 6 0000</t>
  </si>
  <si>
    <t>03 6 7010</t>
  </si>
  <si>
    <t>03 9 7010</t>
  </si>
  <si>
    <t>Социальная программа Архангельской области на предоставление в 2015 году из бюджета Пенсионного фонда Российской Федерации субсидии на укрепление материально-технической базы учреждений социального обслуживания населения Архангельской области и обучение компьютерной грамотности неработающих пенсионеров</t>
  </si>
  <si>
    <t>55 0 0000</t>
  </si>
  <si>
    <t>55 0 7010</t>
  </si>
  <si>
    <t>Организация обучения компьютерной грамотности неработающих пенсионеров</t>
  </si>
  <si>
    <t>55 0 7732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</si>
  <si>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</si>
  <si>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03 2 5084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</si>
  <si>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– 1945 годов"</t>
  </si>
  <si>
    <t>03 2 5134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</si>
  <si>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</si>
  <si>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03 2 5135</t>
  </si>
  <si>
    <t>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</si>
  <si>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03 2 5137</t>
  </si>
  <si>
    <t>Выплата региональной доплаты к пенсии</t>
  </si>
  <si>
    <t>03 2 5153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</si>
  <si>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</si>
  <si>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03 2 5220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</si>
  <si>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</t>
  </si>
  <si>
    <t>03 2 5240</t>
  </si>
  <si>
    <t>Оплата жилищно-коммунальных услуг отдельным категориям граждан</t>
  </si>
  <si>
    <t>03 2 5250</t>
  </si>
  <si>
    <t>Выплата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</si>
  <si>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03 2 5270</t>
  </si>
  <si>
    <t>Выплата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</si>
  <si>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03 2 5280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</si>
  <si>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</si>
  <si>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03 2 5380</t>
  </si>
  <si>
    <t>03 2 7054</t>
  </si>
  <si>
    <t>Выплата региональной доплаты к пенсии за счет средств областного бюджета</t>
  </si>
  <si>
    <t>03 2 7056</t>
  </si>
  <si>
    <t>Выплата социального пособия на погребение и возмещение расходов по гарантированному перечню услуг по погребению</t>
  </si>
  <si>
    <t>03 2 7057</t>
  </si>
  <si>
    <t>Предоставление гражданам субсидий на оплату жилого помещения и коммунальных услуг (за исключением субвенций местным бюджетам)</t>
  </si>
  <si>
    <t>03 2 7058</t>
  </si>
  <si>
    <t>Обеспечение мер социальной поддержки ветеранов труда (за исключением публичных нормативных обязательств)</t>
  </si>
  <si>
    <t>03 2 7059</t>
  </si>
  <si>
    <t>Обеспечение мер социальной поддержки тружеников тыла (за исключением публичных нормативных обязательств)</t>
  </si>
  <si>
    <t>03 2 7060</t>
  </si>
  <si>
    <t>Обеспечение мер социальной поддержки реабилитированных лиц и лиц, признанных пострадавшими от политических репрессий (за исключением публичных нормативных обязательств)</t>
  </si>
  <si>
    <t>03 2 7061</t>
  </si>
  <si>
    <t>Обеспечение мер социальной поддержки в соответствии с областным законом от 29 ноября 2005 года № 119-7-ОЗ "О социальной поддержке инвалидов в Архангельской области" (за исключением публичных нормативных обязательств)</t>
  </si>
  <si>
    <t>03 2 7706</t>
  </si>
  <si>
    <t>Обеспечение мер социальной поддержки многодетных семей (за исключением публичных нормативных обязательств)</t>
  </si>
  <si>
    <t>03 2 7707</t>
  </si>
  <si>
    <t>Государственная социальная помощь</t>
  </si>
  <si>
    <t>03 2 7708</t>
  </si>
  <si>
    <t>Ежемесячное пособие на ребенка</t>
  </si>
  <si>
    <t>03 2 7711</t>
  </si>
  <si>
    <t>Ежемесячные денежные выплаты ветеранам труда</t>
  </si>
  <si>
    <t>03 2 7712</t>
  </si>
  <si>
    <t>Ежемесячные денежные выплаты труженикам тыла</t>
  </si>
  <si>
    <t>03 2 7713</t>
  </si>
  <si>
    <t>Ежемесячные денежные выплаты реабилитированным лицам и лицам, признанным пострадавшими от политических репрессий</t>
  </si>
  <si>
    <t>03 2 7714</t>
  </si>
  <si>
    <t>Ежемесячное пособие на ребенка, не посещающего дошкольную образовательную организацию</t>
  </si>
  <si>
    <t>03 2 7715</t>
  </si>
  <si>
    <t>Ежемесячные денежные выплаты на приобретение топлива в соответствии с областным законом от 29 ноября 2005 года № 119-7-ОЗ "О социальной поддержке инвалидов в Архангельской области"</t>
  </si>
  <si>
    <t>03 2 7716</t>
  </si>
  <si>
    <t>Выплаты гражданам, имеющим награды Архангельской области, в соответствии с областным законом от 23 сентября 2008 года № 567-29-ОЗ "О наградах в Архангельской области"</t>
  </si>
  <si>
    <t>03 2 7717</t>
  </si>
  <si>
    <t>Публичные нормативные выплаты гражданам несоциального характера</t>
  </si>
  <si>
    <t>330</t>
  </si>
  <si>
    <t>Обеспечение мер социальной поддержки многодетных семей в денежной форме</t>
  </si>
  <si>
    <t>03 2 7718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</si>
  <si>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лет, за счет средств областного бюджета</t>
  </si>
  <si>
    <t>03 2 7719</t>
  </si>
  <si>
    <t>Ежемесячные пособия писателям-профессионалам в соответствии с постановлением администрации Архангельской области от 15 августа 1995 года № 308 "О назначении ежемесячных пособий писателям-профессионалам"</t>
  </si>
  <si>
    <t>03 2 7720</t>
  </si>
  <si>
    <t>Ежемесячное материальное обеспечение граждан за особые заслуги в развитии сферы культуры Архангельской области в соответствии с распоряжением главы администрации Архангельской области от 20 мая 1996 года № 292р</t>
  </si>
  <si>
    <t>03 2 7721</t>
  </si>
  <si>
    <t>Дополнительное ежемесячное материальное обеспечение граждан, имеющих особые заслуги в развитии социальной сферы Архангельской области</t>
  </si>
  <si>
    <t>03 2 7722</t>
  </si>
  <si>
    <t>Дополнительное ежемесячное материальное обеспечение граждан, имеющих государственные награды</t>
  </si>
  <si>
    <t>03 2 7723</t>
  </si>
  <si>
    <t>Доплаты инвалидам боевых действий в Афганистане, на Северном Кавказе и членам семей погибших (умерших) военнослужащих</t>
  </si>
  <si>
    <t>03 2 7724</t>
  </si>
  <si>
    <t>Ежемесячные денежные выплаты лицам, награжденным орденом "Родительская слава", в соответствии с областным законом от 13 февраля 2012 года № 420-28-ОЗ "О дополнительных мерах социальной поддержки лиц, награжденных медалью ордена или орденом "Родительская слава"</t>
  </si>
  <si>
    <t>03 2 7725</t>
  </si>
  <si>
    <t>Предоставление гражданам субсидий на оплату жилого помещения и коммунальных услуг (в части субвенций местным бюджетам)</t>
  </si>
  <si>
    <t>03 2 7874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</si>
  <si>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</si>
  <si>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03 2 7891</t>
  </si>
  <si>
    <t>Улучшение социально-бытового положения отдельных категорий ветеранов и инвалидов Великой Отечественной войны, не имеющих оснований для обеспечения жильем в соответствии с Указом Президента Российской Федерации от 7 мая 2008 года № 714 "Об обеспечении жильем ветеранов Великой Отечественной войны 1941 – 1945 годов"</t>
  </si>
  <si>
    <t>03 6 7726</t>
  </si>
  <si>
    <t>Социальные выплаты работникам государственных и муниципальных учреждений Архангельской области на приобретение жилья на первичном рынке</t>
  </si>
  <si>
    <t>06 1 7709</t>
  </si>
  <si>
    <t>Социальные выплаты безработным гражданам</t>
  </si>
  <si>
    <t>07 1 5290</t>
  </si>
  <si>
    <t>Стипендии</t>
  </si>
  <si>
    <t>340</t>
  </si>
  <si>
    <t>Осуществление переданных полномочий Российской Федерации по перевозке несовершеннолетних, самовольно ушедших из семей, детских домов, школ-интернатов, специальных учебно-воспитательных и иных детских учреждений</t>
  </si>
  <si>
    <t>03 1 5940</t>
  </si>
  <si>
    <t>Перевозка несовершеннолетних, самовольно ушедших из семей, детских домов, школ-интернатов, специальных учебно-воспитательных и иных детских учреждений, за счет средств областного бюджета</t>
  </si>
  <si>
    <t>03 1 7703</t>
  </si>
  <si>
    <t>Осуществление государственных полномочий по предоставлению гражданам субсидий на оплату жилого помещения и коммунальных услуг</t>
  </si>
  <si>
    <t>03 1 7872</t>
  </si>
  <si>
    <t>Мероприятия в сфере социальной политики, осуществляемые подведомственными учреждениями</t>
  </si>
  <si>
    <t>03 6 7055</t>
  </si>
  <si>
    <t>Осуществление государственных полномочий по выплате вознаграждений профессиональным опекунам</t>
  </si>
  <si>
    <t>03 6 7873</t>
  </si>
  <si>
    <t>Подпрограмма "Приоритетные социально значимые мероприятия в сфере социальной политики Архангельской области"</t>
  </si>
  <si>
    <t>03 7 0000</t>
  </si>
  <si>
    <t>03 7 7054</t>
  </si>
  <si>
    <t>03 7 7055</t>
  </si>
  <si>
    <t>Межбюджетные трансферты бюджету Пенсионного фонда Российской Федерации</t>
  </si>
  <si>
    <t>570</t>
  </si>
  <si>
    <t>Подпрограмма "Оказание содействия добровольному переселению в Архангельскую область соотечественников, проживающих за рубежом (2014 – 2015 годы)"</t>
  </si>
  <si>
    <t>07 3 0000</t>
  </si>
  <si>
    <t>Субсидии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</si>
  <si>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07 3 5086</t>
  </si>
  <si>
    <t>Реализация мероприятий по оказанию содействия добровольному переселению в Архангельскую область соотечественников, проживающих за рубежом</t>
  </si>
  <si>
    <t>07 3 7203</t>
  </si>
  <si>
    <t>МИНИСТЕРСТВО ИМУЩЕСТВЕННЫХ ОТНОШЕНИЙ АРХАНГЕЛЬСКОЙ ОБЛАСТИ</t>
  </si>
  <si>
    <t>163</t>
  </si>
  <si>
    <t>Государственная программа Архангельской области "Развитие имущественно-земельных отношений Архангельской области (2014 – 2018 годы)"</t>
  </si>
  <si>
    <t>21 0 0000</t>
  </si>
  <si>
    <t>21 0 7001</t>
  </si>
  <si>
    <t>21 0 7003</t>
  </si>
  <si>
    <t>Проведение кадастровых работ в отношении земельных участков, предоставляемых многодетным семьям</t>
  </si>
  <si>
    <t>06 1 7829</t>
  </si>
  <si>
    <t>Другие вопросы в области жилищно-коммунального хозяйства</t>
  </si>
  <si>
    <t>Взнос Архангельской области в уставный капитал акционерного общества "Центр расчетов" в целях создания единой системы начисления и сбора платежей за жилищно-коммунальные услуги, усиления контроля и обеспечения прозрачности проведения расчетов с исполнителями жилищно-коммунальных услуг и поставщиками коммунальных ресурсов на территории Архангельской области</t>
  </si>
  <si>
    <t>17 3 7361</t>
  </si>
  <si>
    <t>Бюджетные инвестиции иным юридическим лицам</t>
  </si>
  <si>
    <t>450</t>
  </si>
  <si>
    <t>АГЕНТСТВО ПО ТУРИЗМУ И МЕЖДУНАРОДНОМУ СОТРУДНИЧЕСТВУ АРХАНГЕЛЬСКОЙ ОБЛАСТИ</t>
  </si>
  <si>
    <t>175</t>
  </si>
  <si>
    <t>11 4 7001</t>
  </si>
  <si>
    <t>АГЕНТСТВО ГОСУДАРСТВЕННОЙ ПРОТИВОПОЖАРНОЙ СЛУЖБЫ И ГРАЖДАНСКОЙ ЗАЩИТЫ АРХАНГЕЛЬСКОЙ ОБЛАСТИ</t>
  </si>
  <si>
    <t>176</t>
  </si>
  <si>
    <t>09 2 7010</t>
  </si>
  <si>
    <t>Мероприятия в сфере гражданской обороны и защиты населения и территорий Архангельской области от чрезвычайных ситуаций, осуществляемые подведомственными учреждениями</t>
  </si>
  <si>
    <t>09 2 7152</t>
  </si>
  <si>
    <t>Подпрограмма "Обеспечение реализации государственной программы в Архангельской области"</t>
  </si>
  <si>
    <t>09 3 0000</t>
  </si>
  <si>
    <t>09 3 7001</t>
  </si>
  <si>
    <t>09 1 7010</t>
  </si>
  <si>
    <t>Субсидии общественным объединениям пожарной охраны</t>
  </si>
  <si>
    <t>09 1 7154</t>
  </si>
  <si>
    <t>МИНИСТЕРСТВО ПО ДЕЛАМ МОЛОДЕЖИ И СПОРТУ АРХАНГЕЛЬСКОЙ ОБЛАСТИ</t>
  </si>
  <si>
    <t>263</t>
  </si>
  <si>
    <t>11 5 0000</t>
  </si>
  <si>
    <t>11 5 7001</t>
  </si>
  <si>
    <t>Мероприятия в сфере патриотического воспитания граждан и государственной молодежной политики</t>
  </si>
  <si>
    <t>08 1 7042</t>
  </si>
  <si>
    <t>Подпрограмма "Молодежь Архангельской области (2014 – 2020 годы)"</t>
  </si>
  <si>
    <t>11 2 0000</t>
  </si>
  <si>
    <t>11 2 7010</t>
  </si>
  <si>
    <t>11 2 7042</t>
  </si>
  <si>
    <t>Мероприятия по реализации молодежной политики в муниципальных образованиях</t>
  </si>
  <si>
    <t>11 2 7853</t>
  </si>
  <si>
    <t>11 3 7010</t>
  </si>
  <si>
    <t>11 3 7042</t>
  </si>
  <si>
    <t>Мероприятия по гражданско-патриотическому воспитанию граждан Российской Федерации и допризывной подготовке молодежи в муниципальных образованиях</t>
  </si>
  <si>
    <t>11 3 7854</t>
  </si>
  <si>
    <t>Подпрограмма "Обеспечение жильем молодых семей"</t>
  </si>
  <si>
    <t>06 2 0000</t>
  </si>
  <si>
    <t>Мероприятия подпрограммы "Обеспечение жильем молодых семей" федеральной целевой программы "Жилище" на 2011 – 2015 годы</t>
  </si>
  <si>
    <t>06 2 5020</t>
  </si>
  <si>
    <t>Реализация мероприятий по обеспечению жильем молодых семей</t>
  </si>
  <si>
    <t>06 2 7851</t>
  </si>
  <si>
    <t>06 2 7054</t>
  </si>
  <si>
    <t>Мероприятия в области физической культуры и спорта</t>
  </si>
  <si>
    <t>03 7 7043</t>
  </si>
  <si>
    <t>Приобретение оборудования для быстровозводимых физкультурно-оздоровительных комплексов, включая металлоконструкции и металлоизделия</t>
  </si>
  <si>
    <t>11 1 5080</t>
  </si>
  <si>
    <t>Реализация мероприятий по поэтапному внедрению Всероссийского физкультурно-спортивного комплекса "Готов к труду и обороне" (ГТО)</t>
  </si>
  <si>
    <t>11 1 5127</t>
  </si>
  <si>
    <t>11 1 7043</t>
  </si>
  <si>
    <t>Мероприятия по развитию физической культуры и спорта в муниципальных образованиях</t>
  </si>
  <si>
    <t>11 1 7852</t>
  </si>
  <si>
    <t>Спорт высших достижений</t>
  </si>
  <si>
    <t>Адресная финансовая поддержка спортивных организаций, осуществляющих подготовку спортивного резерва для сборных команд Российской Федерации</t>
  </si>
  <si>
    <t>11 1 5081</t>
  </si>
  <si>
    <t>11 1 7010</t>
  </si>
  <si>
    <t>Осуществление государственных полномочий по присвоению спортивных разрядов</t>
  </si>
  <si>
    <t>11 1 7876</t>
  </si>
  <si>
    <t>УПОЛНОМОЧЕННЫЙ ПО ПРАВАМ ЧЕЛОВЕКА В АРХАНГЕЛЬСКОЙ ОБЛАСТИ</t>
  </si>
  <si>
    <t>Обеспечение деятельности уполномоченного по правам человека в Архангельской области</t>
  </si>
  <si>
    <t>65 0 0000</t>
  </si>
  <si>
    <t>65 0 7001</t>
  </si>
  <si>
    <t>АДМИНИСТРАЦИЯ ГУБЕРНАТОРА АРХАНГЕЛЬСКОЙ ОБЛАСТИ И ПРАВИТЕЛЬСТВА АРХАНГЕЛЬСКОЙ ОБЛАСТИ</t>
  </si>
  <si>
    <t>301</t>
  </si>
  <si>
    <t>Функционирование высшего должностного лица субъекта Российской Федерации и муниципального образования</t>
  </si>
  <si>
    <t>Обеспечение функционирования Губернатора Архангельской области и его заместителей</t>
  </si>
  <si>
    <t>61 0 0000</t>
  </si>
  <si>
    <t>Губернатор Архангельской области</t>
  </si>
  <si>
    <t>61 1 0000</t>
  </si>
  <si>
    <t>61 1 7001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</si>
  <si>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</si>
  <si>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депутатов Государственной Думы и их помощников в избирательных округах, членов Совета Федерации и их помощников в Архангельской области</t>
  </si>
  <si>
    <t>66 0 0000</t>
  </si>
  <si>
    <t>Депутаты Государственной Думы и их помощники в округах</t>
  </si>
  <si>
    <t>66 1 0000</t>
  </si>
  <si>
    <t>Обеспечение деятельности депутатов Государственной Думы и их помощников в избирательных округах</t>
  </si>
  <si>
    <t>66 1 5141</t>
  </si>
  <si>
    <t>Члены Совета Федерации и их помощники в субъектах Российской Федерации</t>
  </si>
  <si>
    <t>66 2 0000</t>
  </si>
  <si>
    <t>Обеспечение членов Совета Федерации и их помощников в субъектах Российской Федерации</t>
  </si>
  <si>
    <t>66 2 5142</t>
  </si>
  <si>
    <t>23 5 7003</t>
  </si>
  <si>
    <t>Заместители Губернатора Архангельской области</t>
  </si>
  <si>
    <t>61 2 0000</t>
  </si>
  <si>
    <t>61 2 7001</t>
  </si>
  <si>
    <t>08 2 7049</t>
  </si>
  <si>
    <t>20 0 7049</t>
  </si>
  <si>
    <t>Подпрограмма "Развитие кадрового потенциала органов государственной власти, иных государственных органов Архангельской области и органов местного самоуправления муниципальных образований Архангельской области"</t>
  </si>
  <si>
    <t>23 1 0000</t>
  </si>
  <si>
    <t>Подготовка управленческих кадров для организаций народного хозяйства Российской Федерации</t>
  </si>
  <si>
    <t>23 1 5066</t>
  </si>
  <si>
    <t>23 1 7010</t>
  </si>
  <si>
    <t>Подпрограмма "Обеспечение доступности и качества предоставления государственных и муниципальных услуг по принципу "одного окна", в том числе на базе многофункциональных центров"</t>
  </si>
  <si>
    <t>23 2 0000</t>
  </si>
  <si>
    <t>Создание и развитие сети многофункциональных центров предоставления государственных и муниципальных услуг</t>
  </si>
  <si>
    <t>23 2 5392</t>
  </si>
  <si>
    <t>23 2 7010</t>
  </si>
  <si>
    <t>23 2 7049</t>
  </si>
  <si>
    <t>Подпрограмма "Создание систем электронного правительства, развитие информационного общества Архангельской области"</t>
  </si>
  <si>
    <t>23 3 0000</t>
  </si>
  <si>
    <t>Субсидии на поддержку региональных проектов в сфере информационных технологий</t>
  </si>
  <si>
    <t>23 3 5028</t>
  </si>
  <si>
    <t>23 3 7010</t>
  </si>
  <si>
    <t>23 3 7049</t>
  </si>
  <si>
    <t>КОНТРОЛЬНО-СЧЕТНАЯ ПАЛАТА АРХАНГЕЛЬСКОЙ ОБЛАСТИ</t>
  </si>
  <si>
    <t>304</t>
  </si>
  <si>
    <t>Обеспечение деятельности контрольно-счетной палаты Архангельской области</t>
  </si>
  <si>
    <t>64 0 0000</t>
  </si>
  <si>
    <t>64 0 7001</t>
  </si>
  <si>
    <t>АГЕНТСТВО ПО ТАРИФАМ И ЦЕНАМ АРХАНГЕЛЬСКОЙ ОБЛАСТИ</t>
  </si>
  <si>
    <t>306</t>
  </si>
  <si>
    <t>Подпрограмма "Проведение сбалансированной политики в области государственного регулирования тарифов на территории Архангельской области"</t>
  </si>
  <si>
    <t>12 5 0000</t>
  </si>
  <si>
    <t>12 5 7001</t>
  </si>
  <si>
    <t>ИЗБИРАТЕЛЬНАЯ КОМИССИЯ АРХАНГЕЛЬСКОЙ ОБЛАСТИ</t>
  </si>
  <si>
    <t>311</t>
  </si>
  <si>
    <t>Обеспечение проведения выборов и референдумов</t>
  </si>
  <si>
    <t>Обеспечение деятельности избирательной комиссии Архангельской области и проведение выборов</t>
  </si>
  <si>
    <t>63 0 0000</t>
  </si>
  <si>
    <t>Члены избирательной комиссии Архангельской области</t>
  </si>
  <si>
    <t>63 1 0000</t>
  </si>
  <si>
    <t>63 1 7001</t>
  </si>
  <si>
    <t>Государственная автоматизированная информационная система "Выборы", повышение правовой культуры избирателей и обучение организаторов выборов</t>
  </si>
  <si>
    <t>63 2 0000</t>
  </si>
  <si>
    <t>63 2 7115</t>
  </si>
  <si>
    <t>Проведение выборов в Архангельской области</t>
  </si>
  <si>
    <t>63 3 0000</t>
  </si>
  <si>
    <t>Проведение выборов Губернатора Архангельской области</t>
  </si>
  <si>
    <t>63 3 7117</t>
  </si>
  <si>
    <t>Избирательная комиссия Архангельской области</t>
  </si>
  <si>
    <t>63 4 0000</t>
  </si>
  <si>
    <t>63 4 7001</t>
  </si>
  <si>
    <t>МИНИСТЕРСТВО ПО МЕСТНОМУ САМОУПРАВЛЕНИЮ И ВНУТРЕННЕЙ ПОЛИТИКЕ АРХАНГЕЛЬСКОЙ ОБЛАСТИ</t>
  </si>
  <si>
    <t>313</t>
  </si>
  <si>
    <t>08 1 7049</t>
  </si>
  <si>
    <t>Государственная программа Архангельской области "Развитие местного самоуправления в Архангельской области и государственная поддержка социально ориентированных некоммерческих организаций (2014 – 2020 годы)"</t>
  </si>
  <si>
    <t>18 0 0000</t>
  </si>
  <si>
    <t>Подпрограмма "Государственная поддержка социально ориентированных некоммерческих организаций (2014 – 2020 годы)"</t>
  </si>
  <si>
    <t>18 1 0000</t>
  </si>
  <si>
    <t>Мероприятия по поддержке социально ориентированных некоммерческих организаций</t>
  </si>
  <si>
    <t>18 1 5085</t>
  </si>
  <si>
    <t>18 1 7003</t>
  </si>
  <si>
    <t>18 1 7048</t>
  </si>
  <si>
    <t>Реализация муниципальных программ поддержки социально ориентированных некоммерческих организаций</t>
  </si>
  <si>
    <t>18 1 7841</t>
  </si>
  <si>
    <t>Подпрограмма "Развитие территориального общественного самоуправления в Архангельской области (2014 – 2020 годы)"</t>
  </si>
  <si>
    <t>18 2 0000</t>
  </si>
  <si>
    <t>18 2 7048</t>
  </si>
  <si>
    <t>Развитие территориального общественного самоуправления в Архангельской области</t>
  </si>
  <si>
    <t>18 2 7842</t>
  </si>
  <si>
    <t>Подпрограмма "Обеспечение реализации государственной программы"</t>
  </si>
  <si>
    <t>18 3 0000</t>
  </si>
  <si>
    <t>18 3 7001</t>
  </si>
  <si>
    <t>18 3 7010</t>
  </si>
  <si>
    <t>Подпрограмма "Укрепление единства российской нации и этнокультурное развитие народов России, проживающих на территории Архангельской области (2014 – 2020 годы)"</t>
  </si>
  <si>
    <t>18 4 0000</t>
  </si>
  <si>
    <t>18 4 7048</t>
  </si>
  <si>
    <t>18 4 7049</t>
  </si>
  <si>
    <t>АРХАНГЕЛЬСКОЕ ОБЛАСТНОЕ СОБРАНИЕ ДЕПУТАТОВ</t>
  </si>
  <si>
    <t>329</t>
  </si>
  <si>
    <t>Обеспечение деятельности Архангельского областного Собрания депутатов</t>
  </si>
  <si>
    <t>62 0 0000</t>
  </si>
  <si>
    <t>Председатель Архангельского областного Собрания депутатов</t>
  </si>
  <si>
    <t>62 1 0000</t>
  </si>
  <si>
    <t>62 1 7001</t>
  </si>
  <si>
    <t>Депутаты Архангельского областного Собрания депутатов</t>
  </si>
  <si>
    <t>62 2 0000</t>
  </si>
  <si>
    <t>62 2 7001</t>
  </si>
  <si>
    <t>Архангельское областное Собрание депутатов</t>
  </si>
  <si>
    <t>62 3 0000</t>
  </si>
  <si>
    <t>62 3 7001</t>
  </si>
  <si>
    <t>Возмещение расходов депутатов Архангельского областного Собрания депутатов в избирательных округах</t>
  </si>
  <si>
    <t>62 3 7892</t>
  </si>
  <si>
    <t>АГЕНТСТВО ПО РАЗВИТИЮ СОЛОВЕЦКОГО АРХИПЕЛАГА АРХАНГЕЛЬСКОЙ ОБЛАСТИ</t>
  </si>
  <si>
    <t>349</t>
  </si>
  <si>
    <t>20 0 7001</t>
  </si>
  <si>
    <t>20 0 7030</t>
  </si>
  <si>
    <t>20 0 7048</t>
  </si>
  <si>
    <t>20 0 7010</t>
  </si>
  <si>
    <t>20 0 5112</t>
  </si>
  <si>
    <t>20 0 7031</t>
  </si>
  <si>
    <t>АГЕНТСТВО ЗАПИСИ АКТОВ ГРАЖДАНСКОГО СОСТОЯНИЯ АРХАНГЕЛЬСКОЙ ОБЛАСТИ</t>
  </si>
  <si>
    <t>351</t>
  </si>
  <si>
    <t>Осуществление переданных полномочий Российской Федерации по государственной регистрации актов гражданского состояния</t>
  </si>
  <si>
    <t>23 5 5930</t>
  </si>
  <si>
    <t>ГОСУДАРСТВЕННАЯ ЖИЛИЩНАЯ ИНСПЕКЦИЯ АРХАНГЕЛЬСКОЙ ОБЛАСТИ</t>
  </si>
  <si>
    <t>390</t>
  </si>
  <si>
    <t>АГЕНТСТВО ПО ПЕЧАТИ И СРЕДСТВАМ МАССОВОЙ ИНФОРМАЦИИ АРХАНГЕЛЬСКОЙ ОБЛАСТИ</t>
  </si>
  <si>
    <t>398</t>
  </si>
  <si>
    <t>Средства массовой информации</t>
  </si>
  <si>
    <t>Периодическая печать и издательства</t>
  </si>
  <si>
    <t>Подпрограмма "Поддержка и развитие печатных средств массовой информации, обеспечение информирования населения о социально-экономическом развитии Архангельской области"</t>
  </si>
  <si>
    <t>23 4 0000</t>
  </si>
  <si>
    <t>23 4 7010</t>
  </si>
  <si>
    <t>Другие вопросы в области средств массовой информации</t>
  </si>
  <si>
    <t>Мероприятия в сфере печати и средств массовой информации</t>
  </si>
  <si>
    <t>03 8 7047</t>
  </si>
  <si>
    <t>20 0 7047</t>
  </si>
  <si>
    <t>23 4 7001</t>
  </si>
  <si>
    <t>23 4 7047</t>
  </si>
  <si>
    <t>АГЕНТСТВО ПО ОРГАНИЗАЦИОННОМУ ОБЕСПЕЧЕНИЮ ДЕЯТЕЛЬНОСТИ МИРОВЫХ СУДЕЙ АРХАНГЕЛЬСКОЙ ОБЛАСТИ</t>
  </si>
  <si>
    <t>435</t>
  </si>
  <si>
    <t>Расходы на обеспечение деятельности мировых судей</t>
  </si>
  <si>
    <t>23 5 7118</t>
  </si>
  <si>
    <t>КОНТРОЛЬНО-РЕВИЗИОННАЯ ИНСПЕКЦИЯ АРХАНГЕЛЬСКОЙ ОБЛАСТИ</t>
  </si>
  <si>
    <t>730</t>
  </si>
  <si>
    <t>Подпрограмма "Осуществление внутреннего государственного финансового контроля"</t>
  </si>
  <si>
    <t>22 4 0000</t>
  </si>
  <si>
    <t>22 4 7001</t>
  </si>
  <si>
    <t>ГОСУДАРСТВЕННАЯ ИНСПЕКЦИЯ ПО НАДЗОРУ ЗА ТЕХНИЧЕСКИМ СОСТОЯНИЕМ САМОХОДНЫХ МАШИН И ДРУГИХ ВИДОВ ТЕХНИКИ АРХАНГЕЛЬСКОЙ ОБЛАСТИ</t>
  </si>
  <si>
    <t>731</t>
  </si>
  <si>
    <t>ИНСПЕКЦИЯ ГОСУДАРСТВЕННОГО СТРОИТЕЛЬНОГО НАДЗОРА АРХАНГЕЛЬСКОЙ ОБЛАСТИ</t>
  </si>
  <si>
    <t>732</t>
  </si>
  <si>
    <t>КОНТРАКТНОЕ АГЕНТСТВО АРХАНГЕЛЬСКОЙ ОБЛАСТИ</t>
  </si>
  <si>
    <t>735</t>
  </si>
  <si>
    <t>Подпрограмма "Совершенствование организации государственных закупок в Архангельской области"</t>
  </si>
  <si>
    <t>12 4 0000</t>
  </si>
  <si>
    <t>12 4 7001</t>
  </si>
  <si>
    <t>12 4 7010</t>
  </si>
  <si>
    <t>ИНСПЕКЦИЯ ПО ВЕТЕРИНАРНОМУ НАДЗОРУ АРХАНГЕЛЬСКОЙ ОБЛАСТИ</t>
  </si>
  <si>
    <t>737</t>
  </si>
  <si>
    <t>Проведение противоэпизоотических мероприятий</t>
  </si>
  <si>
    <t>05 1 7245</t>
  </si>
  <si>
    <t>Всего</t>
  </si>
  <si>
    <t>Отчет об исполнении областного бюджета  по ведомственной структуре расходов областного бюджета за 2015 год</t>
  </si>
  <si>
    <t>Доведено  министерством финансов Архангельской области  предельных объемов финансирования до главных распорядителей средств областного бюджета</t>
  </si>
  <si>
    <t>Исполнено</t>
  </si>
  <si>
    <t>% исполнения к утвержденному плану</t>
  </si>
  <si>
    <t>% исполнения к уточненной бюджетной росписи на год</t>
  </si>
  <si>
    <t>Утверждено                    (в ред.18.12.2015                           №  385-22-ОЗ)</t>
  </si>
  <si>
    <t xml:space="preserve">Уточненная сводная бюджетная роспись на 2015 год </t>
  </si>
  <si>
    <t>МИНИСТЕРСТВО СТРОИТЕЛЬСТВА И АРХИТЕКТУРЫ АРХАНГЕЛЬСКОЙ ОБЛАСТИ</t>
  </si>
  <si>
    <t>I. ГОСУДАРСТВЕННЫЕ ПРОГРАММЫ АРХАНГЕЛЬСКОЙ ОБЛАСТИ</t>
  </si>
  <si>
    <t>II. АДРЕСНЫЕ ПРОГРАММЫ АРХАНГЕЛЬСКОЙ ОБЛАСТИ</t>
  </si>
  <si>
    <t>III. ИНЫЕ ПРОГРАММЫ АРХАНГЕЛЬСКОЙ ОБЛАСТИ</t>
  </si>
  <si>
    <t>IV. НЕПРОГРАММНЫЕ НАПРАВЛЕНИЯ ДЕЯТЕЛЬНОСТИ</t>
  </si>
  <si>
    <t>Отчет об исполнении областного бюджета по разделам и подразделам классификации расходов бюджетов за 2015 год</t>
  </si>
  <si>
    <t>Отчет об исполнении областного бюджета по реализации государственных, адресных и иных программ Архангельской области и непрограммных направлений деятельности за 2015 год</t>
  </si>
  <si>
    <t>Приложение № 2 к пояснительной записке об исполнении областного бюджета за 2015 год по форме приложения № 10  областного закона "Об областном бюджете на 2015 год и плановый период 2016 и 2017 годов"</t>
  </si>
  <si>
    <t>Приложение № 3 к пояснительной записке об исполнении областного бюджета за 2015 год по форме приложения № 12  областного закона "Об областном бюджете на 2015 год и плановый период 2016 и 2017 годов"</t>
  </si>
  <si>
    <t>Приложение № 4 к пояснительной записке об исполнении областного бюджета за 2015 год по форме приложения № 14  областного закона "Об областном бюджете на 2015 год и плановый период 2016 и 2017 годов"</t>
  </si>
  <si>
    <t>Благоустройство</t>
  </si>
  <si>
    <t>01 2 5402</t>
  </si>
  <si>
    <t>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</si>
  <si>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69 3 5422</t>
  </si>
  <si>
    <t>69 3 0000</t>
  </si>
  <si>
    <t>Непрограммные расходы на компенсацию расходов, связанных с оказанием в 2014 – 2015 годах медицинскими организациями, подведомственными исполнительным органам государственной власти Архангельской области, гражданам Украины и лицам без гражданства медицинской помощи и проведением профилактических прививок, включенных в календарь профилактических прививок по эпидемическим показаниям</t>
  </si>
  <si>
    <t>Иные межбюджетные трансферты на компенсацию расходов, связанных с оказанием в 2014 - 2015 годах медицинскими организациями, подведомственными органам исполнительной власти субъектов Российской Федерации и органам местного самоуправления, гражданам Украины и лицам без гражданства медицинской помощи, а также затрат по проведению указанным лицам профилактических прививок, включенных в календарь профилактических прививок по эпидемическим показаниям</t>
  </si>
  <si>
    <t>01 8 5482</t>
  </si>
  <si>
    <t>Иные межбюджетные трансферты в целях улучшения лекарственного обеспечения граждан</t>
  </si>
  <si>
    <t>05 1 5442</t>
  </si>
  <si>
    <t>05 1 5443</t>
  </si>
  <si>
    <t>05 1 5444</t>
  </si>
  <si>
    <t>05 1 5450</t>
  </si>
  <si>
    <t>Субсидии на возмещение части прямых понесенных затрат на создание и модернизацию объектов животноводческих комплексов молочного направления (молочных ферм) в рамках подпрограммы "Развитие молочного скотоводства"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</t>
  </si>
  <si>
    <t>МИНИСТЕРСТВО ЭКОНОМИЧЕСКОГО РАЗВИТИЯ  АРХАНГЕЛЬСКОЙ ОБЛАСТИ</t>
  </si>
  <si>
    <t>МИНИСТЕРСТВО ТРАНСПОРТА АРХАНГЕЛЬСКОЙ ОБЛАСТИ</t>
  </si>
  <si>
    <t>69 2 5225</t>
  </si>
  <si>
    <t>69 2 0000</t>
  </si>
  <si>
    <t>Непрограммные расходы на оказание адресной финансовой помощи гражданам Украины, имеющим статус беженца или получившим временное убежище на территории Российской Федерации и проживающим в жилых помещениях граждан Российской Федерации на территории Архангельской области</t>
  </si>
  <si>
    <t>Иные межбюджетные трансферты для оказания адресной финансовой помощи гражданам Украины, имеющим статус беженца или получившим временное убежище на территории Российской Федерации и проживающим в жилых помещениях граждан Российской Федерации</t>
  </si>
  <si>
    <t>55 0 5209</t>
  </si>
  <si>
    <t>Софинансирование социальных программ субъектов Российской Федерации, связанных с укреплением материально-технической базы учреждений социального обслуживания населения, оказанием адресной социальной помощи неработающим пенсионерам, обучением компьютерной грамотности неработающих пенсионеров</t>
  </si>
  <si>
    <t>03 2 3009</t>
  </si>
  <si>
    <t>Социальная поддержка Героев Советского Союза, Героев Российской Федерации и полных кавалеров ордена Славы</t>
  </si>
  <si>
    <t>Иные межбюджетнные трансферты</t>
  </si>
  <si>
    <t>11 1 5027</t>
  </si>
  <si>
    <t>Субсидии на мероприятия государственной программы Российской Федерации "Доступная среда" на 2011-2015 годы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</si>
</sst>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0\ 0\ 0000"/>
    <numFmt numFmtId="166" formatCode="#,##0.00000"/>
  </numFmts>
  <fonts count="8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</borders>
  <cellStyleXfs count="2">
    <xf numFmtId="0" fontId="0" fillId="0" borderId="0">
      <alignment vertical="top" wrapText="1"/>
    </xf>
    <xf numFmtId="0" fontId="4" fillId="0" borderId="0">
      <alignment vertical="top" wrapText="1"/>
    </xf>
  </cellStyleXfs>
  <cellXfs count="91"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right" wrapText="1"/>
    </xf>
    <xf numFmtId="0" fontId="1" fillId="0" borderId="0" xfId="0" applyFont="1" applyFill="1" applyAlignment="1">
      <alignment horizontal="center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top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vertical="top" wrapText="1"/>
    </xf>
    <xf numFmtId="0" fontId="4" fillId="0" borderId="1" xfId="1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horizontal="right" vertical="top" wrapText="1"/>
    </xf>
    <xf numFmtId="0" fontId="3" fillId="0" borderId="1" xfId="1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center" vertical="top" wrapText="1"/>
    </xf>
    <xf numFmtId="164" fontId="3" fillId="0" borderId="1" xfId="1" applyNumberFormat="1" applyFont="1" applyFill="1" applyBorder="1" applyAlignment="1">
      <alignment horizontal="right" vertical="top" wrapText="1"/>
    </xf>
    <xf numFmtId="0" fontId="4" fillId="0" borderId="0" xfId="1" applyFont="1" applyFill="1" applyAlignment="1">
      <alignment horizontal="center" vertical="top" wrapText="1"/>
    </xf>
    <xf numFmtId="0" fontId="4" fillId="0" borderId="0" xfId="1" applyFont="1" applyFill="1" applyAlignment="1">
      <alignment horizontal="left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vertical="top" wrapText="1"/>
    </xf>
    <xf numFmtId="0" fontId="6" fillId="0" borderId="1" xfId="1" applyFont="1" applyFill="1" applyBorder="1" applyAlignment="1">
      <alignment horizontal="center" vertical="top" wrapText="1"/>
    </xf>
    <xf numFmtId="164" fontId="1" fillId="0" borderId="1" xfId="1" applyNumberFormat="1" applyFont="1" applyFill="1" applyBorder="1" applyAlignment="1">
      <alignment horizontal="right" vertical="top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right" wrapText="1"/>
    </xf>
    <xf numFmtId="0" fontId="0" fillId="0" borderId="0" xfId="0" applyFont="1" applyFill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right" vertical="center" wrapText="1"/>
    </xf>
    <xf numFmtId="164" fontId="0" fillId="0" borderId="1" xfId="0" applyNumberForma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166" fontId="0" fillId="0" borderId="1" xfId="0" applyNumberFormat="1" applyFont="1" applyFill="1" applyBorder="1" applyAlignment="1">
      <alignment horizontal="right" vertical="top" wrapText="1"/>
    </xf>
    <xf numFmtId="49" fontId="4" fillId="0" borderId="1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Alignment="1">
      <alignment vertical="top" wrapText="1"/>
    </xf>
    <xf numFmtId="166" fontId="3" fillId="0" borderId="1" xfId="1" applyNumberFormat="1" applyFont="1" applyFill="1" applyBorder="1" applyAlignment="1">
      <alignment horizontal="right" vertical="center" wrapText="1"/>
    </xf>
    <xf numFmtId="166" fontId="4" fillId="0" borderId="0" xfId="1" applyNumberFormat="1" applyFont="1" applyFill="1" applyAlignment="1">
      <alignment vertical="top" wrapText="1"/>
    </xf>
    <xf numFmtId="3" fontId="2" fillId="0" borderId="1" xfId="1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top" wrapText="1"/>
    </xf>
    <xf numFmtId="164" fontId="0" fillId="3" borderId="1" xfId="0" applyNumberFormat="1" applyFont="1" applyFill="1" applyBorder="1" applyAlignment="1">
      <alignment horizontal="right" vertical="center" wrapText="1"/>
    </xf>
    <xf numFmtId="0" fontId="0" fillId="3" borderId="0" xfId="0" applyFont="1" applyFill="1" applyAlignment="1">
      <alignment vertical="top" wrapText="1"/>
    </xf>
    <xf numFmtId="164" fontId="4" fillId="3" borderId="3" xfId="0" applyNumberFormat="1" applyFont="1" applyFill="1" applyBorder="1" applyAlignment="1">
      <alignment horizontal="center" vertical="center" wrapText="1"/>
    </xf>
    <xf numFmtId="164" fontId="0" fillId="3" borderId="3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/>
    </xf>
    <xf numFmtId="0" fontId="1" fillId="0" borderId="0" xfId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4" fillId="0" borderId="0" xfId="1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0"/>
  <sheetViews>
    <sheetView view="pageBreakPreview" topLeftCell="B1" zoomScale="128" zoomScaleNormal="100" zoomScaleSheetLayoutView="128" workbookViewId="0">
      <selection activeCell="A6" sqref="A6"/>
    </sheetView>
  </sheetViews>
  <sheetFormatPr defaultColWidth="9.33203125" defaultRowHeight="12.75"/>
  <cols>
    <col min="1" max="1" width="82" style="27" customWidth="1"/>
    <col min="2" max="2" width="5.5" style="27" customWidth="1"/>
    <col min="3" max="3" width="6.33203125" style="27" customWidth="1"/>
    <col min="4" max="4" width="21.1640625" style="27" customWidth="1"/>
    <col min="5" max="5" width="21.33203125" style="71" customWidth="1"/>
    <col min="6" max="6" width="23.5" style="71" customWidth="1"/>
    <col min="7" max="7" width="20.6640625" style="27" customWidth="1"/>
    <col min="8" max="8" width="17" style="27" customWidth="1"/>
    <col min="9" max="9" width="17.1640625" style="27" customWidth="1"/>
    <col min="10" max="16384" width="9.33203125" style="27"/>
  </cols>
  <sheetData>
    <row r="1" spans="1:9" ht="49.5" customHeight="1">
      <c r="A1" s="27" t="s">
        <v>0</v>
      </c>
      <c r="B1" s="88"/>
      <c r="C1" s="88"/>
      <c r="D1" s="88"/>
      <c r="E1" s="84" t="s">
        <v>1224</v>
      </c>
      <c r="F1" s="84"/>
      <c r="G1" s="85"/>
      <c r="H1" s="85"/>
      <c r="I1" s="85"/>
    </row>
    <row r="2" spans="1:9" ht="20.25" customHeight="1">
      <c r="A2" s="27" t="s">
        <v>0</v>
      </c>
      <c r="B2" s="88"/>
      <c r="C2" s="88"/>
      <c r="D2" s="88"/>
    </row>
    <row r="3" spans="1:9" ht="18" customHeight="1">
      <c r="A3" s="86" t="s">
        <v>1222</v>
      </c>
      <c r="B3" s="86"/>
      <c r="C3" s="86"/>
      <c r="D3" s="86"/>
      <c r="E3" s="87"/>
      <c r="F3" s="87"/>
      <c r="G3" s="87"/>
      <c r="H3" s="87"/>
      <c r="I3" s="87"/>
    </row>
    <row r="4" spans="1:9" ht="23.25" customHeight="1">
      <c r="A4" s="49"/>
      <c r="B4" s="49"/>
      <c r="C4" s="49"/>
      <c r="D4" s="49"/>
    </row>
    <row r="5" spans="1:9" ht="20.25" customHeight="1">
      <c r="A5" s="49"/>
      <c r="B5" s="49"/>
      <c r="C5" s="49"/>
      <c r="D5" s="49"/>
      <c r="I5" s="50" t="s">
        <v>1</v>
      </c>
    </row>
    <row r="6" spans="1:9" ht="115.5" customHeight="1">
      <c r="A6" s="82" t="s">
        <v>2</v>
      </c>
      <c r="B6" s="82" t="s">
        <v>4</v>
      </c>
      <c r="C6" s="82" t="s">
        <v>5</v>
      </c>
      <c r="D6" s="83" t="s">
        <v>1215</v>
      </c>
      <c r="E6" s="79" t="s">
        <v>1216</v>
      </c>
      <c r="F6" s="80" t="s">
        <v>1211</v>
      </c>
      <c r="G6" s="81" t="s">
        <v>1212</v>
      </c>
      <c r="H6" s="81" t="s">
        <v>1213</v>
      </c>
      <c r="I6" s="81" t="s">
        <v>1214</v>
      </c>
    </row>
    <row r="7" spans="1:9">
      <c r="A7" s="29" t="s">
        <v>8</v>
      </c>
      <c r="B7" s="29" t="s">
        <v>9</v>
      </c>
      <c r="C7" s="29" t="s">
        <v>10</v>
      </c>
      <c r="D7" s="29" t="s">
        <v>11</v>
      </c>
      <c r="E7" s="74">
        <v>5</v>
      </c>
      <c r="F7" s="74">
        <v>6</v>
      </c>
      <c r="G7" s="29">
        <v>7</v>
      </c>
      <c r="H7" s="29">
        <v>8</v>
      </c>
      <c r="I7" s="29">
        <v>9</v>
      </c>
    </row>
    <row r="8" spans="1:9">
      <c r="A8" s="30" t="s">
        <v>18</v>
      </c>
      <c r="B8" s="31" t="s">
        <v>19</v>
      </c>
      <c r="C8" s="31" t="s">
        <v>0</v>
      </c>
      <c r="D8" s="32">
        <v>2622015.4</v>
      </c>
      <c r="E8" s="32">
        <f>E9+E10+E11+E12+E13+E14+E15+E16</f>
        <v>2382672.7418</v>
      </c>
      <c r="F8" s="32">
        <f t="shared" ref="F8:G8" si="0">F9+F10+F11+F12+F13+F14+F15+F16</f>
        <v>2361507.74199</v>
      </c>
      <c r="G8" s="32">
        <f t="shared" si="0"/>
        <v>2341732.2612000001</v>
      </c>
      <c r="H8" s="32">
        <f>G8/D8*100</f>
        <v>89.31039311210759</v>
      </c>
      <c r="I8" s="32">
        <f>G8/E8*100</f>
        <v>98.281741345264592</v>
      </c>
    </row>
    <row r="9" spans="1:9" ht="25.5">
      <c r="A9" s="33" t="s">
        <v>1050</v>
      </c>
      <c r="B9" s="28" t="s">
        <v>19</v>
      </c>
      <c r="C9" s="28" t="s">
        <v>129</v>
      </c>
      <c r="D9" s="34">
        <v>6096.2</v>
      </c>
      <c r="E9" s="34">
        <v>6096.2</v>
      </c>
      <c r="F9" s="34">
        <v>6096.2</v>
      </c>
      <c r="G9" s="34">
        <v>6087.6290300000001</v>
      </c>
      <c r="H9" s="34">
        <f t="shared" ref="H9:H72" si="1">G9/D9*100</f>
        <v>99.859404711131532</v>
      </c>
      <c r="I9" s="34">
        <f t="shared" ref="I9:I72" si="2">G9/E9*100</f>
        <v>99.859404711131532</v>
      </c>
    </row>
    <row r="10" spans="1:9" ht="25.5">
      <c r="A10" s="33" t="s">
        <v>1056</v>
      </c>
      <c r="B10" s="28" t="s">
        <v>19</v>
      </c>
      <c r="C10" s="28" t="s">
        <v>33</v>
      </c>
      <c r="D10" s="34">
        <v>208219.6</v>
      </c>
      <c r="E10" s="34">
        <v>215770.12221999999</v>
      </c>
      <c r="F10" s="34">
        <v>215537.61222000001</v>
      </c>
      <c r="G10" s="34">
        <v>214853.13649999999</v>
      </c>
      <c r="H10" s="34">
        <f t="shared" si="1"/>
        <v>103.18583673198872</v>
      </c>
      <c r="I10" s="34">
        <f t="shared" si="2"/>
        <v>99.575017286654258</v>
      </c>
    </row>
    <row r="11" spans="1:9" ht="38.25">
      <c r="A11" s="33" t="s">
        <v>20</v>
      </c>
      <c r="B11" s="28" t="s">
        <v>19</v>
      </c>
      <c r="C11" s="28" t="s">
        <v>21</v>
      </c>
      <c r="D11" s="34">
        <v>273410.09999999998</v>
      </c>
      <c r="E11" s="34">
        <v>275109.09999999998</v>
      </c>
      <c r="F11" s="34">
        <v>273569.09999999998</v>
      </c>
      <c r="G11" s="34">
        <v>272216.46457000001</v>
      </c>
      <c r="H11" s="34">
        <f t="shared" si="1"/>
        <v>99.563426724177361</v>
      </c>
      <c r="I11" s="34">
        <f t="shared" si="2"/>
        <v>98.948549709915099</v>
      </c>
    </row>
    <row r="12" spans="1:9">
      <c r="A12" s="33" t="s">
        <v>670</v>
      </c>
      <c r="B12" s="28" t="s">
        <v>19</v>
      </c>
      <c r="C12" s="28" t="s">
        <v>115</v>
      </c>
      <c r="D12" s="34">
        <v>285699.8</v>
      </c>
      <c r="E12" s="34">
        <v>285699.8</v>
      </c>
      <c r="F12" s="34">
        <v>285699.59999999998</v>
      </c>
      <c r="G12" s="34">
        <v>285699.47949</v>
      </c>
      <c r="H12" s="34">
        <f t="shared" si="1"/>
        <v>99.999887815812258</v>
      </c>
      <c r="I12" s="34">
        <f t="shared" si="2"/>
        <v>99.999887815812258</v>
      </c>
    </row>
    <row r="13" spans="1:9" ht="25.5">
      <c r="A13" s="33" t="s">
        <v>673</v>
      </c>
      <c r="B13" s="28" t="s">
        <v>19</v>
      </c>
      <c r="C13" s="28" t="s">
        <v>48</v>
      </c>
      <c r="D13" s="34">
        <v>140277.6</v>
      </c>
      <c r="E13" s="34">
        <v>140277.6</v>
      </c>
      <c r="F13" s="34">
        <v>140068.01999999999</v>
      </c>
      <c r="G13" s="34">
        <v>139710.45460999999</v>
      </c>
      <c r="H13" s="34">
        <f t="shared" si="1"/>
        <v>99.595697823458622</v>
      </c>
      <c r="I13" s="34">
        <f t="shared" si="2"/>
        <v>99.595697823458622</v>
      </c>
    </row>
    <row r="14" spans="1:9">
      <c r="A14" s="33" t="s">
        <v>1102</v>
      </c>
      <c r="B14" s="28" t="s">
        <v>19</v>
      </c>
      <c r="C14" s="28" t="s">
        <v>55</v>
      </c>
      <c r="D14" s="34">
        <v>138307.6</v>
      </c>
      <c r="E14" s="34">
        <v>138307.6</v>
      </c>
      <c r="F14" s="34">
        <v>138307.6</v>
      </c>
      <c r="G14" s="34">
        <v>137588.57276000001</v>
      </c>
      <c r="H14" s="34">
        <f t="shared" si="1"/>
        <v>99.480124562930754</v>
      </c>
      <c r="I14" s="34">
        <f t="shared" si="2"/>
        <v>99.480124562930754</v>
      </c>
    </row>
    <row r="15" spans="1:9">
      <c r="A15" s="33" t="s">
        <v>676</v>
      </c>
      <c r="B15" s="28" t="s">
        <v>19</v>
      </c>
      <c r="C15" s="28" t="s">
        <v>187</v>
      </c>
      <c r="D15" s="34">
        <v>264234</v>
      </c>
      <c r="E15" s="34">
        <v>3817.0243799999998</v>
      </c>
      <c r="F15" s="34">
        <v>0</v>
      </c>
      <c r="G15" s="34">
        <v>0</v>
      </c>
      <c r="H15" s="34">
        <f t="shared" si="1"/>
        <v>0</v>
      </c>
      <c r="I15" s="34">
        <f t="shared" si="2"/>
        <v>0</v>
      </c>
    </row>
    <row r="16" spans="1:9">
      <c r="A16" s="33" t="s">
        <v>314</v>
      </c>
      <c r="B16" s="28" t="s">
        <v>19</v>
      </c>
      <c r="C16" s="28" t="s">
        <v>315</v>
      </c>
      <c r="D16" s="34">
        <v>1305770.5</v>
      </c>
      <c r="E16" s="34">
        <v>1317595.2952000001</v>
      </c>
      <c r="F16" s="34">
        <v>1302229.60977</v>
      </c>
      <c r="G16" s="34">
        <v>1285576.5242399999</v>
      </c>
      <c r="H16" s="34">
        <f t="shared" si="1"/>
        <v>98.453482004686123</v>
      </c>
      <c r="I16" s="34">
        <f t="shared" si="2"/>
        <v>97.56990852375958</v>
      </c>
    </row>
    <row r="17" spans="1:9">
      <c r="A17" s="35" t="s">
        <v>0</v>
      </c>
      <c r="B17" s="36" t="s">
        <v>0</v>
      </c>
      <c r="C17" s="36" t="s">
        <v>0</v>
      </c>
      <c r="D17" s="37" t="s">
        <v>0</v>
      </c>
      <c r="E17" s="37" t="s">
        <v>0</v>
      </c>
      <c r="F17" s="37"/>
      <c r="G17" s="37"/>
      <c r="H17" s="37"/>
      <c r="I17" s="37"/>
    </row>
    <row r="18" spans="1:9">
      <c r="A18" s="30" t="s">
        <v>684</v>
      </c>
      <c r="B18" s="31" t="s">
        <v>129</v>
      </c>
      <c r="C18" s="31" t="s">
        <v>0</v>
      </c>
      <c r="D18" s="32">
        <v>31140.7</v>
      </c>
      <c r="E18" s="32">
        <f>E19</f>
        <v>31140.7</v>
      </c>
      <c r="F18" s="32">
        <f t="shared" ref="F18:G18" si="3">F19</f>
        <v>31140.7</v>
      </c>
      <c r="G18" s="32">
        <f t="shared" si="3"/>
        <v>30884.315859999999</v>
      </c>
      <c r="H18" s="32">
        <f t="shared" si="1"/>
        <v>99.176691146955591</v>
      </c>
      <c r="I18" s="32">
        <f t="shared" si="2"/>
        <v>99.176691146955591</v>
      </c>
    </row>
    <row r="19" spans="1:9">
      <c r="A19" s="33" t="s">
        <v>685</v>
      </c>
      <c r="B19" s="28" t="s">
        <v>129</v>
      </c>
      <c r="C19" s="28" t="s">
        <v>33</v>
      </c>
      <c r="D19" s="34">
        <v>31140.7</v>
      </c>
      <c r="E19" s="34">
        <v>31140.7</v>
      </c>
      <c r="F19" s="34">
        <v>31140.7</v>
      </c>
      <c r="G19" s="34">
        <v>30884.315859999999</v>
      </c>
      <c r="H19" s="34">
        <f t="shared" si="1"/>
        <v>99.176691146955591</v>
      </c>
      <c r="I19" s="34">
        <f t="shared" si="2"/>
        <v>99.176691146955591</v>
      </c>
    </row>
    <row r="20" spans="1:9">
      <c r="A20" s="35" t="s">
        <v>0</v>
      </c>
      <c r="B20" s="36" t="s">
        <v>0</v>
      </c>
      <c r="C20" s="36" t="s">
        <v>0</v>
      </c>
      <c r="D20" s="37" t="s">
        <v>0</v>
      </c>
      <c r="E20" s="37" t="s">
        <v>0</v>
      </c>
      <c r="F20" s="37"/>
      <c r="G20" s="37"/>
      <c r="H20" s="37"/>
      <c r="I20" s="37"/>
    </row>
    <row r="21" spans="1:9">
      <c r="A21" s="30" t="s">
        <v>32</v>
      </c>
      <c r="B21" s="31" t="s">
        <v>33</v>
      </c>
      <c r="C21" s="31" t="s">
        <v>0</v>
      </c>
      <c r="D21" s="32">
        <v>1133191.3999999999</v>
      </c>
      <c r="E21" s="32">
        <f>E22+E23</f>
        <v>1133945.1778599999</v>
      </c>
      <c r="F21" s="32">
        <f t="shared" ref="F21:G21" si="4">F22+F23</f>
        <v>1133930.18355</v>
      </c>
      <c r="G21" s="32">
        <f t="shared" si="4"/>
        <v>1133926.7549699999</v>
      </c>
      <c r="H21" s="32">
        <f t="shared" si="1"/>
        <v>100.06489238887623</v>
      </c>
      <c r="I21" s="32">
        <f t="shared" si="2"/>
        <v>99.998375327982359</v>
      </c>
    </row>
    <row r="22" spans="1:9" ht="25.5">
      <c r="A22" s="33" t="s">
        <v>195</v>
      </c>
      <c r="B22" s="28" t="s">
        <v>33</v>
      </c>
      <c r="C22" s="28" t="s">
        <v>67</v>
      </c>
      <c r="D22" s="34">
        <v>272941.5</v>
      </c>
      <c r="E22" s="34">
        <v>272941.47331999999</v>
      </c>
      <c r="F22" s="34">
        <v>272926.47901000001</v>
      </c>
      <c r="G22" s="34">
        <v>272923.05043</v>
      </c>
      <c r="H22" s="34">
        <f t="shared" si="1"/>
        <v>99.99324046727962</v>
      </c>
      <c r="I22" s="34">
        <f t="shared" si="2"/>
        <v>99.993250241608251</v>
      </c>
    </row>
    <row r="23" spans="1:9">
      <c r="A23" s="33" t="s">
        <v>34</v>
      </c>
      <c r="B23" s="28" t="s">
        <v>33</v>
      </c>
      <c r="C23" s="28" t="s">
        <v>35</v>
      </c>
      <c r="D23" s="34">
        <v>860249.9</v>
      </c>
      <c r="E23" s="34">
        <v>861003.70453999995</v>
      </c>
      <c r="F23" s="34">
        <v>861003.70453999995</v>
      </c>
      <c r="G23" s="34">
        <v>861003.70453999995</v>
      </c>
      <c r="H23" s="34">
        <f t="shared" si="1"/>
        <v>100.08762622814602</v>
      </c>
      <c r="I23" s="34">
        <f t="shared" si="2"/>
        <v>100</v>
      </c>
    </row>
    <row r="24" spans="1:9">
      <c r="A24" s="35" t="s">
        <v>0</v>
      </c>
      <c r="B24" s="36" t="s">
        <v>0</v>
      </c>
      <c r="C24" s="36" t="s">
        <v>0</v>
      </c>
      <c r="D24" s="37" t="s">
        <v>0</v>
      </c>
      <c r="E24" s="37" t="s">
        <v>0</v>
      </c>
      <c r="F24" s="37"/>
      <c r="G24" s="37"/>
      <c r="H24" s="37"/>
      <c r="I24" s="37"/>
    </row>
    <row r="25" spans="1:9">
      <c r="A25" s="30" t="s">
        <v>46</v>
      </c>
      <c r="B25" s="31" t="s">
        <v>21</v>
      </c>
      <c r="C25" s="31" t="s">
        <v>0</v>
      </c>
      <c r="D25" s="32">
        <v>8788932.9000000004</v>
      </c>
      <c r="E25" s="32">
        <f>E26+E27+E28+E29+E30+E31+E32+E33+E34</f>
        <v>8649794.1340500005</v>
      </c>
      <c r="F25" s="32">
        <f t="shared" ref="F25:G25" si="5">F26+F27+F28+F29+F30+F31+F32+F33+F34</f>
        <v>8477652.3629000001</v>
      </c>
      <c r="G25" s="32">
        <f t="shared" si="5"/>
        <v>8445906.9327700008</v>
      </c>
      <c r="H25" s="32">
        <f t="shared" si="1"/>
        <v>96.097069221793703</v>
      </c>
      <c r="I25" s="32">
        <f t="shared" si="2"/>
        <v>97.642866429879575</v>
      </c>
    </row>
    <row r="26" spans="1:9">
      <c r="A26" s="33" t="s">
        <v>264</v>
      </c>
      <c r="B26" s="28" t="s">
        <v>21</v>
      </c>
      <c r="C26" s="28" t="s">
        <v>19</v>
      </c>
      <c r="D26" s="34">
        <v>638110.9</v>
      </c>
      <c r="E26" s="34">
        <v>638110.90151999996</v>
      </c>
      <c r="F26" s="34">
        <v>592463.43085</v>
      </c>
      <c r="G26" s="34">
        <v>590159.97031999996</v>
      </c>
      <c r="H26" s="34">
        <f t="shared" si="1"/>
        <v>92.485486507125941</v>
      </c>
      <c r="I26" s="34">
        <f t="shared" si="2"/>
        <v>92.485486286822649</v>
      </c>
    </row>
    <row r="27" spans="1:9">
      <c r="A27" s="33" t="s">
        <v>202</v>
      </c>
      <c r="B27" s="28" t="s">
        <v>21</v>
      </c>
      <c r="C27" s="28" t="s">
        <v>129</v>
      </c>
      <c r="D27" s="34">
        <v>58123.1</v>
      </c>
      <c r="E27" s="34">
        <v>63449.622000000003</v>
      </c>
      <c r="F27" s="34">
        <v>63449.61464</v>
      </c>
      <c r="G27" s="34">
        <v>62585.818350000001</v>
      </c>
      <c r="H27" s="34">
        <f t="shared" si="1"/>
        <v>107.67804599204102</v>
      </c>
      <c r="I27" s="34">
        <f t="shared" si="2"/>
        <v>98.638599218132455</v>
      </c>
    </row>
    <row r="28" spans="1:9">
      <c r="A28" s="33" t="s">
        <v>554</v>
      </c>
      <c r="B28" s="28" t="s">
        <v>21</v>
      </c>
      <c r="C28" s="28" t="s">
        <v>115</v>
      </c>
      <c r="D28" s="34">
        <v>1331768.1000000001</v>
      </c>
      <c r="E28" s="34">
        <v>1176302.94689</v>
      </c>
      <c r="F28" s="34">
        <v>1143450.80104</v>
      </c>
      <c r="G28" s="34">
        <v>1139834.9756400001</v>
      </c>
      <c r="H28" s="34">
        <f t="shared" si="1"/>
        <v>85.588097179982014</v>
      </c>
      <c r="I28" s="34">
        <f t="shared" si="2"/>
        <v>96.899780677552769</v>
      </c>
    </row>
    <row r="29" spans="1:9">
      <c r="A29" s="33" t="s">
        <v>47</v>
      </c>
      <c r="B29" s="28" t="s">
        <v>21</v>
      </c>
      <c r="C29" s="28" t="s">
        <v>48</v>
      </c>
      <c r="D29" s="34">
        <v>69011.3</v>
      </c>
      <c r="E29" s="34">
        <v>69261.219450000004</v>
      </c>
      <c r="F29" s="34">
        <v>59598.219449999997</v>
      </c>
      <c r="G29" s="34">
        <v>57844.636729999998</v>
      </c>
      <c r="H29" s="34">
        <f t="shared" si="1"/>
        <v>83.81907996226704</v>
      </c>
      <c r="I29" s="34">
        <f t="shared" si="2"/>
        <v>83.516630503103272</v>
      </c>
    </row>
    <row r="30" spans="1:9">
      <c r="A30" s="33" t="s">
        <v>54</v>
      </c>
      <c r="B30" s="28" t="s">
        <v>21</v>
      </c>
      <c r="C30" s="28" t="s">
        <v>55</v>
      </c>
      <c r="D30" s="34">
        <v>836974</v>
      </c>
      <c r="E30" s="34">
        <v>837136.51100000006</v>
      </c>
      <c r="F30" s="34">
        <v>837064.35583999997</v>
      </c>
      <c r="G30" s="34">
        <v>826257.64058999997</v>
      </c>
      <c r="H30" s="34">
        <f t="shared" si="1"/>
        <v>98.719630548858134</v>
      </c>
      <c r="I30" s="34">
        <f t="shared" si="2"/>
        <v>98.700466379491118</v>
      </c>
    </row>
    <row r="31" spans="1:9">
      <c r="A31" s="33" t="s">
        <v>733</v>
      </c>
      <c r="B31" s="28" t="s">
        <v>21</v>
      </c>
      <c r="C31" s="28" t="s">
        <v>162</v>
      </c>
      <c r="D31" s="34">
        <v>526562.1</v>
      </c>
      <c r="E31" s="34">
        <v>533637.36114000005</v>
      </c>
      <c r="F31" s="34">
        <v>460468.92314000003</v>
      </c>
      <c r="G31" s="34">
        <v>460468.30060000002</v>
      </c>
      <c r="H31" s="34">
        <f t="shared" si="1"/>
        <v>87.448052300004136</v>
      </c>
      <c r="I31" s="34">
        <f t="shared" si="2"/>
        <v>86.288617351736718</v>
      </c>
    </row>
    <row r="32" spans="1:9">
      <c r="A32" s="33" t="s">
        <v>66</v>
      </c>
      <c r="B32" s="28" t="s">
        <v>21</v>
      </c>
      <c r="C32" s="28" t="s">
        <v>67</v>
      </c>
      <c r="D32" s="34">
        <v>4857278.9000000004</v>
      </c>
      <c r="E32" s="34">
        <v>4860774.0070000002</v>
      </c>
      <c r="F32" s="34">
        <v>4858973.8097000001</v>
      </c>
      <c r="G32" s="34">
        <v>4849487.3460900001</v>
      </c>
      <c r="H32" s="34">
        <f t="shared" si="1"/>
        <v>99.839590147685357</v>
      </c>
      <c r="I32" s="34">
        <f t="shared" si="2"/>
        <v>99.767801158956445</v>
      </c>
    </row>
    <row r="33" spans="1:9">
      <c r="A33" s="33" t="s">
        <v>789</v>
      </c>
      <c r="B33" s="28" t="s">
        <v>21</v>
      </c>
      <c r="C33" s="28" t="s">
        <v>35</v>
      </c>
      <c r="D33" s="34">
        <v>8442.1</v>
      </c>
      <c r="E33" s="34">
        <v>8459.1959999999999</v>
      </c>
      <c r="F33" s="34">
        <v>8459.1959999999999</v>
      </c>
      <c r="G33" s="34">
        <v>8459.1959999999999</v>
      </c>
      <c r="H33" s="34">
        <f t="shared" si="1"/>
        <v>100.20250885443195</v>
      </c>
      <c r="I33" s="34">
        <f t="shared" si="2"/>
        <v>100</v>
      </c>
    </row>
    <row r="34" spans="1:9">
      <c r="A34" s="33" t="s">
        <v>77</v>
      </c>
      <c r="B34" s="28" t="s">
        <v>21</v>
      </c>
      <c r="C34" s="28" t="s">
        <v>78</v>
      </c>
      <c r="D34" s="34">
        <v>462662.40000000002</v>
      </c>
      <c r="E34" s="34">
        <v>462662.36904999998</v>
      </c>
      <c r="F34" s="34">
        <v>453724.01224000001</v>
      </c>
      <c r="G34" s="34">
        <v>450809.04845</v>
      </c>
      <c r="H34" s="34">
        <f t="shared" si="1"/>
        <v>97.438012782106341</v>
      </c>
      <c r="I34" s="34">
        <f t="shared" si="2"/>
        <v>97.438019300264514</v>
      </c>
    </row>
    <row r="35" spans="1:9">
      <c r="A35" s="35" t="s">
        <v>0</v>
      </c>
      <c r="B35" s="36" t="s">
        <v>0</v>
      </c>
      <c r="C35" s="36" t="s">
        <v>0</v>
      </c>
      <c r="D35" s="37" t="s">
        <v>0</v>
      </c>
      <c r="E35" s="37" t="s">
        <v>0</v>
      </c>
      <c r="F35" s="37"/>
      <c r="G35" s="37"/>
      <c r="H35" s="37"/>
      <c r="I35" s="37"/>
    </row>
    <row r="36" spans="1:9">
      <c r="A36" s="30" t="s">
        <v>114</v>
      </c>
      <c r="B36" s="31" t="s">
        <v>115</v>
      </c>
      <c r="C36" s="31" t="s">
        <v>0</v>
      </c>
      <c r="D36" s="32">
        <v>7027916.9000000004</v>
      </c>
      <c r="E36" s="32">
        <f>E37+E38+E40+E39</f>
        <v>7067535.61106</v>
      </c>
      <c r="F36" s="32">
        <f t="shared" ref="F36:G36" si="6">F37+F38+F40+F39</f>
        <v>5748519.6013000002</v>
      </c>
      <c r="G36" s="32">
        <f t="shared" si="6"/>
        <v>5737329.4406399997</v>
      </c>
      <c r="H36" s="32">
        <f t="shared" si="1"/>
        <v>81.63627319839253</v>
      </c>
      <c r="I36" s="32">
        <f t="shared" si="2"/>
        <v>81.17864212331159</v>
      </c>
    </row>
    <row r="37" spans="1:9">
      <c r="A37" s="33" t="s">
        <v>116</v>
      </c>
      <c r="B37" s="28" t="s">
        <v>115</v>
      </c>
      <c r="C37" s="28" t="s">
        <v>19</v>
      </c>
      <c r="D37" s="34">
        <v>3441600.6</v>
      </c>
      <c r="E37" s="34">
        <v>3447619.3325</v>
      </c>
      <c r="F37" s="34">
        <v>2334101.4471999998</v>
      </c>
      <c r="G37" s="34">
        <v>2333653.8719600001</v>
      </c>
      <c r="H37" s="34">
        <f t="shared" si="1"/>
        <v>67.807225276518153</v>
      </c>
      <c r="I37" s="34">
        <f t="shared" si="2"/>
        <v>67.688849808942763</v>
      </c>
    </row>
    <row r="38" spans="1:9">
      <c r="A38" s="33" t="s">
        <v>128</v>
      </c>
      <c r="B38" s="28" t="s">
        <v>115</v>
      </c>
      <c r="C38" s="28" t="s">
        <v>129</v>
      </c>
      <c r="D38" s="34">
        <v>3536068.7</v>
      </c>
      <c r="E38" s="34">
        <v>3565345.1809800002</v>
      </c>
      <c r="F38" s="34">
        <v>3359855.0565200001</v>
      </c>
      <c r="G38" s="34">
        <v>3349364.91622</v>
      </c>
      <c r="H38" s="34">
        <f t="shared" si="1"/>
        <v>94.720018200438233</v>
      </c>
      <c r="I38" s="34">
        <f t="shared" si="2"/>
        <v>93.942234095251493</v>
      </c>
    </row>
    <row r="39" spans="1:9">
      <c r="A39" s="33" t="s">
        <v>1227</v>
      </c>
      <c r="B39" s="28" t="s">
        <v>115</v>
      </c>
      <c r="C39" s="70" t="s">
        <v>33</v>
      </c>
      <c r="D39" s="34"/>
      <c r="E39" s="34">
        <v>4231.7575800000004</v>
      </c>
      <c r="F39" s="34">
        <v>4231.7575800000004</v>
      </c>
      <c r="G39" s="34">
        <v>4231.7575800000004</v>
      </c>
      <c r="H39" s="34">
        <v>0</v>
      </c>
      <c r="I39" s="34">
        <f t="shared" si="2"/>
        <v>100</v>
      </c>
    </row>
    <row r="40" spans="1:9">
      <c r="A40" s="33" t="s">
        <v>987</v>
      </c>
      <c r="B40" s="28" t="s">
        <v>115</v>
      </c>
      <c r="C40" s="28" t="s">
        <v>115</v>
      </c>
      <c r="D40" s="34">
        <v>50247.6</v>
      </c>
      <c r="E40" s="34">
        <v>50339.34</v>
      </c>
      <c r="F40" s="34">
        <v>50331.34</v>
      </c>
      <c r="G40" s="34">
        <v>50078.89488</v>
      </c>
      <c r="H40" s="34">
        <f t="shared" si="1"/>
        <v>99.66425238220333</v>
      </c>
      <c r="I40" s="34">
        <f t="shared" si="2"/>
        <v>99.482621107070543</v>
      </c>
    </row>
    <row r="41" spans="1:9">
      <c r="A41" s="35" t="s">
        <v>0</v>
      </c>
      <c r="B41" s="36" t="s">
        <v>0</v>
      </c>
      <c r="C41" s="36" t="s">
        <v>0</v>
      </c>
      <c r="D41" s="37" t="s">
        <v>0</v>
      </c>
      <c r="E41" s="37" t="s">
        <v>0</v>
      </c>
      <c r="F41" s="37"/>
      <c r="G41" s="37"/>
      <c r="H41" s="37"/>
      <c r="I41" s="37"/>
    </row>
    <row r="42" spans="1:9">
      <c r="A42" s="30" t="s">
        <v>292</v>
      </c>
      <c r="B42" s="31" t="s">
        <v>48</v>
      </c>
      <c r="C42" s="31" t="s">
        <v>0</v>
      </c>
      <c r="D42" s="32">
        <v>56098</v>
      </c>
      <c r="E42" s="32">
        <f>E43</f>
        <v>58098</v>
      </c>
      <c r="F42" s="32">
        <f t="shared" ref="F42:G42" si="7">F43</f>
        <v>28098</v>
      </c>
      <c r="G42" s="32">
        <f t="shared" si="7"/>
        <v>56484.728089999997</v>
      </c>
      <c r="H42" s="32">
        <f t="shared" si="1"/>
        <v>100.68937946094334</v>
      </c>
      <c r="I42" s="32">
        <f t="shared" si="2"/>
        <v>97.223188560707769</v>
      </c>
    </row>
    <row r="43" spans="1:9">
      <c r="A43" s="33" t="s">
        <v>293</v>
      </c>
      <c r="B43" s="28" t="s">
        <v>48</v>
      </c>
      <c r="C43" s="28" t="s">
        <v>33</v>
      </c>
      <c r="D43" s="34">
        <v>56098</v>
      </c>
      <c r="E43" s="34">
        <v>58098</v>
      </c>
      <c r="F43" s="34">
        <v>28098</v>
      </c>
      <c r="G43" s="34">
        <v>56484.728089999997</v>
      </c>
      <c r="H43" s="34">
        <f t="shared" si="1"/>
        <v>100.68937946094334</v>
      </c>
      <c r="I43" s="34">
        <f t="shared" si="2"/>
        <v>97.223188560707769</v>
      </c>
    </row>
    <row r="44" spans="1:9">
      <c r="A44" s="35" t="s">
        <v>0</v>
      </c>
      <c r="B44" s="36" t="s">
        <v>0</v>
      </c>
      <c r="C44" s="36" t="s">
        <v>0</v>
      </c>
      <c r="D44" s="37" t="s">
        <v>0</v>
      </c>
      <c r="E44" s="37" t="s">
        <v>0</v>
      </c>
      <c r="F44" s="37"/>
      <c r="G44" s="37"/>
      <c r="H44" s="37"/>
      <c r="I44" s="37"/>
    </row>
    <row r="45" spans="1:9">
      <c r="A45" s="30" t="s">
        <v>131</v>
      </c>
      <c r="B45" s="31" t="s">
        <v>55</v>
      </c>
      <c r="C45" s="31" t="s">
        <v>0</v>
      </c>
      <c r="D45" s="32">
        <v>18144733.600000001</v>
      </c>
      <c r="E45" s="32">
        <f>E46+E47+E48+E49+E50+E51+E52</f>
        <v>18237621.844780002</v>
      </c>
      <c r="F45" s="32">
        <f t="shared" ref="F45:G45" si="8">F46+F47+F48+F49+F50+F51+F52</f>
        <v>18094317.904820006</v>
      </c>
      <c r="G45" s="32">
        <f t="shared" si="8"/>
        <v>18091386.924339999</v>
      </c>
      <c r="H45" s="32">
        <f t="shared" si="1"/>
        <v>99.705993613155044</v>
      </c>
      <c r="I45" s="32">
        <f t="shared" si="2"/>
        <v>99.19816891870768</v>
      </c>
    </row>
    <row r="46" spans="1:9">
      <c r="A46" s="33" t="s">
        <v>132</v>
      </c>
      <c r="B46" s="28" t="s">
        <v>55</v>
      </c>
      <c r="C46" s="28" t="s">
        <v>19</v>
      </c>
      <c r="D46" s="34">
        <v>926595</v>
      </c>
      <c r="E46" s="34">
        <v>934334.90723000001</v>
      </c>
      <c r="F46" s="34">
        <v>860794.20660999999</v>
      </c>
      <c r="G46" s="34">
        <v>860794.20660999999</v>
      </c>
      <c r="H46" s="34">
        <f t="shared" si="1"/>
        <v>92.898645752459274</v>
      </c>
      <c r="I46" s="34">
        <f t="shared" si="2"/>
        <v>92.129085614704863</v>
      </c>
    </row>
    <row r="47" spans="1:9">
      <c r="A47" s="33" t="s">
        <v>144</v>
      </c>
      <c r="B47" s="28" t="s">
        <v>55</v>
      </c>
      <c r="C47" s="28" t="s">
        <v>129</v>
      </c>
      <c r="D47" s="34">
        <v>13570477.800000001</v>
      </c>
      <c r="E47" s="34">
        <v>13657104.654209999</v>
      </c>
      <c r="F47" s="34">
        <v>13617032.632510001</v>
      </c>
      <c r="G47" s="34">
        <v>13616832.05044</v>
      </c>
      <c r="H47" s="34">
        <f t="shared" si="1"/>
        <v>100.34158156494681</v>
      </c>
      <c r="I47" s="34">
        <f t="shared" si="2"/>
        <v>99.705116093127515</v>
      </c>
    </row>
    <row r="48" spans="1:9">
      <c r="A48" s="33" t="s">
        <v>157</v>
      </c>
      <c r="B48" s="28" t="s">
        <v>55</v>
      </c>
      <c r="C48" s="28" t="s">
        <v>21</v>
      </c>
      <c r="D48" s="34">
        <v>2252208</v>
      </c>
      <c r="E48" s="34">
        <v>2253111.0462699998</v>
      </c>
      <c r="F48" s="34">
        <v>2252782.7256299998</v>
      </c>
      <c r="G48" s="34">
        <v>2252742.0699499999</v>
      </c>
      <c r="H48" s="34">
        <f t="shared" si="1"/>
        <v>100.0237131716964</v>
      </c>
      <c r="I48" s="34">
        <f t="shared" si="2"/>
        <v>99.98362369575122</v>
      </c>
    </row>
    <row r="49" spans="1:9">
      <c r="A49" s="33" t="s">
        <v>326</v>
      </c>
      <c r="B49" s="28" t="s">
        <v>55</v>
      </c>
      <c r="C49" s="28" t="s">
        <v>115</v>
      </c>
      <c r="D49" s="34">
        <v>110669.1</v>
      </c>
      <c r="E49" s="34">
        <v>110669.1</v>
      </c>
      <c r="F49" s="34">
        <v>110669.1</v>
      </c>
      <c r="G49" s="34">
        <v>110669.1</v>
      </c>
      <c r="H49" s="34">
        <f t="shared" si="1"/>
        <v>100</v>
      </c>
      <c r="I49" s="34">
        <f t="shared" si="2"/>
        <v>100</v>
      </c>
    </row>
    <row r="50" spans="1:9">
      <c r="A50" s="33" t="s">
        <v>478</v>
      </c>
      <c r="B50" s="28" t="s">
        <v>55</v>
      </c>
      <c r="C50" s="28" t="s">
        <v>55</v>
      </c>
      <c r="D50" s="34">
        <v>490880.6</v>
      </c>
      <c r="E50" s="34">
        <v>522551.67031000002</v>
      </c>
      <c r="F50" s="34">
        <v>522551.67031000002</v>
      </c>
      <c r="G50" s="34">
        <v>522340.57929000002</v>
      </c>
      <c r="H50" s="34">
        <f t="shared" si="1"/>
        <v>106.40888625258363</v>
      </c>
      <c r="I50" s="34">
        <f t="shared" si="2"/>
        <v>99.959603799586986</v>
      </c>
    </row>
    <row r="51" spans="1:9">
      <c r="A51" s="33" t="s">
        <v>483</v>
      </c>
      <c r="B51" s="28" t="s">
        <v>55</v>
      </c>
      <c r="C51" s="28" t="s">
        <v>162</v>
      </c>
      <c r="D51" s="34">
        <v>4665.7</v>
      </c>
      <c r="E51" s="34">
        <v>5159.3152600000003</v>
      </c>
      <c r="F51" s="34">
        <v>5159.3152600000003</v>
      </c>
      <c r="G51" s="34">
        <v>4819.1102600000004</v>
      </c>
      <c r="H51" s="34">
        <f t="shared" si="1"/>
        <v>103.28804380907475</v>
      </c>
      <c r="I51" s="34">
        <f t="shared" si="2"/>
        <v>93.406004811576494</v>
      </c>
    </row>
    <row r="52" spans="1:9">
      <c r="A52" s="33" t="s">
        <v>485</v>
      </c>
      <c r="B52" s="28" t="s">
        <v>55</v>
      </c>
      <c r="C52" s="28" t="s">
        <v>67</v>
      </c>
      <c r="D52" s="34">
        <v>789237.4</v>
      </c>
      <c r="E52" s="34">
        <v>754691.15150000004</v>
      </c>
      <c r="F52" s="34">
        <v>725328.25450000004</v>
      </c>
      <c r="G52" s="34">
        <v>723189.80778999999</v>
      </c>
      <c r="H52" s="34">
        <f t="shared" si="1"/>
        <v>91.631467007265485</v>
      </c>
      <c r="I52" s="34">
        <f t="shared" si="2"/>
        <v>95.825929103926953</v>
      </c>
    </row>
    <row r="53" spans="1:9">
      <c r="A53" s="35" t="s">
        <v>0</v>
      </c>
      <c r="B53" s="36" t="s">
        <v>0</v>
      </c>
      <c r="C53" s="36" t="s">
        <v>0</v>
      </c>
      <c r="D53" s="37" t="s">
        <v>0</v>
      </c>
      <c r="E53" s="37" t="s">
        <v>0</v>
      </c>
      <c r="F53" s="37"/>
      <c r="G53" s="37"/>
      <c r="H53" s="37"/>
      <c r="I53" s="37"/>
    </row>
    <row r="54" spans="1:9">
      <c r="A54" s="30" t="s">
        <v>161</v>
      </c>
      <c r="B54" s="31" t="s">
        <v>162</v>
      </c>
      <c r="C54" s="31" t="s">
        <v>0</v>
      </c>
      <c r="D54" s="32">
        <v>711460.7</v>
      </c>
      <c r="E54" s="32">
        <f>E55+E56</f>
        <v>754921.92188000004</v>
      </c>
      <c r="F54" s="32">
        <f t="shared" ref="F54:G54" si="9">F55+F56</f>
        <v>754789.23862999992</v>
      </c>
      <c r="G54" s="32">
        <f t="shared" si="9"/>
        <v>754650.9057</v>
      </c>
      <c r="H54" s="32">
        <f t="shared" si="1"/>
        <v>106.070638293865</v>
      </c>
      <c r="I54" s="32">
        <f t="shared" si="2"/>
        <v>99.964100104640607</v>
      </c>
    </row>
    <row r="55" spans="1:9">
      <c r="A55" s="33" t="s">
        <v>163</v>
      </c>
      <c r="B55" s="28" t="s">
        <v>162</v>
      </c>
      <c r="C55" s="28" t="s">
        <v>19</v>
      </c>
      <c r="D55" s="34">
        <v>677611.2</v>
      </c>
      <c r="E55" s="34">
        <v>721572.41555000003</v>
      </c>
      <c r="F55" s="34">
        <v>721572.37954999995</v>
      </c>
      <c r="G55" s="34">
        <v>721518.47912000003</v>
      </c>
      <c r="H55" s="34">
        <f t="shared" si="1"/>
        <v>106.47971567175986</v>
      </c>
      <c r="I55" s="34">
        <f t="shared" si="2"/>
        <v>99.992525153562184</v>
      </c>
    </row>
    <row r="56" spans="1:9">
      <c r="A56" s="33" t="s">
        <v>433</v>
      </c>
      <c r="B56" s="28" t="s">
        <v>162</v>
      </c>
      <c r="C56" s="28" t="s">
        <v>21</v>
      </c>
      <c r="D56" s="34">
        <v>33849.5</v>
      </c>
      <c r="E56" s="34">
        <v>33349.506329999997</v>
      </c>
      <c r="F56" s="34">
        <v>33216.859080000002</v>
      </c>
      <c r="G56" s="34">
        <v>33132.426579999999</v>
      </c>
      <c r="H56" s="34">
        <f t="shared" si="1"/>
        <v>97.881583420729996</v>
      </c>
      <c r="I56" s="34">
        <f t="shared" si="2"/>
        <v>99.349076571473205</v>
      </c>
    </row>
    <row r="57" spans="1:9">
      <c r="A57" s="35" t="s">
        <v>0</v>
      </c>
      <c r="B57" s="36" t="s">
        <v>0</v>
      </c>
      <c r="C57" s="36" t="s">
        <v>0</v>
      </c>
      <c r="D57" s="37" t="s">
        <v>0</v>
      </c>
      <c r="E57" s="37" t="s">
        <v>0</v>
      </c>
      <c r="F57" s="37"/>
      <c r="G57" s="37"/>
      <c r="H57" s="37"/>
      <c r="I57" s="37"/>
    </row>
    <row r="58" spans="1:9">
      <c r="A58" s="30" t="s">
        <v>167</v>
      </c>
      <c r="B58" s="31" t="s">
        <v>67</v>
      </c>
      <c r="C58" s="31" t="s">
        <v>0</v>
      </c>
      <c r="D58" s="32">
        <v>13759742.1</v>
      </c>
      <c r="E58" s="32">
        <f>E59+E60+E61+E62+E63</f>
        <v>14003031.11169</v>
      </c>
      <c r="F58" s="32">
        <f t="shared" ref="F58:G58" si="10">F59+F60+F61+F62+F63</f>
        <v>14002563.405060001</v>
      </c>
      <c r="G58" s="32">
        <f t="shared" si="10"/>
        <v>13968587.041060001</v>
      </c>
      <c r="H58" s="32">
        <f t="shared" si="1"/>
        <v>101.51779691466747</v>
      </c>
      <c r="I58" s="32">
        <f t="shared" si="2"/>
        <v>99.754024179798876</v>
      </c>
    </row>
    <row r="59" spans="1:9">
      <c r="A59" s="33" t="s">
        <v>168</v>
      </c>
      <c r="B59" s="28" t="s">
        <v>67</v>
      </c>
      <c r="C59" s="28" t="s">
        <v>19</v>
      </c>
      <c r="D59" s="34">
        <v>3719678.3</v>
      </c>
      <c r="E59" s="34">
        <v>3786063.7162199998</v>
      </c>
      <c r="F59" s="34">
        <v>3786063.7162199998</v>
      </c>
      <c r="G59" s="34">
        <v>3782795.5340100001</v>
      </c>
      <c r="H59" s="34">
        <f t="shared" si="1"/>
        <v>101.69684657971632</v>
      </c>
      <c r="I59" s="34">
        <f t="shared" si="2"/>
        <v>99.913678626273551</v>
      </c>
    </row>
    <row r="60" spans="1:9">
      <c r="A60" s="33" t="s">
        <v>184</v>
      </c>
      <c r="B60" s="28" t="s">
        <v>67</v>
      </c>
      <c r="C60" s="28" t="s">
        <v>129</v>
      </c>
      <c r="D60" s="34">
        <v>181137.4</v>
      </c>
      <c r="E60" s="34">
        <v>184814.3493</v>
      </c>
      <c r="F60" s="34">
        <v>184814.3493</v>
      </c>
      <c r="G60" s="34">
        <v>184814.3493</v>
      </c>
      <c r="H60" s="34">
        <f t="shared" si="1"/>
        <v>102.02992275477069</v>
      </c>
      <c r="I60" s="34">
        <f t="shared" si="2"/>
        <v>100</v>
      </c>
    </row>
    <row r="61" spans="1:9">
      <c r="A61" s="33" t="s">
        <v>338</v>
      </c>
      <c r="B61" s="28" t="s">
        <v>67</v>
      </c>
      <c r="C61" s="28" t="s">
        <v>115</v>
      </c>
      <c r="D61" s="34">
        <v>150079.70000000001</v>
      </c>
      <c r="E61" s="34">
        <v>150079.70000000001</v>
      </c>
      <c r="F61" s="34">
        <v>150079.70000000001</v>
      </c>
      <c r="G61" s="34">
        <v>150079.70000000001</v>
      </c>
      <c r="H61" s="34">
        <f t="shared" si="1"/>
        <v>100</v>
      </c>
      <c r="I61" s="34">
        <f t="shared" si="2"/>
        <v>100</v>
      </c>
    </row>
    <row r="62" spans="1:9" ht="25.5">
      <c r="A62" s="33" t="s">
        <v>342</v>
      </c>
      <c r="B62" s="28" t="s">
        <v>67</v>
      </c>
      <c r="C62" s="28" t="s">
        <v>48</v>
      </c>
      <c r="D62" s="34">
        <v>123530.2</v>
      </c>
      <c r="E62" s="34">
        <v>124522.7</v>
      </c>
      <c r="F62" s="34">
        <v>124522.7</v>
      </c>
      <c r="G62" s="34">
        <v>124522.7</v>
      </c>
      <c r="H62" s="34">
        <f t="shared" si="1"/>
        <v>100.8034472541937</v>
      </c>
      <c r="I62" s="34">
        <f t="shared" si="2"/>
        <v>100</v>
      </c>
    </row>
    <row r="63" spans="1:9">
      <c r="A63" s="33" t="s">
        <v>343</v>
      </c>
      <c r="B63" s="28" t="s">
        <v>67</v>
      </c>
      <c r="C63" s="28" t="s">
        <v>67</v>
      </c>
      <c r="D63" s="34">
        <v>9585316.5</v>
      </c>
      <c r="E63" s="34">
        <v>9757550.6461699996</v>
      </c>
      <c r="F63" s="34">
        <v>9757082.9395400006</v>
      </c>
      <c r="G63" s="34">
        <v>9726374.7577500008</v>
      </c>
      <c r="H63" s="34">
        <f t="shared" si="1"/>
        <v>101.47160772156039</v>
      </c>
      <c r="I63" s="34">
        <f t="shared" si="2"/>
        <v>99.680494731203524</v>
      </c>
    </row>
    <row r="64" spans="1:9">
      <c r="A64" s="35" t="s">
        <v>0</v>
      </c>
      <c r="B64" s="36" t="s">
        <v>0</v>
      </c>
      <c r="C64" s="36" t="s">
        <v>0</v>
      </c>
      <c r="D64" s="37" t="s">
        <v>0</v>
      </c>
      <c r="E64" s="37" t="s">
        <v>0</v>
      </c>
      <c r="F64" s="37"/>
      <c r="G64" s="37"/>
      <c r="H64" s="37"/>
      <c r="I64" s="37"/>
    </row>
    <row r="65" spans="1:9">
      <c r="A65" s="30" t="s">
        <v>260</v>
      </c>
      <c r="B65" s="31" t="s">
        <v>35</v>
      </c>
      <c r="C65" s="31" t="s">
        <v>0</v>
      </c>
      <c r="D65" s="32">
        <v>12041285.800000001</v>
      </c>
      <c r="E65" s="32">
        <f>E66+E67+E68+E69+E70</f>
        <v>12448490.922660001</v>
      </c>
      <c r="F65" s="32">
        <f t="shared" ref="F65:G65" si="11">F66+F67+F68+F69+F70</f>
        <v>12200127.017990002</v>
      </c>
      <c r="G65" s="32">
        <f t="shared" si="11"/>
        <v>12078512.439819999</v>
      </c>
      <c r="H65" s="32">
        <f t="shared" si="1"/>
        <v>100.30915834436883</v>
      </c>
      <c r="I65" s="32">
        <f t="shared" si="2"/>
        <v>97.027925030121281</v>
      </c>
    </row>
    <row r="66" spans="1:9">
      <c r="A66" s="33" t="s">
        <v>846</v>
      </c>
      <c r="B66" s="28" t="s">
        <v>35</v>
      </c>
      <c r="C66" s="28" t="s">
        <v>19</v>
      </c>
      <c r="D66" s="34">
        <v>49570.400000000001</v>
      </c>
      <c r="E66" s="34">
        <v>49570.400000000001</v>
      </c>
      <c r="F66" s="34">
        <v>46395.941310000002</v>
      </c>
      <c r="G66" s="34">
        <v>46395.940439999998</v>
      </c>
      <c r="H66" s="34">
        <f t="shared" si="1"/>
        <v>93.596058212158866</v>
      </c>
      <c r="I66" s="34">
        <f t="shared" si="2"/>
        <v>93.596058212158866</v>
      </c>
    </row>
    <row r="67" spans="1:9">
      <c r="A67" s="33" t="s">
        <v>851</v>
      </c>
      <c r="B67" s="28" t="s">
        <v>35</v>
      </c>
      <c r="C67" s="28" t="s">
        <v>129</v>
      </c>
      <c r="D67" s="34">
        <v>2046067.2</v>
      </c>
      <c r="E67" s="34">
        <v>2053549.69478</v>
      </c>
      <c r="F67" s="34">
        <v>2053549.69478</v>
      </c>
      <c r="G67" s="34">
        <v>2028277.33843</v>
      </c>
      <c r="H67" s="34">
        <f t="shared" si="1"/>
        <v>99.130533856854754</v>
      </c>
      <c r="I67" s="34">
        <f t="shared" si="2"/>
        <v>98.769333100911027</v>
      </c>
    </row>
    <row r="68" spans="1:9">
      <c r="A68" s="33" t="s">
        <v>261</v>
      </c>
      <c r="B68" s="28" t="s">
        <v>35</v>
      </c>
      <c r="C68" s="28" t="s">
        <v>33</v>
      </c>
      <c r="D68" s="34">
        <v>8712138</v>
      </c>
      <c r="E68" s="34">
        <v>9129398.2874899991</v>
      </c>
      <c r="F68" s="34">
        <v>8884689.6171100009</v>
      </c>
      <c r="G68" s="34">
        <v>8806696.6215199996</v>
      </c>
      <c r="H68" s="34">
        <f t="shared" si="1"/>
        <v>101.08536643381912</v>
      </c>
      <c r="I68" s="34">
        <f t="shared" si="2"/>
        <v>96.46524715202537</v>
      </c>
    </row>
    <row r="69" spans="1:9">
      <c r="A69" s="33" t="s">
        <v>522</v>
      </c>
      <c r="B69" s="28" t="s">
        <v>35</v>
      </c>
      <c r="C69" s="28" t="s">
        <v>21</v>
      </c>
      <c r="D69" s="34">
        <v>1042271.2</v>
      </c>
      <c r="E69" s="34">
        <v>1037182.41039</v>
      </c>
      <c r="F69" s="34">
        <v>1036729.11039</v>
      </c>
      <c r="G69" s="34">
        <v>1021500.50351</v>
      </c>
      <c r="H69" s="34">
        <f t="shared" si="1"/>
        <v>98.00716968002186</v>
      </c>
      <c r="I69" s="34">
        <f t="shared" si="2"/>
        <v>98.488028072699066</v>
      </c>
    </row>
    <row r="70" spans="1:9">
      <c r="A70" s="33" t="s">
        <v>545</v>
      </c>
      <c r="B70" s="28" t="s">
        <v>35</v>
      </c>
      <c r="C70" s="28" t="s">
        <v>48</v>
      </c>
      <c r="D70" s="34">
        <v>191239</v>
      </c>
      <c r="E70" s="34">
        <v>178790.13</v>
      </c>
      <c r="F70" s="34">
        <v>178762.6544</v>
      </c>
      <c r="G70" s="34">
        <v>175642.03591999999</v>
      </c>
      <c r="H70" s="34">
        <f t="shared" si="1"/>
        <v>91.844255575484084</v>
      </c>
      <c r="I70" s="34">
        <f t="shared" si="2"/>
        <v>98.239223787129632</v>
      </c>
    </row>
    <row r="71" spans="1:9">
      <c r="A71" s="35" t="s">
        <v>0</v>
      </c>
      <c r="B71" s="36" t="s">
        <v>0</v>
      </c>
      <c r="C71" s="36" t="s">
        <v>0</v>
      </c>
      <c r="D71" s="37" t="s">
        <v>0</v>
      </c>
      <c r="E71" s="37" t="s">
        <v>0</v>
      </c>
      <c r="F71" s="37"/>
      <c r="G71" s="37"/>
      <c r="H71" s="37"/>
      <c r="I71" s="37"/>
    </row>
    <row r="72" spans="1:9">
      <c r="A72" s="30" t="s">
        <v>186</v>
      </c>
      <c r="B72" s="31" t="s">
        <v>187</v>
      </c>
      <c r="C72" s="31" t="s">
        <v>0</v>
      </c>
      <c r="D72" s="32">
        <v>683679.7</v>
      </c>
      <c r="E72" s="32">
        <f>E73+E74</f>
        <v>697031.43683000002</v>
      </c>
      <c r="F72" s="32">
        <f t="shared" ref="F72:G72" si="12">F73+F74</f>
        <v>623122.43414999999</v>
      </c>
      <c r="G72" s="32">
        <f t="shared" si="12"/>
        <v>609927.97727000003</v>
      </c>
      <c r="H72" s="32">
        <f t="shared" si="1"/>
        <v>89.212532896618129</v>
      </c>
      <c r="I72" s="32">
        <f t="shared" si="2"/>
        <v>87.503654073891681</v>
      </c>
    </row>
    <row r="73" spans="1:9">
      <c r="A73" s="33" t="s">
        <v>188</v>
      </c>
      <c r="B73" s="28" t="s">
        <v>187</v>
      </c>
      <c r="C73" s="28" t="s">
        <v>129</v>
      </c>
      <c r="D73" s="34">
        <v>312245.59999999998</v>
      </c>
      <c r="E73" s="34">
        <v>320079.12383</v>
      </c>
      <c r="F73" s="34">
        <v>246170.12114999999</v>
      </c>
      <c r="G73" s="34">
        <v>233035.21411999999</v>
      </c>
      <c r="H73" s="34">
        <f t="shared" ref="H73:H88" si="13">G73/D73*100</f>
        <v>74.632024957277224</v>
      </c>
      <c r="I73" s="34">
        <f t="shared" ref="I73:I88" si="14">G73/E73*100</f>
        <v>72.805502380645521</v>
      </c>
    </row>
    <row r="74" spans="1:9">
      <c r="A74" s="33" t="s">
        <v>1038</v>
      </c>
      <c r="B74" s="28" t="s">
        <v>187</v>
      </c>
      <c r="C74" s="28" t="s">
        <v>33</v>
      </c>
      <c r="D74" s="34">
        <v>371434.1</v>
      </c>
      <c r="E74" s="34">
        <v>376952.31300000002</v>
      </c>
      <c r="F74" s="34">
        <v>376952.31300000002</v>
      </c>
      <c r="G74" s="34">
        <v>376892.76315000001</v>
      </c>
      <c r="H74" s="34">
        <f t="shared" si="13"/>
        <v>101.46961820414444</v>
      </c>
      <c r="I74" s="34">
        <f t="shared" si="14"/>
        <v>99.984202285555412</v>
      </c>
    </row>
    <row r="75" spans="1:9">
      <c r="A75" s="35" t="s">
        <v>0</v>
      </c>
      <c r="B75" s="36" t="s">
        <v>0</v>
      </c>
      <c r="C75" s="36" t="s">
        <v>0</v>
      </c>
      <c r="D75" s="37" t="s">
        <v>0</v>
      </c>
      <c r="E75" s="37" t="s">
        <v>0</v>
      </c>
      <c r="F75" s="37"/>
      <c r="G75" s="37"/>
      <c r="H75" s="37"/>
      <c r="I75" s="37"/>
    </row>
    <row r="76" spans="1:9">
      <c r="A76" s="30" t="s">
        <v>1175</v>
      </c>
      <c r="B76" s="31" t="s">
        <v>78</v>
      </c>
      <c r="C76" s="31" t="s">
        <v>0</v>
      </c>
      <c r="D76" s="32">
        <v>87856.4</v>
      </c>
      <c r="E76" s="32">
        <f>E77+E78</f>
        <v>89715.858999999997</v>
      </c>
      <c r="F76" s="32">
        <f t="shared" ref="F76:G76" si="15">F77+F78</f>
        <v>89715.858999999997</v>
      </c>
      <c r="G76" s="32">
        <f t="shared" si="15"/>
        <v>89654.927590000007</v>
      </c>
      <c r="H76" s="32">
        <f t="shared" si="13"/>
        <v>102.0471218829818</v>
      </c>
      <c r="I76" s="32">
        <f t="shared" si="14"/>
        <v>99.932084014265541</v>
      </c>
    </row>
    <row r="77" spans="1:9">
      <c r="A77" s="33" t="s">
        <v>1176</v>
      </c>
      <c r="B77" s="28" t="s">
        <v>78</v>
      </c>
      <c r="C77" s="28" t="s">
        <v>129</v>
      </c>
      <c r="D77" s="34">
        <v>39993.800000000003</v>
      </c>
      <c r="E77" s="34">
        <v>42473.258999999998</v>
      </c>
      <c r="F77" s="34">
        <v>42473.258999999998</v>
      </c>
      <c r="G77" s="34">
        <v>42473.258999999998</v>
      </c>
      <c r="H77" s="34">
        <f t="shared" si="13"/>
        <v>106.19960843930809</v>
      </c>
      <c r="I77" s="34">
        <f t="shared" si="14"/>
        <v>100</v>
      </c>
    </row>
    <row r="78" spans="1:9">
      <c r="A78" s="33" t="s">
        <v>1180</v>
      </c>
      <c r="B78" s="28" t="s">
        <v>78</v>
      </c>
      <c r="C78" s="28" t="s">
        <v>21</v>
      </c>
      <c r="D78" s="34">
        <v>47862.6</v>
      </c>
      <c r="E78" s="34">
        <v>47242.6</v>
      </c>
      <c r="F78" s="34">
        <v>47242.6</v>
      </c>
      <c r="G78" s="34">
        <v>47181.668590000001</v>
      </c>
      <c r="H78" s="34">
        <f t="shared" si="13"/>
        <v>98.577320475695018</v>
      </c>
      <c r="I78" s="34">
        <f t="shared" si="14"/>
        <v>99.871024435572991</v>
      </c>
    </row>
    <row r="79" spans="1:9">
      <c r="A79" s="35" t="s">
        <v>0</v>
      </c>
      <c r="B79" s="36" t="s">
        <v>0</v>
      </c>
      <c r="C79" s="36" t="s">
        <v>0</v>
      </c>
      <c r="D79" s="37" t="s">
        <v>0</v>
      </c>
      <c r="E79" s="37" t="s">
        <v>0</v>
      </c>
      <c r="F79" s="37"/>
      <c r="G79" s="37"/>
      <c r="H79" s="37"/>
      <c r="I79" s="37"/>
    </row>
    <row r="80" spans="1:9">
      <c r="A80" s="30" t="s">
        <v>688</v>
      </c>
      <c r="B80" s="31" t="s">
        <v>315</v>
      </c>
      <c r="C80" s="31" t="s">
        <v>0</v>
      </c>
      <c r="D80" s="32">
        <v>1473488.2</v>
      </c>
      <c r="E80" s="32">
        <f>E81</f>
        <v>1473488.2</v>
      </c>
      <c r="F80" s="32">
        <f t="shared" ref="F80:G80" si="16">F81</f>
        <v>1413971.33546</v>
      </c>
      <c r="G80" s="32">
        <f t="shared" si="16"/>
        <v>1413971.33546</v>
      </c>
      <c r="H80" s="32">
        <f t="shared" si="13"/>
        <v>95.960818380493308</v>
      </c>
      <c r="I80" s="32">
        <f t="shared" si="14"/>
        <v>95.960818380493308</v>
      </c>
    </row>
    <row r="81" spans="1:9">
      <c r="A81" s="33" t="s">
        <v>689</v>
      </c>
      <c r="B81" s="28" t="s">
        <v>315</v>
      </c>
      <c r="C81" s="28" t="s">
        <v>19</v>
      </c>
      <c r="D81" s="34">
        <v>1473488.2</v>
      </c>
      <c r="E81" s="34">
        <v>1473488.2</v>
      </c>
      <c r="F81" s="34">
        <v>1413971.33546</v>
      </c>
      <c r="G81" s="34">
        <v>1413971.33546</v>
      </c>
      <c r="H81" s="34">
        <f t="shared" si="13"/>
        <v>95.960818380493308</v>
      </c>
      <c r="I81" s="34">
        <f t="shared" si="14"/>
        <v>95.960818380493308</v>
      </c>
    </row>
    <row r="82" spans="1:9">
      <c r="A82" s="35" t="s">
        <v>0</v>
      </c>
      <c r="B82" s="36" t="s">
        <v>0</v>
      </c>
      <c r="C82" s="36" t="s">
        <v>0</v>
      </c>
      <c r="D82" s="37" t="s">
        <v>0</v>
      </c>
      <c r="E82" s="37" t="s">
        <v>0</v>
      </c>
      <c r="F82" s="37"/>
      <c r="G82" s="37"/>
      <c r="H82" s="37"/>
      <c r="I82" s="37"/>
    </row>
    <row r="83" spans="1:9" ht="25.5">
      <c r="A83" s="30" t="s">
        <v>702</v>
      </c>
      <c r="B83" s="31" t="s">
        <v>703</v>
      </c>
      <c r="C83" s="31" t="s">
        <v>0</v>
      </c>
      <c r="D83" s="32">
        <v>3258175</v>
      </c>
      <c r="E83" s="32">
        <f>E84+E85+E86</f>
        <v>3268775</v>
      </c>
      <c r="F83" s="32">
        <f t="shared" ref="F83:G83" si="17">F84+F85+F86</f>
        <v>3201880.3085700003</v>
      </c>
      <c r="G83" s="32">
        <f t="shared" si="17"/>
        <v>3201879.3085700003</v>
      </c>
      <c r="H83" s="32">
        <f t="shared" si="13"/>
        <v>98.272171033477335</v>
      </c>
      <c r="I83" s="32">
        <f t="shared" si="14"/>
        <v>97.953493543299871</v>
      </c>
    </row>
    <row r="84" spans="1:9" ht="25.5">
      <c r="A84" s="33" t="s">
        <v>704</v>
      </c>
      <c r="B84" s="28" t="s">
        <v>703</v>
      </c>
      <c r="C84" s="28" t="s">
        <v>19</v>
      </c>
      <c r="D84" s="34">
        <v>841508.2</v>
      </c>
      <c r="E84" s="34">
        <v>841508.2</v>
      </c>
      <c r="F84" s="34">
        <v>839007.20857000002</v>
      </c>
      <c r="G84" s="34">
        <v>839007.20857000002</v>
      </c>
      <c r="H84" s="34">
        <f t="shared" si="13"/>
        <v>99.702796546724088</v>
      </c>
      <c r="I84" s="34">
        <f t="shared" si="14"/>
        <v>99.702796546724088</v>
      </c>
    </row>
    <row r="85" spans="1:9">
      <c r="A85" s="33" t="s">
        <v>713</v>
      </c>
      <c r="B85" s="28" t="s">
        <v>703</v>
      </c>
      <c r="C85" s="28" t="s">
        <v>129</v>
      </c>
      <c r="D85" s="34">
        <v>381911.1</v>
      </c>
      <c r="E85" s="34">
        <v>381911.1</v>
      </c>
      <c r="F85" s="34">
        <v>317517.40000000002</v>
      </c>
      <c r="G85" s="34">
        <v>317516.40000000002</v>
      </c>
      <c r="H85" s="34">
        <f t="shared" si="13"/>
        <v>83.138824716013758</v>
      </c>
      <c r="I85" s="34">
        <f t="shared" si="14"/>
        <v>83.138824716013758</v>
      </c>
    </row>
    <row r="86" spans="1:9">
      <c r="A86" s="33" t="s">
        <v>718</v>
      </c>
      <c r="B86" s="28" t="s">
        <v>703</v>
      </c>
      <c r="C86" s="28" t="s">
        <v>33</v>
      </c>
      <c r="D86" s="34">
        <v>2034755.7</v>
      </c>
      <c r="E86" s="34">
        <v>2045355.7</v>
      </c>
      <c r="F86" s="34">
        <v>2045355.7</v>
      </c>
      <c r="G86" s="34">
        <v>2045355.7</v>
      </c>
      <c r="H86" s="34">
        <f t="shared" si="13"/>
        <v>100.52094706013111</v>
      </c>
      <c r="I86" s="34">
        <f t="shared" si="14"/>
        <v>100</v>
      </c>
    </row>
    <row r="87" spans="1:9">
      <c r="A87" s="38" t="s">
        <v>0</v>
      </c>
      <c r="B87" s="39" t="s">
        <v>0</v>
      </c>
      <c r="C87" s="39" t="s">
        <v>0</v>
      </c>
      <c r="D87" s="40" t="s">
        <v>0</v>
      </c>
      <c r="E87" s="40" t="s">
        <v>0</v>
      </c>
      <c r="F87" s="40"/>
      <c r="G87" s="40"/>
      <c r="H87" s="40"/>
      <c r="I87" s="40"/>
    </row>
    <row r="88" spans="1:9">
      <c r="A88" s="30" t="s">
        <v>1209</v>
      </c>
      <c r="B88" s="31" t="s">
        <v>0</v>
      </c>
      <c r="C88" s="31" t="s">
        <v>0</v>
      </c>
      <c r="D88" s="32">
        <v>69819716.799999997</v>
      </c>
      <c r="E88" s="32">
        <f>E8+E18+E21+E25+E36+E42+E45+E54+E58+E65+E72+E76+E80+E83</f>
        <v>70296262.661610007</v>
      </c>
      <c r="F88" s="32">
        <f t="shared" ref="F88:G88" si="18">F8+F18+F21+F25+F36+F42+F45+F54+F58+F65+F72+F76+F80+F83</f>
        <v>68161336.093419999</v>
      </c>
      <c r="G88" s="32">
        <f t="shared" si="18"/>
        <v>67954835.293339998</v>
      </c>
      <c r="H88" s="32">
        <f t="shared" si="13"/>
        <v>97.329004481639487</v>
      </c>
      <c r="I88" s="32">
        <f t="shared" si="14"/>
        <v>96.669200780216286</v>
      </c>
    </row>
    <row r="89" spans="1:9">
      <c r="E89" s="32">
        <v>70296262.661610007</v>
      </c>
      <c r="F89" s="32">
        <v>68191336.093419999</v>
      </c>
      <c r="G89" s="32">
        <v>67954835.299999997</v>
      </c>
    </row>
    <row r="90" spans="1:9">
      <c r="G90" s="71"/>
    </row>
  </sheetData>
  <mergeCells count="4">
    <mergeCell ref="E1:I1"/>
    <mergeCell ref="A3:I3"/>
    <mergeCell ref="B1:D1"/>
    <mergeCell ref="B2:D2"/>
  </mergeCells>
  <pageMargins left="1.1811023622047245" right="0.59055118110236227" top="0.78740157480314965" bottom="0.74803149606299213" header="0.31496062992125984" footer="0.31496062992125984"/>
  <pageSetup paperSize="9" scale="65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2978"/>
  <sheetViews>
    <sheetView view="pageBreakPreview" topLeftCell="A2233" zoomScale="125" zoomScaleNormal="125" zoomScaleSheetLayoutView="125" workbookViewId="0">
      <selection activeCell="K2240" sqref="K2240"/>
    </sheetView>
  </sheetViews>
  <sheetFormatPr defaultRowHeight="12.75"/>
  <cols>
    <col min="1" max="1" width="44.83203125" customWidth="1"/>
    <col min="2" max="2" width="5.5" customWidth="1"/>
    <col min="3" max="3" width="4.5" customWidth="1"/>
    <col min="4" max="4" width="5.5" customWidth="1"/>
    <col min="5" max="5" width="12.33203125" customWidth="1"/>
    <col min="6" max="6" width="4.83203125" customWidth="1"/>
    <col min="7" max="7" width="18.83203125" hidden="1" customWidth="1"/>
    <col min="8" max="8" width="18" hidden="1" customWidth="1"/>
    <col min="9" max="9" width="18.5" customWidth="1"/>
    <col min="10" max="10" width="19.5" customWidth="1"/>
    <col min="11" max="11" width="21.6640625" customWidth="1"/>
    <col min="12" max="12" width="17.1640625" customWidth="1"/>
    <col min="13" max="13" width="15.33203125" customWidth="1"/>
    <col min="14" max="14" width="15" customWidth="1"/>
  </cols>
  <sheetData>
    <row r="1" spans="1:14" ht="49.5" customHeight="1">
      <c r="A1" s="1" t="s">
        <v>0</v>
      </c>
      <c r="H1" s="89"/>
      <c r="I1" s="89"/>
      <c r="J1" s="84" t="s">
        <v>1225</v>
      </c>
      <c r="K1" s="84"/>
      <c r="L1" s="85"/>
      <c r="M1" s="85"/>
      <c r="N1" s="85"/>
    </row>
    <row r="2" spans="1:14" ht="21.75" customHeight="1">
      <c r="A2" s="1"/>
      <c r="H2" s="16"/>
      <c r="I2" s="16"/>
      <c r="J2" s="20"/>
      <c r="K2" s="20"/>
      <c r="L2" s="21"/>
      <c r="M2" s="21"/>
      <c r="N2" s="21"/>
    </row>
    <row r="3" spans="1:14" ht="26.25" customHeight="1">
      <c r="A3" s="90" t="s">
        <v>1210</v>
      </c>
      <c r="B3" s="90"/>
      <c r="C3" s="90"/>
      <c r="D3" s="90"/>
      <c r="E3" s="90"/>
      <c r="F3" s="90"/>
      <c r="G3" s="90"/>
      <c r="H3" s="90"/>
      <c r="I3" s="90"/>
      <c r="J3" s="87"/>
      <c r="K3" s="87"/>
      <c r="L3" s="87"/>
      <c r="M3" s="87"/>
      <c r="N3" s="87"/>
    </row>
    <row r="4" spans="1:14" ht="15" customHeight="1">
      <c r="A4" s="19"/>
      <c r="B4" s="19"/>
      <c r="C4" s="19"/>
      <c r="D4" s="19"/>
      <c r="E4" s="19"/>
      <c r="F4" s="19"/>
      <c r="G4" s="19"/>
      <c r="H4" s="19"/>
      <c r="I4" s="19"/>
      <c r="J4" s="51"/>
      <c r="K4" s="51"/>
      <c r="L4" s="51"/>
      <c r="M4" s="51"/>
      <c r="N4" s="51"/>
    </row>
    <row r="5" spans="1:14" ht="22.5" customHeight="1">
      <c r="B5" s="17"/>
      <c r="C5" s="17"/>
      <c r="D5" s="17"/>
      <c r="E5" s="17"/>
      <c r="F5" s="17"/>
      <c r="G5" s="17"/>
      <c r="H5" s="17"/>
      <c r="N5" s="18" t="s">
        <v>1</v>
      </c>
    </row>
    <row r="6" spans="1:14" ht="147" customHeight="1">
      <c r="A6" s="82" t="s">
        <v>2</v>
      </c>
      <c r="B6" s="82" t="s">
        <v>3</v>
      </c>
      <c r="C6" s="82" t="s">
        <v>4</v>
      </c>
      <c r="D6" s="82" t="s">
        <v>5</v>
      </c>
      <c r="E6" s="82" t="s">
        <v>6</v>
      </c>
      <c r="F6" s="82" t="s">
        <v>7</v>
      </c>
      <c r="I6" s="83" t="s">
        <v>1215</v>
      </c>
      <c r="J6" s="83" t="s">
        <v>1216</v>
      </c>
      <c r="K6" s="81" t="s">
        <v>1211</v>
      </c>
      <c r="L6" s="81" t="s">
        <v>1212</v>
      </c>
      <c r="M6" s="81" t="s">
        <v>1213</v>
      </c>
      <c r="N6" s="81" t="s">
        <v>1214</v>
      </c>
    </row>
    <row r="7" spans="1:14">
      <c r="A7" s="3" t="s">
        <v>8</v>
      </c>
      <c r="B7" s="3" t="s">
        <v>9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  <c r="H7" s="3" t="s">
        <v>15</v>
      </c>
      <c r="I7" s="3">
        <v>7</v>
      </c>
      <c r="J7" s="3">
        <v>8</v>
      </c>
      <c r="K7" s="3">
        <v>9</v>
      </c>
      <c r="L7" s="3">
        <v>10</v>
      </c>
      <c r="M7" s="3">
        <v>11</v>
      </c>
      <c r="N7" s="3">
        <v>12</v>
      </c>
    </row>
    <row r="8" spans="1:14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38.25">
      <c r="A9" s="22" t="s">
        <v>16</v>
      </c>
      <c r="B9" s="23" t="s">
        <v>17</v>
      </c>
      <c r="C9" s="24" t="s">
        <v>0</v>
      </c>
      <c r="D9" s="24" t="s">
        <v>0</v>
      </c>
      <c r="E9" s="24" t="s">
        <v>0</v>
      </c>
      <c r="F9" s="24" t="s">
        <v>0</v>
      </c>
      <c r="G9" s="25">
        <v>4142502</v>
      </c>
      <c r="H9" s="25">
        <v>52453</v>
      </c>
      <c r="I9" s="25">
        <v>4194955</v>
      </c>
      <c r="J9" s="25">
        <v>0</v>
      </c>
      <c r="K9" s="25">
        <v>0</v>
      </c>
      <c r="L9" s="25">
        <v>0</v>
      </c>
      <c r="M9" s="25">
        <f>L9/I9*100</f>
        <v>0</v>
      </c>
      <c r="N9" s="25">
        <v>0</v>
      </c>
    </row>
    <row r="10" spans="1:14" ht="38.25">
      <c r="A10" s="22" t="s">
        <v>1217</v>
      </c>
      <c r="B10" s="23" t="s">
        <v>17</v>
      </c>
      <c r="C10" s="24"/>
      <c r="D10" s="24"/>
      <c r="E10" s="24"/>
      <c r="F10" s="24"/>
      <c r="G10" s="25"/>
      <c r="H10" s="25"/>
      <c r="I10" s="25">
        <v>0</v>
      </c>
      <c r="J10" s="25">
        <f>J11+J19+J31+J92+J134+J206+J225+J256</f>
        <v>4210950.7638499998</v>
      </c>
      <c r="K10" s="25">
        <f t="shared" ref="K10:L10" si="0">K11+K19+K31+K92+K134+K206+K225+K256</f>
        <v>3567935.66866</v>
      </c>
      <c r="L10" s="25">
        <f t="shared" si="0"/>
        <v>3548598.9580200007</v>
      </c>
      <c r="M10" s="25">
        <f>L10/I9*100</f>
        <v>84.592062561338579</v>
      </c>
      <c r="N10" s="25">
        <f t="shared" ref="N10:N83" si="1">L10/J10*100</f>
        <v>84.270730222824497</v>
      </c>
    </row>
    <row r="11" spans="1:14">
      <c r="A11" s="8" t="s">
        <v>18</v>
      </c>
      <c r="B11" s="2" t="s">
        <v>17</v>
      </c>
      <c r="C11" s="2" t="s">
        <v>19</v>
      </c>
      <c r="D11" s="6" t="s">
        <v>0</v>
      </c>
      <c r="E11" s="6" t="s">
        <v>0</v>
      </c>
      <c r="F11" s="6" t="s">
        <v>0</v>
      </c>
      <c r="G11" s="9">
        <v>270</v>
      </c>
      <c r="H11" s="9" t="s">
        <v>0</v>
      </c>
      <c r="I11" s="9">
        <v>270</v>
      </c>
      <c r="J11" s="9">
        <f t="shared" ref="J11:J16" si="2">J12</f>
        <v>270</v>
      </c>
      <c r="K11" s="9">
        <f t="shared" ref="K11:L16" si="3">K12</f>
        <v>270</v>
      </c>
      <c r="L11" s="9">
        <f t="shared" si="3"/>
        <v>270</v>
      </c>
      <c r="M11" s="9">
        <f t="shared" ref="M11:M83" si="4">L11/I11*100</f>
        <v>100</v>
      </c>
      <c r="N11" s="9">
        <f t="shared" si="1"/>
        <v>100</v>
      </c>
    </row>
    <row r="12" spans="1:14" ht="63.75">
      <c r="A12" s="8" t="s">
        <v>20</v>
      </c>
      <c r="B12" s="2" t="s">
        <v>17</v>
      </c>
      <c r="C12" s="2" t="s">
        <v>19</v>
      </c>
      <c r="D12" s="2" t="s">
        <v>21</v>
      </c>
      <c r="E12" s="6" t="s">
        <v>0</v>
      </c>
      <c r="F12" s="6" t="s">
        <v>0</v>
      </c>
      <c r="G12" s="9">
        <v>270</v>
      </c>
      <c r="H12" s="9" t="s">
        <v>0</v>
      </c>
      <c r="I12" s="9">
        <v>270</v>
      </c>
      <c r="J12" s="9">
        <f t="shared" si="2"/>
        <v>270</v>
      </c>
      <c r="K12" s="9">
        <f t="shared" si="3"/>
        <v>270</v>
      </c>
      <c r="L12" s="9">
        <f t="shared" si="3"/>
        <v>270</v>
      </c>
      <c r="M12" s="9">
        <f t="shared" si="4"/>
        <v>100</v>
      </c>
      <c r="N12" s="9">
        <f t="shared" si="1"/>
        <v>100</v>
      </c>
    </row>
    <row r="13" spans="1:14" ht="63.75">
      <c r="A13" s="8" t="s">
        <v>22</v>
      </c>
      <c r="B13" s="2" t="s">
        <v>17</v>
      </c>
      <c r="C13" s="2" t="s">
        <v>19</v>
      </c>
      <c r="D13" s="2" t="s">
        <v>21</v>
      </c>
      <c r="E13" s="2" t="s">
        <v>23</v>
      </c>
      <c r="F13" s="6" t="s">
        <v>0</v>
      </c>
      <c r="G13" s="9">
        <v>270</v>
      </c>
      <c r="H13" s="9" t="s">
        <v>0</v>
      </c>
      <c r="I13" s="9">
        <v>270</v>
      </c>
      <c r="J13" s="9">
        <f t="shared" si="2"/>
        <v>270</v>
      </c>
      <c r="K13" s="9">
        <f t="shared" si="3"/>
        <v>270</v>
      </c>
      <c r="L13" s="9">
        <f t="shared" si="3"/>
        <v>270</v>
      </c>
      <c r="M13" s="9">
        <f t="shared" si="4"/>
        <v>100</v>
      </c>
      <c r="N13" s="9">
        <f t="shared" si="1"/>
        <v>100</v>
      </c>
    </row>
    <row r="14" spans="1:14" ht="25.5">
      <c r="A14" s="8" t="s">
        <v>24</v>
      </c>
      <c r="B14" s="2" t="s">
        <v>17</v>
      </c>
      <c r="C14" s="2" t="s">
        <v>19</v>
      </c>
      <c r="D14" s="2" t="s">
        <v>21</v>
      </c>
      <c r="E14" s="2" t="s">
        <v>25</v>
      </c>
      <c r="F14" s="6" t="s">
        <v>0</v>
      </c>
      <c r="G14" s="9">
        <v>270</v>
      </c>
      <c r="H14" s="9" t="s">
        <v>0</v>
      </c>
      <c r="I14" s="9">
        <v>270</v>
      </c>
      <c r="J14" s="9">
        <f t="shared" si="2"/>
        <v>270</v>
      </c>
      <c r="K14" s="9">
        <f t="shared" si="3"/>
        <v>270</v>
      </c>
      <c r="L14" s="9">
        <f t="shared" si="3"/>
        <v>270</v>
      </c>
      <c r="M14" s="9">
        <f t="shared" si="4"/>
        <v>100</v>
      </c>
      <c r="N14" s="9">
        <f t="shared" si="1"/>
        <v>100</v>
      </c>
    </row>
    <row r="15" spans="1:14" ht="76.5">
      <c r="A15" s="8" t="s">
        <v>26</v>
      </c>
      <c r="B15" s="2" t="s">
        <v>17</v>
      </c>
      <c r="C15" s="2" t="s">
        <v>19</v>
      </c>
      <c r="D15" s="2" t="s">
        <v>21</v>
      </c>
      <c r="E15" s="2" t="s">
        <v>27</v>
      </c>
      <c r="F15" s="6" t="s">
        <v>0</v>
      </c>
      <c r="G15" s="9">
        <v>270</v>
      </c>
      <c r="H15" s="9" t="s">
        <v>0</v>
      </c>
      <c r="I15" s="9">
        <v>270</v>
      </c>
      <c r="J15" s="9">
        <f t="shared" si="2"/>
        <v>270</v>
      </c>
      <c r="K15" s="9">
        <f t="shared" si="3"/>
        <v>270</v>
      </c>
      <c r="L15" s="9">
        <f t="shared" si="3"/>
        <v>270</v>
      </c>
      <c r="M15" s="9">
        <f t="shared" si="4"/>
        <v>100</v>
      </c>
      <c r="N15" s="9">
        <f t="shared" si="1"/>
        <v>100</v>
      </c>
    </row>
    <row r="16" spans="1:14">
      <c r="A16" s="8" t="s">
        <v>28</v>
      </c>
      <c r="B16" s="2" t="s">
        <v>17</v>
      </c>
      <c r="C16" s="2" t="s">
        <v>19</v>
      </c>
      <c r="D16" s="2" t="s">
        <v>21</v>
      </c>
      <c r="E16" s="2" t="s">
        <v>27</v>
      </c>
      <c r="F16" s="2" t="s">
        <v>29</v>
      </c>
      <c r="G16" s="9">
        <v>270</v>
      </c>
      <c r="H16" s="9" t="s">
        <v>0</v>
      </c>
      <c r="I16" s="9">
        <v>270</v>
      </c>
      <c r="J16" s="9">
        <f t="shared" si="2"/>
        <v>270</v>
      </c>
      <c r="K16" s="9">
        <f t="shared" si="3"/>
        <v>270</v>
      </c>
      <c r="L16" s="9">
        <f t="shared" si="3"/>
        <v>270</v>
      </c>
      <c r="M16" s="9">
        <f t="shared" si="4"/>
        <v>100</v>
      </c>
      <c r="N16" s="9">
        <f t="shared" si="1"/>
        <v>100</v>
      </c>
    </row>
    <row r="17" spans="1:14">
      <c r="A17" s="8" t="s">
        <v>30</v>
      </c>
      <c r="B17" s="2" t="s">
        <v>17</v>
      </c>
      <c r="C17" s="2" t="s">
        <v>19</v>
      </c>
      <c r="D17" s="2" t="s">
        <v>21</v>
      </c>
      <c r="E17" s="2" t="s">
        <v>27</v>
      </c>
      <c r="F17" s="2" t="s">
        <v>31</v>
      </c>
      <c r="G17" s="9">
        <v>270</v>
      </c>
      <c r="H17" s="9" t="s">
        <v>0</v>
      </c>
      <c r="I17" s="9">
        <v>270</v>
      </c>
      <c r="J17" s="9">
        <v>270</v>
      </c>
      <c r="K17" s="9">
        <v>270</v>
      </c>
      <c r="L17" s="9">
        <v>270</v>
      </c>
      <c r="M17" s="9">
        <f t="shared" si="4"/>
        <v>100</v>
      </c>
      <c r="N17" s="9">
        <f t="shared" si="1"/>
        <v>100</v>
      </c>
    </row>
    <row r="18" spans="1:14">
      <c r="A18" s="10" t="s">
        <v>0</v>
      </c>
      <c r="B18" s="6" t="s">
        <v>0</v>
      </c>
      <c r="C18" s="6" t="s">
        <v>0</v>
      </c>
      <c r="D18" s="6" t="s">
        <v>0</v>
      </c>
      <c r="E18" s="6" t="s">
        <v>0</v>
      </c>
      <c r="F18" s="6" t="s">
        <v>0</v>
      </c>
      <c r="G18" s="11" t="s">
        <v>0</v>
      </c>
      <c r="H18" s="11" t="s">
        <v>0</v>
      </c>
      <c r="I18" s="11" t="s">
        <v>0</v>
      </c>
      <c r="J18" s="11"/>
      <c r="K18" s="11"/>
      <c r="L18" s="11"/>
      <c r="M18" s="11"/>
      <c r="N18" s="11"/>
    </row>
    <row r="19" spans="1:14" ht="25.5">
      <c r="A19" s="8" t="s">
        <v>32</v>
      </c>
      <c r="B19" s="2" t="s">
        <v>17</v>
      </c>
      <c r="C19" s="2" t="s">
        <v>33</v>
      </c>
      <c r="D19" s="6" t="s">
        <v>0</v>
      </c>
      <c r="E19" s="6" t="s">
        <v>0</v>
      </c>
      <c r="F19" s="6" t="s">
        <v>0</v>
      </c>
      <c r="G19" s="9">
        <v>1531.3</v>
      </c>
      <c r="H19" s="9" t="s">
        <v>0</v>
      </c>
      <c r="I19" s="9">
        <v>1531.3</v>
      </c>
      <c r="J19" s="9">
        <f t="shared" ref="J19:J24" si="5">J20</f>
        <v>1761.2508600000001</v>
      </c>
      <c r="K19" s="9">
        <f t="shared" ref="K19:L24" si="6">K20</f>
        <v>1761.2508600000001</v>
      </c>
      <c r="L19" s="9">
        <f t="shared" si="6"/>
        <v>1761.2508600000001</v>
      </c>
      <c r="M19" s="9">
        <f t="shared" si="4"/>
        <v>115.01670867890029</v>
      </c>
      <c r="N19" s="9">
        <f t="shared" si="1"/>
        <v>100</v>
      </c>
    </row>
    <row r="20" spans="1:14">
      <c r="A20" s="8" t="s">
        <v>34</v>
      </c>
      <c r="B20" s="2" t="s">
        <v>17</v>
      </c>
      <c r="C20" s="2" t="s">
        <v>33</v>
      </c>
      <c r="D20" s="2" t="s">
        <v>35</v>
      </c>
      <c r="E20" s="6" t="s">
        <v>0</v>
      </c>
      <c r="F20" s="6" t="s">
        <v>0</v>
      </c>
      <c r="G20" s="9">
        <v>1531.3</v>
      </c>
      <c r="H20" s="9" t="s">
        <v>0</v>
      </c>
      <c r="I20" s="9">
        <v>1531.3</v>
      </c>
      <c r="J20" s="9">
        <f>J21+J26</f>
        <v>1761.2508600000001</v>
      </c>
      <c r="K20" s="9">
        <f t="shared" ref="K20:L20" si="7">K21+K26</f>
        <v>1761.2508600000001</v>
      </c>
      <c r="L20" s="9">
        <f t="shared" si="7"/>
        <v>1761.2508600000001</v>
      </c>
      <c r="M20" s="9">
        <f t="shared" si="4"/>
        <v>115.01670867890029</v>
      </c>
      <c r="N20" s="9">
        <f t="shared" si="1"/>
        <v>100</v>
      </c>
    </row>
    <row r="21" spans="1:14" ht="76.5">
      <c r="A21" s="8" t="s">
        <v>36</v>
      </c>
      <c r="B21" s="2" t="s">
        <v>17</v>
      </c>
      <c r="C21" s="2" t="s">
        <v>33</v>
      </c>
      <c r="D21" s="2" t="s">
        <v>35</v>
      </c>
      <c r="E21" s="2" t="s">
        <v>37</v>
      </c>
      <c r="F21" s="6" t="s">
        <v>0</v>
      </c>
      <c r="G21" s="9">
        <v>1531.3</v>
      </c>
      <c r="H21" s="9" t="s">
        <v>0</v>
      </c>
      <c r="I21" s="9">
        <v>1531.3</v>
      </c>
      <c r="J21" s="9">
        <f t="shared" si="5"/>
        <v>1531.2508600000001</v>
      </c>
      <c r="K21" s="9">
        <f t="shared" si="6"/>
        <v>1531.2508600000001</v>
      </c>
      <c r="L21" s="9">
        <f t="shared" si="6"/>
        <v>1531.2508600000001</v>
      </c>
      <c r="M21" s="9">
        <f t="shared" si="4"/>
        <v>99.996790961927786</v>
      </c>
      <c r="N21" s="9">
        <f t="shared" si="1"/>
        <v>100</v>
      </c>
    </row>
    <row r="22" spans="1:14" ht="25.5">
      <c r="A22" s="8" t="s">
        <v>38</v>
      </c>
      <c r="B22" s="2" t="s">
        <v>17</v>
      </c>
      <c r="C22" s="2" t="s">
        <v>33</v>
      </c>
      <c r="D22" s="2" t="s">
        <v>35</v>
      </c>
      <c r="E22" s="2" t="s">
        <v>39</v>
      </c>
      <c r="F22" s="6" t="s">
        <v>0</v>
      </c>
      <c r="G22" s="9">
        <v>1531.3</v>
      </c>
      <c r="H22" s="9" t="s">
        <v>0</v>
      </c>
      <c r="I22" s="9">
        <v>1531.3</v>
      </c>
      <c r="J22" s="9">
        <f t="shared" si="5"/>
        <v>1531.2508600000001</v>
      </c>
      <c r="K22" s="9">
        <f t="shared" si="6"/>
        <v>1531.2508600000001</v>
      </c>
      <c r="L22" s="9">
        <f t="shared" si="6"/>
        <v>1531.2508600000001</v>
      </c>
      <c r="M22" s="9">
        <f t="shared" si="4"/>
        <v>99.996790961927786</v>
      </c>
      <c r="N22" s="9">
        <f t="shared" si="1"/>
        <v>100</v>
      </c>
    </row>
    <row r="23" spans="1:14" ht="38.25">
      <c r="A23" s="8" t="s">
        <v>40</v>
      </c>
      <c r="B23" s="2" t="s">
        <v>17</v>
      </c>
      <c r="C23" s="2" t="s">
        <v>33</v>
      </c>
      <c r="D23" s="2" t="s">
        <v>35</v>
      </c>
      <c r="E23" s="2" t="s">
        <v>41</v>
      </c>
      <c r="F23" s="6" t="s">
        <v>0</v>
      </c>
      <c r="G23" s="9">
        <v>1531.3</v>
      </c>
      <c r="H23" s="9" t="s">
        <v>0</v>
      </c>
      <c r="I23" s="9">
        <v>1531.3</v>
      </c>
      <c r="J23" s="9">
        <f t="shared" si="5"/>
        <v>1531.2508600000001</v>
      </c>
      <c r="K23" s="9">
        <f t="shared" si="6"/>
        <v>1531.2508600000001</v>
      </c>
      <c r="L23" s="9">
        <f t="shared" si="6"/>
        <v>1531.2508600000001</v>
      </c>
      <c r="M23" s="9">
        <f t="shared" si="4"/>
        <v>99.996790961927786</v>
      </c>
      <c r="N23" s="9">
        <f t="shared" si="1"/>
        <v>100</v>
      </c>
    </row>
    <row r="24" spans="1:14" ht="38.25">
      <c r="A24" s="8" t="s">
        <v>42</v>
      </c>
      <c r="B24" s="2" t="s">
        <v>17</v>
      </c>
      <c r="C24" s="2" t="s">
        <v>33</v>
      </c>
      <c r="D24" s="2" t="s">
        <v>35</v>
      </c>
      <c r="E24" s="2" t="s">
        <v>41</v>
      </c>
      <c r="F24" s="2" t="s">
        <v>43</v>
      </c>
      <c r="G24" s="9">
        <v>1531.3</v>
      </c>
      <c r="H24" s="9" t="s">
        <v>0</v>
      </c>
      <c r="I24" s="9">
        <v>1531.3</v>
      </c>
      <c r="J24" s="9">
        <f t="shared" si="5"/>
        <v>1531.2508600000001</v>
      </c>
      <c r="K24" s="9">
        <f t="shared" si="6"/>
        <v>1531.2508600000001</v>
      </c>
      <c r="L24" s="9">
        <f t="shared" si="6"/>
        <v>1531.2508600000001</v>
      </c>
      <c r="M24" s="9">
        <f t="shared" si="4"/>
        <v>99.996790961927786</v>
      </c>
      <c r="N24" s="9">
        <f t="shared" si="1"/>
        <v>100</v>
      </c>
    </row>
    <row r="25" spans="1:14" ht="114.75">
      <c r="A25" s="8" t="s">
        <v>44</v>
      </c>
      <c r="B25" s="2" t="s">
        <v>17</v>
      </c>
      <c r="C25" s="2" t="s">
        <v>33</v>
      </c>
      <c r="D25" s="2" t="s">
        <v>35</v>
      </c>
      <c r="E25" s="2" t="s">
        <v>41</v>
      </c>
      <c r="F25" s="2" t="s">
        <v>45</v>
      </c>
      <c r="G25" s="9">
        <v>1531.3</v>
      </c>
      <c r="H25" s="9" t="s">
        <v>0</v>
      </c>
      <c r="I25" s="9">
        <v>1531.3</v>
      </c>
      <c r="J25" s="9">
        <v>1531.2508600000001</v>
      </c>
      <c r="K25" s="9">
        <v>1531.2508600000001</v>
      </c>
      <c r="L25" s="9">
        <v>1531.2508600000001</v>
      </c>
      <c r="M25" s="9">
        <f t="shared" si="4"/>
        <v>99.996790961927786</v>
      </c>
      <c r="N25" s="9">
        <f t="shared" si="1"/>
        <v>100</v>
      </c>
    </row>
    <row r="26" spans="1:14" ht="25.5">
      <c r="A26" s="33" t="s">
        <v>677</v>
      </c>
      <c r="B26" s="2" t="s">
        <v>17</v>
      </c>
      <c r="C26" s="2" t="s">
        <v>33</v>
      </c>
      <c r="D26" s="2" t="s">
        <v>35</v>
      </c>
      <c r="E26" s="28" t="s">
        <v>678</v>
      </c>
      <c r="F26" s="31" t="s">
        <v>0</v>
      </c>
      <c r="G26" s="9"/>
      <c r="H26" s="9"/>
      <c r="I26" s="9"/>
      <c r="J26" s="9">
        <f>J27</f>
        <v>230</v>
      </c>
      <c r="K26" s="9">
        <f t="shared" ref="K26:L28" si="8">K27</f>
        <v>230</v>
      </c>
      <c r="L26" s="9">
        <f t="shared" si="8"/>
        <v>230</v>
      </c>
      <c r="M26" s="9">
        <v>0</v>
      </c>
      <c r="N26" s="9">
        <f t="shared" ref="N26:N29" si="9">L26/J26*100</f>
        <v>100</v>
      </c>
    </row>
    <row r="27" spans="1:14" ht="25.5">
      <c r="A27" s="33" t="s">
        <v>677</v>
      </c>
      <c r="B27" s="2" t="s">
        <v>17</v>
      </c>
      <c r="C27" s="2" t="s">
        <v>33</v>
      </c>
      <c r="D27" s="2" t="s">
        <v>35</v>
      </c>
      <c r="E27" s="28" t="s">
        <v>679</v>
      </c>
      <c r="F27" s="28" t="s">
        <v>0</v>
      </c>
      <c r="G27" s="9"/>
      <c r="H27" s="9"/>
      <c r="I27" s="9"/>
      <c r="J27" s="9">
        <f>J28</f>
        <v>230</v>
      </c>
      <c r="K27" s="9">
        <f t="shared" si="8"/>
        <v>230</v>
      </c>
      <c r="L27" s="9">
        <f t="shared" si="8"/>
        <v>230</v>
      </c>
      <c r="M27" s="9">
        <v>0</v>
      </c>
      <c r="N27" s="9">
        <f t="shared" si="9"/>
        <v>100</v>
      </c>
    </row>
    <row r="28" spans="1:14">
      <c r="A28" s="33" t="s">
        <v>28</v>
      </c>
      <c r="B28" s="2" t="s">
        <v>17</v>
      </c>
      <c r="C28" s="2" t="s">
        <v>33</v>
      </c>
      <c r="D28" s="2" t="s">
        <v>35</v>
      </c>
      <c r="E28" s="28" t="s">
        <v>679</v>
      </c>
      <c r="F28" s="28">
        <v>500</v>
      </c>
      <c r="G28" s="9"/>
      <c r="H28" s="9"/>
      <c r="I28" s="9"/>
      <c r="J28" s="9">
        <f>J29</f>
        <v>230</v>
      </c>
      <c r="K28" s="9">
        <f t="shared" si="8"/>
        <v>230</v>
      </c>
      <c r="L28" s="9">
        <f t="shared" si="8"/>
        <v>230</v>
      </c>
      <c r="M28" s="9">
        <v>0</v>
      </c>
      <c r="N28" s="9">
        <f t="shared" si="9"/>
        <v>100</v>
      </c>
    </row>
    <row r="29" spans="1:14">
      <c r="A29" s="33" t="s">
        <v>411</v>
      </c>
      <c r="B29" s="2" t="s">
        <v>17</v>
      </c>
      <c r="C29" s="2" t="s">
        <v>33</v>
      </c>
      <c r="D29" s="2" t="s">
        <v>35</v>
      </c>
      <c r="E29" s="28" t="s">
        <v>679</v>
      </c>
      <c r="F29" s="28">
        <v>540</v>
      </c>
      <c r="G29" s="9"/>
      <c r="H29" s="9"/>
      <c r="I29" s="9"/>
      <c r="J29" s="9">
        <v>230</v>
      </c>
      <c r="K29" s="9">
        <v>230</v>
      </c>
      <c r="L29" s="9">
        <v>230</v>
      </c>
      <c r="M29" s="9">
        <v>0</v>
      </c>
      <c r="N29" s="9">
        <f t="shared" si="9"/>
        <v>100</v>
      </c>
    </row>
    <row r="30" spans="1:14">
      <c r="A30" s="10" t="s">
        <v>0</v>
      </c>
      <c r="B30" s="6" t="s">
        <v>0</v>
      </c>
      <c r="C30" s="6" t="s">
        <v>0</v>
      </c>
      <c r="D30" s="6" t="s">
        <v>0</v>
      </c>
      <c r="E30" s="6" t="s">
        <v>0</v>
      </c>
      <c r="F30" s="6" t="s">
        <v>0</v>
      </c>
      <c r="G30" s="11" t="s">
        <v>0</v>
      </c>
      <c r="H30" s="11" t="s">
        <v>0</v>
      </c>
      <c r="I30" s="11" t="s">
        <v>0</v>
      </c>
      <c r="J30" s="11"/>
      <c r="K30" s="11"/>
      <c r="L30" s="11"/>
      <c r="M30" s="11"/>
      <c r="N30" s="11"/>
    </row>
    <row r="31" spans="1:14">
      <c r="A31" s="8" t="s">
        <v>46</v>
      </c>
      <c r="B31" s="2" t="s">
        <v>17</v>
      </c>
      <c r="C31" s="2" t="s">
        <v>21</v>
      </c>
      <c r="D31" s="6" t="s">
        <v>0</v>
      </c>
      <c r="E31" s="6" t="s">
        <v>0</v>
      </c>
      <c r="F31" s="6" t="s">
        <v>0</v>
      </c>
      <c r="G31" s="9">
        <v>157884.20000000001</v>
      </c>
      <c r="H31" s="9">
        <v>567.5</v>
      </c>
      <c r="I31" s="9">
        <v>158451.70000000001</v>
      </c>
      <c r="J31" s="9">
        <f>J32+J39+J46+J59</f>
        <v>158451.59544999999</v>
      </c>
      <c r="K31" s="9">
        <f t="shared" ref="K31:L31" si="10">K32+K39+K46+K59</f>
        <v>152451.59544999999</v>
      </c>
      <c r="L31" s="9">
        <f t="shared" si="10"/>
        <v>149864.06098000001</v>
      </c>
      <c r="M31" s="9">
        <f t="shared" si="4"/>
        <v>94.580279656198073</v>
      </c>
      <c r="N31" s="9">
        <f t="shared" si="1"/>
        <v>94.580342062437722</v>
      </c>
    </row>
    <row r="32" spans="1:14">
      <c r="A32" s="8" t="s">
        <v>47</v>
      </c>
      <c r="B32" s="2" t="s">
        <v>17</v>
      </c>
      <c r="C32" s="2" t="s">
        <v>21</v>
      </c>
      <c r="D32" s="2" t="s">
        <v>48</v>
      </c>
      <c r="E32" s="6" t="s">
        <v>0</v>
      </c>
      <c r="F32" s="6" t="s">
        <v>0</v>
      </c>
      <c r="G32" s="9">
        <v>18458.3</v>
      </c>
      <c r="H32" s="9">
        <v>-15</v>
      </c>
      <c r="I32" s="9">
        <v>18443.3</v>
      </c>
      <c r="J32" s="9">
        <f>J33</f>
        <v>18443.265449999999</v>
      </c>
      <c r="K32" s="9">
        <f t="shared" ref="K32:L36" si="11">K33</f>
        <v>18443.265449999999</v>
      </c>
      <c r="L32" s="9">
        <f t="shared" si="11"/>
        <v>18443.25431</v>
      </c>
      <c r="M32" s="9">
        <f t="shared" si="4"/>
        <v>99.999752267761195</v>
      </c>
      <c r="N32" s="9">
        <f t="shared" si="1"/>
        <v>99.999939598548707</v>
      </c>
    </row>
    <row r="33" spans="1:14" ht="63.75">
      <c r="A33" s="8" t="s">
        <v>49</v>
      </c>
      <c r="B33" s="2" t="s">
        <v>17</v>
      </c>
      <c r="C33" s="2" t="s">
        <v>21</v>
      </c>
      <c r="D33" s="2" t="s">
        <v>48</v>
      </c>
      <c r="E33" s="2" t="s">
        <v>50</v>
      </c>
      <c r="F33" s="6" t="s">
        <v>0</v>
      </c>
      <c r="G33" s="9">
        <v>18458.3</v>
      </c>
      <c r="H33" s="9">
        <v>-15</v>
      </c>
      <c r="I33" s="9">
        <v>18443.3</v>
      </c>
      <c r="J33" s="9">
        <f>J34</f>
        <v>18443.265449999999</v>
      </c>
      <c r="K33" s="9">
        <f t="shared" si="11"/>
        <v>18443.265449999999</v>
      </c>
      <c r="L33" s="9">
        <f t="shared" si="11"/>
        <v>18443.25431</v>
      </c>
      <c r="M33" s="9">
        <f t="shared" si="4"/>
        <v>99.999752267761195</v>
      </c>
      <c r="N33" s="9">
        <f t="shared" si="1"/>
        <v>99.999939598548707</v>
      </c>
    </row>
    <row r="34" spans="1:14" ht="38.25">
      <c r="A34" s="8" t="s">
        <v>51</v>
      </c>
      <c r="B34" s="2" t="s">
        <v>17</v>
      </c>
      <c r="C34" s="2" t="s">
        <v>21</v>
      </c>
      <c r="D34" s="2" t="s">
        <v>48</v>
      </c>
      <c r="E34" s="2" t="s">
        <v>52</v>
      </c>
      <c r="F34" s="6" t="s">
        <v>0</v>
      </c>
      <c r="G34" s="9">
        <v>18458.3</v>
      </c>
      <c r="H34" s="9">
        <v>-15</v>
      </c>
      <c r="I34" s="9">
        <v>18443.3</v>
      </c>
      <c r="J34" s="9">
        <f>J35</f>
        <v>18443.265449999999</v>
      </c>
      <c r="K34" s="9">
        <f t="shared" si="11"/>
        <v>18443.265449999999</v>
      </c>
      <c r="L34" s="9">
        <f t="shared" si="11"/>
        <v>18443.25431</v>
      </c>
      <c r="M34" s="9">
        <f t="shared" si="4"/>
        <v>99.999752267761195</v>
      </c>
      <c r="N34" s="9">
        <f t="shared" si="1"/>
        <v>99.999939598548707</v>
      </c>
    </row>
    <row r="35" spans="1:14" ht="38.25">
      <c r="A35" s="8" t="s">
        <v>40</v>
      </c>
      <c r="B35" s="2" t="s">
        <v>17</v>
      </c>
      <c r="C35" s="2" t="s">
        <v>21</v>
      </c>
      <c r="D35" s="2" t="s">
        <v>48</v>
      </c>
      <c r="E35" s="2" t="s">
        <v>53</v>
      </c>
      <c r="F35" s="6" t="s">
        <v>0</v>
      </c>
      <c r="G35" s="9">
        <v>18458.3</v>
      </c>
      <c r="H35" s="9">
        <v>-15</v>
      </c>
      <c r="I35" s="9">
        <v>18443.3</v>
      </c>
      <c r="J35" s="9">
        <f>J36</f>
        <v>18443.265449999999</v>
      </c>
      <c r="K35" s="9">
        <f t="shared" si="11"/>
        <v>18443.265449999999</v>
      </c>
      <c r="L35" s="9">
        <f t="shared" si="11"/>
        <v>18443.25431</v>
      </c>
      <c r="M35" s="9">
        <f t="shared" si="4"/>
        <v>99.999752267761195</v>
      </c>
      <c r="N35" s="9">
        <f t="shared" si="1"/>
        <v>99.999939598548707</v>
      </c>
    </row>
    <row r="36" spans="1:14" ht="38.25">
      <c r="A36" s="8" t="s">
        <v>42</v>
      </c>
      <c r="B36" s="2" t="s">
        <v>17</v>
      </c>
      <c r="C36" s="2" t="s">
        <v>21</v>
      </c>
      <c r="D36" s="2" t="s">
        <v>48</v>
      </c>
      <c r="E36" s="2" t="s">
        <v>53</v>
      </c>
      <c r="F36" s="2" t="s">
        <v>43</v>
      </c>
      <c r="G36" s="9">
        <v>18458.3</v>
      </c>
      <c r="H36" s="9">
        <v>-15</v>
      </c>
      <c r="I36" s="9">
        <v>18443.3</v>
      </c>
      <c r="J36" s="9">
        <f>J37</f>
        <v>18443.265449999999</v>
      </c>
      <c r="K36" s="9">
        <f t="shared" si="11"/>
        <v>18443.265449999999</v>
      </c>
      <c r="L36" s="9">
        <f t="shared" si="11"/>
        <v>18443.25431</v>
      </c>
      <c r="M36" s="9">
        <f t="shared" si="4"/>
        <v>99.999752267761195</v>
      </c>
      <c r="N36" s="9">
        <f t="shared" si="1"/>
        <v>99.999939598548707</v>
      </c>
    </row>
    <row r="37" spans="1:14" ht="114.75">
      <c r="A37" s="8" t="s">
        <v>44</v>
      </c>
      <c r="B37" s="2" t="s">
        <v>17</v>
      </c>
      <c r="C37" s="2" t="s">
        <v>21</v>
      </c>
      <c r="D37" s="2" t="s">
        <v>48</v>
      </c>
      <c r="E37" s="2" t="s">
        <v>53</v>
      </c>
      <c r="F37" s="2" t="s">
        <v>45</v>
      </c>
      <c r="G37" s="9">
        <v>18458.3</v>
      </c>
      <c r="H37" s="9">
        <v>-15</v>
      </c>
      <c r="I37" s="9">
        <v>18443.3</v>
      </c>
      <c r="J37" s="9">
        <v>18443.265449999999</v>
      </c>
      <c r="K37" s="9">
        <v>18443.265449999999</v>
      </c>
      <c r="L37" s="9">
        <v>18443.25431</v>
      </c>
      <c r="M37" s="9">
        <f t="shared" si="4"/>
        <v>99.999752267761195</v>
      </c>
      <c r="N37" s="9">
        <f t="shared" si="1"/>
        <v>99.999939598548707</v>
      </c>
    </row>
    <row r="38" spans="1:14">
      <c r="A38" s="8"/>
      <c r="B38" s="2"/>
      <c r="C38" s="2"/>
      <c r="D38" s="2"/>
      <c r="E38" s="2"/>
      <c r="F38" s="2"/>
      <c r="G38" s="9"/>
      <c r="H38" s="9"/>
      <c r="I38" s="9"/>
      <c r="J38" s="9"/>
      <c r="K38" s="9"/>
      <c r="L38" s="9"/>
      <c r="M38" s="9"/>
      <c r="N38" s="9"/>
    </row>
    <row r="39" spans="1:14">
      <c r="A39" s="8" t="s">
        <v>54</v>
      </c>
      <c r="B39" s="2" t="s">
        <v>17</v>
      </c>
      <c r="C39" s="2" t="s">
        <v>21</v>
      </c>
      <c r="D39" s="2" t="s">
        <v>55</v>
      </c>
      <c r="E39" s="6" t="s">
        <v>0</v>
      </c>
      <c r="F39" s="6" t="s">
        <v>0</v>
      </c>
      <c r="G39" s="9">
        <v>2008.9</v>
      </c>
      <c r="H39" s="9" t="s">
        <v>0</v>
      </c>
      <c r="I39" s="9">
        <v>2008.9</v>
      </c>
      <c r="J39" s="9">
        <f>J40</f>
        <v>2008.8910000000001</v>
      </c>
      <c r="K39" s="9">
        <f t="shared" ref="K39:L43" si="12">K40</f>
        <v>2008.8910000000001</v>
      </c>
      <c r="L39" s="9">
        <f t="shared" si="12"/>
        <v>2008.8910000000001</v>
      </c>
      <c r="M39" s="9">
        <f t="shared" si="4"/>
        <v>99.999551993628359</v>
      </c>
      <c r="N39" s="9">
        <f t="shared" si="1"/>
        <v>100</v>
      </c>
    </row>
    <row r="40" spans="1:14" ht="38.25">
      <c r="A40" s="8" t="s">
        <v>56</v>
      </c>
      <c r="B40" s="2" t="s">
        <v>17</v>
      </c>
      <c r="C40" s="2" t="s">
        <v>21</v>
      </c>
      <c r="D40" s="2" t="s">
        <v>55</v>
      </c>
      <c r="E40" s="2" t="s">
        <v>57</v>
      </c>
      <c r="F40" s="6" t="s">
        <v>0</v>
      </c>
      <c r="G40" s="9">
        <v>2008.9</v>
      </c>
      <c r="H40" s="9" t="s">
        <v>0</v>
      </c>
      <c r="I40" s="9">
        <v>2008.9</v>
      </c>
      <c r="J40" s="9">
        <f>J41</f>
        <v>2008.8910000000001</v>
      </c>
      <c r="K40" s="9">
        <f t="shared" si="12"/>
        <v>2008.8910000000001</v>
      </c>
      <c r="L40" s="9">
        <f t="shared" si="12"/>
        <v>2008.8910000000001</v>
      </c>
      <c r="M40" s="9">
        <f t="shared" si="4"/>
        <v>99.999551993628359</v>
      </c>
      <c r="N40" s="9">
        <f t="shared" si="1"/>
        <v>100</v>
      </c>
    </row>
    <row r="41" spans="1:14">
      <c r="A41" s="8" t="s">
        <v>58</v>
      </c>
      <c r="B41" s="2" t="s">
        <v>17</v>
      </c>
      <c r="C41" s="2" t="s">
        <v>21</v>
      </c>
      <c r="D41" s="2" t="s">
        <v>55</v>
      </c>
      <c r="E41" s="2" t="s">
        <v>59</v>
      </c>
      <c r="F41" s="6" t="s">
        <v>0</v>
      </c>
      <c r="G41" s="9">
        <v>2008.9</v>
      </c>
      <c r="H41" s="9" t="s">
        <v>0</v>
      </c>
      <c r="I41" s="9">
        <v>2008.9</v>
      </c>
      <c r="J41" s="9">
        <f>J42</f>
        <v>2008.8910000000001</v>
      </c>
      <c r="K41" s="9">
        <f t="shared" si="12"/>
        <v>2008.8910000000001</v>
      </c>
      <c r="L41" s="9">
        <f t="shared" si="12"/>
        <v>2008.8910000000001</v>
      </c>
      <c r="M41" s="9">
        <f t="shared" si="4"/>
        <v>99.999551993628359</v>
      </c>
      <c r="N41" s="9">
        <f t="shared" si="1"/>
        <v>100</v>
      </c>
    </row>
    <row r="42" spans="1:14" ht="25.5">
      <c r="A42" s="8" t="s">
        <v>60</v>
      </c>
      <c r="B42" s="2" t="s">
        <v>17</v>
      </c>
      <c r="C42" s="2" t="s">
        <v>21</v>
      </c>
      <c r="D42" s="2" t="s">
        <v>55</v>
      </c>
      <c r="E42" s="2" t="s">
        <v>61</v>
      </c>
      <c r="F42" s="6" t="s">
        <v>0</v>
      </c>
      <c r="G42" s="9">
        <v>2008.9</v>
      </c>
      <c r="H42" s="9" t="s">
        <v>0</v>
      </c>
      <c r="I42" s="9">
        <v>2008.9</v>
      </c>
      <c r="J42" s="9">
        <f>J43</f>
        <v>2008.8910000000001</v>
      </c>
      <c r="K42" s="9">
        <f t="shared" si="12"/>
        <v>2008.8910000000001</v>
      </c>
      <c r="L42" s="9">
        <f t="shared" si="12"/>
        <v>2008.8910000000001</v>
      </c>
      <c r="M42" s="9">
        <f t="shared" si="4"/>
        <v>99.999551993628359</v>
      </c>
      <c r="N42" s="9">
        <f t="shared" si="1"/>
        <v>100</v>
      </c>
    </row>
    <row r="43" spans="1:14" ht="38.25">
      <c r="A43" s="8" t="s">
        <v>62</v>
      </c>
      <c r="B43" s="2" t="s">
        <v>17</v>
      </c>
      <c r="C43" s="2" t="s">
        <v>21</v>
      </c>
      <c r="D43" s="2" t="s">
        <v>55</v>
      </c>
      <c r="E43" s="2" t="s">
        <v>61</v>
      </c>
      <c r="F43" s="2" t="s">
        <v>63</v>
      </c>
      <c r="G43" s="9">
        <v>2008.9</v>
      </c>
      <c r="H43" s="9" t="s">
        <v>0</v>
      </c>
      <c r="I43" s="9">
        <v>2008.9</v>
      </c>
      <c r="J43" s="9">
        <f>J44</f>
        <v>2008.8910000000001</v>
      </c>
      <c r="K43" s="9">
        <f t="shared" si="12"/>
        <v>2008.8910000000001</v>
      </c>
      <c r="L43" s="9">
        <f t="shared" si="12"/>
        <v>2008.8910000000001</v>
      </c>
      <c r="M43" s="9">
        <f t="shared" si="4"/>
        <v>99.999551993628359</v>
      </c>
      <c r="N43" s="9">
        <f t="shared" si="1"/>
        <v>100</v>
      </c>
    </row>
    <row r="44" spans="1:14" ht="16.5" customHeight="1">
      <c r="A44" s="8" t="s">
        <v>64</v>
      </c>
      <c r="B44" s="2" t="s">
        <v>17</v>
      </c>
      <c r="C44" s="2" t="s">
        <v>21</v>
      </c>
      <c r="D44" s="2" t="s">
        <v>55</v>
      </c>
      <c r="E44" s="2" t="s">
        <v>61</v>
      </c>
      <c r="F44" s="2" t="s">
        <v>65</v>
      </c>
      <c r="G44" s="9">
        <v>2008.9</v>
      </c>
      <c r="H44" s="9" t="s">
        <v>0</v>
      </c>
      <c r="I44" s="9">
        <v>2008.9</v>
      </c>
      <c r="J44" s="9">
        <v>2008.8910000000001</v>
      </c>
      <c r="K44" s="9">
        <v>2008.8910000000001</v>
      </c>
      <c r="L44" s="9">
        <v>2008.8910000000001</v>
      </c>
      <c r="M44" s="9">
        <f t="shared" si="4"/>
        <v>99.999551993628359</v>
      </c>
      <c r="N44" s="9">
        <f t="shared" si="1"/>
        <v>100</v>
      </c>
    </row>
    <row r="45" spans="1:14" hidden="1">
      <c r="A45" s="8"/>
      <c r="B45" s="2"/>
      <c r="C45" s="2"/>
      <c r="D45" s="2"/>
      <c r="E45" s="2"/>
      <c r="F45" s="2"/>
      <c r="G45" s="9"/>
      <c r="H45" s="9"/>
      <c r="I45" s="9"/>
      <c r="J45" s="9"/>
      <c r="K45" s="9"/>
      <c r="L45" s="9"/>
      <c r="M45" s="9"/>
      <c r="N45" s="9"/>
    </row>
    <row r="46" spans="1:14">
      <c r="A46" s="8" t="s">
        <v>66</v>
      </c>
      <c r="B46" s="2" t="s">
        <v>17</v>
      </c>
      <c r="C46" s="2" t="s">
        <v>21</v>
      </c>
      <c r="D46" s="2" t="s">
        <v>67</v>
      </c>
      <c r="E46" s="6" t="s">
        <v>0</v>
      </c>
      <c r="F46" s="6" t="s">
        <v>0</v>
      </c>
      <c r="G46" s="9">
        <v>15018.9</v>
      </c>
      <c r="H46" s="9">
        <v>262.5</v>
      </c>
      <c r="I46" s="9">
        <v>15281.4</v>
      </c>
      <c r="J46" s="9">
        <f>J47</f>
        <v>15281.358999999999</v>
      </c>
      <c r="K46" s="9">
        <f t="shared" ref="K46:L47" si="13">K47</f>
        <v>15281.358999999999</v>
      </c>
      <c r="L46" s="9">
        <f t="shared" si="13"/>
        <v>15281.358999999999</v>
      </c>
      <c r="M46" s="9">
        <f t="shared" si="4"/>
        <v>99.999731699975129</v>
      </c>
      <c r="N46" s="9">
        <f t="shared" si="1"/>
        <v>100</v>
      </c>
    </row>
    <row r="47" spans="1:14" ht="76.5">
      <c r="A47" s="8" t="s">
        <v>68</v>
      </c>
      <c r="B47" s="2" t="s">
        <v>17</v>
      </c>
      <c r="C47" s="2" t="s">
        <v>21</v>
      </c>
      <c r="D47" s="2" t="s">
        <v>67</v>
      </c>
      <c r="E47" s="2" t="s">
        <v>69</v>
      </c>
      <c r="F47" s="6" t="s">
        <v>0</v>
      </c>
      <c r="G47" s="9">
        <v>15018.9</v>
      </c>
      <c r="H47" s="9">
        <v>262.5</v>
      </c>
      <c r="I47" s="9">
        <v>15281.4</v>
      </c>
      <c r="J47" s="9">
        <f>J48</f>
        <v>15281.358999999999</v>
      </c>
      <c r="K47" s="9">
        <f t="shared" si="13"/>
        <v>15281.358999999999</v>
      </c>
      <c r="L47" s="9">
        <f t="shared" si="13"/>
        <v>15281.358999999999</v>
      </c>
      <c r="M47" s="9">
        <f t="shared" si="4"/>
        <v>99.999731699975129</v>
      </c>
      <c r="N47" s="9">
        <f t="shared" si="1"/>
        <v>100</v>
      </c>
    </row>
    <row r="48" spans="1:14" ht="38.25">
      <c r="A48" s="8" t="s">
        <v>70</v>
      </c>
      <c r="B48" s="2" t="s">
        <v>17</v>
      </c>
      <c r="C48" s="2" t="s">
        <v>21</v>
      </c>
      <c r="D48" s="2" t="s">
        <v>67</v>
      </c>
      <c r="E48" s="2" t="s">
        <v>71</v>
      </c>
      <c r="F48" s="6" t="s">
        <v>0</v>
      </c>
      <c r="G48" s="9">
        <v>15018.9</v>
      </c>
      <c r="H48" s="9">
        <v>262.5</v>
      </c>
      <c r="I48" s="9">
        <v>15281.4</v>
      </c>
      <c r="J48" s="9">
        <f>J52+J55+J49</f>
        <v>15281.358999999999</v>
      </c>
      <c r="K48" s="9">
        <f t="shared" ref="K48:L48" si="14">K52+K55+K49</f>
        <v>15281.358999999999</v>
      </c>
      <c r="L48" s="9">
        <f t="shared" si="14"/>
        <v>15281.358999999999</v>
      </c>
      <c r="M48" s="9">
        <f t="shared" si="4"/>
        <v>99.999731699975129</v>
      </c>
      <c r="N48" s="9">
        <f t="shared" si="1"/>
        <v>100</v>
      </c>
    </row>
    <row r="49" spans="1:14" ht="25.5">
      <c r="A49" s="8" t="s">
        <v>60</v>
      </c>
      <c r="B49" s="2" t="s">
        <v>17</v>
      </c>
      <c r="C49" s="2" t="s">
        <v>21</v>
      </c>
      <c r="D49" s="2" t="s">
        <v>67</v>
      </c>
      <c r="E49" s="52" t="s">
        <v>401</v>
      </c>
      <c r="F49" s="6"/>
      <c r="G49" s="9"/>
      <c r="H49" s="9"/>
      <c r="I49" s="9"/>
      <c r="J49" s="9">
        <f>J50</f>
        <v>8.0000000000000002E-3</v>
      </c>
      <c r="K49" s="9">
        <f t="shared" ref="K49:L50" si="15">K50</f>
        <v>8.0000000000000002E-3</v>
      </c>
      <c r="L49" s="9">
        <f t="shared" si="15"/>
        <v>8.0000000000000002E-3</v>
      </c>
      <c r="M49" s="9">
        <v>0</v>
      </c>
      <c r="N49" s="9">
        <v>0</v>
      </c>
    </row>
    <row r="50" spans="1:14" ht="38.25">
      <c r="A50" s="8" t="s">
        <v>62</v>
      </c>
      <c r="B50" s="2" t="s">
        <v>17</v>
      </c>
      <c r="C50" s="2" t="s">
        <v>21</v>
      </c>
      <c r="D50" s="2" t="s">
        <v>67</v>
      </c>
      <c r="E50" s="52" t="s">
        <v>401</v>
      </c>
      <c r="F50" s="2">
        <v>600</v>
      </c>
      <c r="G50" s="9"/>
      <c r="H50" s="9"/>
      <c r="I50" s="9"/>
      <c r="J50" s="9">
        <f>J51</f>
        <v>8.0000000000000002E-3</v>
      </c>
      <c r="K50" s="9">
        <f t="shared" si="15"/>
        <v>8.0000000000000002E-3</v>
      </c>
      <c r="L50" s="9">
        <f t="shared" si="15"/>
        <v>8.0000000000000002E-3</v>
      </c>
      <c r="M50" s="9">
        <v>0</v>
      </c>
      <c r="N50" s="9">
        <v>0</v>
      </c>
    </row>
    <row r="51" spans="1:14" ht="15.75" customHeight="1">
      <c r="A51" s="8" t="s">
        <v>64</v>
      </c>
      <c r="B51" s="2" t="s">
        <v>17</v>
      </c>
      <c r="C51" s="2" t="s">
        <v>21</v>
      </c>
      <c r="D51" s="2" t="s">
        <v>67</v>
      </c>
      <c r="E51" s="52" t="s">
        <v>401</v>
      </c>
      <c r="F51" s="2">
        <v>610</v>
      </c>
      <c r="G51" s="9"/>
      <c r="H51" s="9"/>
      <c r="I51" s="9"/>
      <c r="J51" s="9">
        <v>8.0000000000000002E-3</v>
      </c>
      <c r="K51" s="9">
        <v>8.0000000000000002E-3</v>
      </c>
      <c r="L51" s="9">
        <v>8.0000000000000002E-3</v>
      </c>
      <c r="M51" s="9">
        <v>0</v>
      </c>
      <c r="N51" s="9">
        <v>0</v>
      </c>
    </row>
    <row r="52" spans="1:14" ht="38.25">
      <c r="A52" s="8" t="s">
        <v>40</v>
      </c>
      <c r="B52" s="2" t="s">
        <v>17</v>
      </c>
      <c r="C52" s="2" t="s">
        <v>21</v>
      </c>
      <c r="D52" s="2" t="s">
        <v>67</v>
      </c>
      <c r="E52" s="2" t="s">
        <v>72</v>
      </c>
      <c r="F52" s="6" t="s">
        <v>0</v>
      </c>
      <c r="G52" s="9">
        <v>8785</v>
      </c>
      <c r="H52" s="9" t="s">
        <v>0</v>
      </c>
      <c r="I52" s="9">
        <v>8785</v>
      </c>
      <c r="J52" s="9">
        <f>J53</f>
        <v>8784.9509999999991</v>
      </c>
      <c r="K52" s="9">
        <f t="shared" ref="K52:L53" si="16">K53</f>
        <v>8784.9509999999991</v>
      </c>
      <c r="L52" s="9">
        <f t="shared" si="16"/>
        <v>8784.9509999999991</v>
      </c>
      <c r="M52" s="9">
        <f t="shared" si="4"/>
        <v>99.99944223107569</v>
      </c>
      <c r="N52" s="9">
        <f t="shared" si="1"/>
        <v>100</v>
      </c>
    </row>
    <row r="53" spans="1:14" ht="38.25">
      <c r="A53" s="8" t="s">
        <v>42</v>
      </c>
      <c r="B53" s="2" t="s">
        <v>17</v>
      </c>
      <c r="C53" s="2" t="s">
        <v>21</v>
      </c>
      <c r="D53" s="2" t="s">
        <v>67</v>
      </c>
      <c r="E53" s="2" t="s">
        <v>72</v>
      </c>
      <c r="F53" s="2" t="s">
        <v>43</v>
      </c>
      <c r="G53" s="9">
        <v>8785</v>
      </c>
      <c r="H53" s="9" t="s">
        <v>0</v>
      </c>
      <c r="I53" s="9">
        <v>8785</v>
      </c>
      <c r="J53" s="9">
        <f>J54</f>
        <v>8784.9509999999991</v>
      </c>
      <c r="K53" s="9">
        <f t="shared" si="16"/>
        <v>8784.9509999999991</v>
      </c>
      <c r="L53" s="9">
        <f t="shared" si="16"/>
        <v>8784.9509999999991</v>
      </c>
      <c r="M53" s="9">
        <f t="shared" si="4"/>
        <v>99.99944223107569</v>
      </c>
      <c r="N53" s="9">
        <f t="shared" si="1"/>
        <v>100</v>
      </c>
    </row>
    <row r="54" spans="1:14" ht="114.75">
      <c r="A54" s="8" t="s">
        <v>44</v>
      </c>
      <c r="B54" s="2" t="s">
        <v>17</v>
      </c>
      <c r="C54" s="2" t="s">
        <v>21</v>
      </c>
      <c r="D54" s="2" t="s">
        <v>67</v>
      </c>
      <c r="E54" s="2" t="s">
        <v>72</v>
      </c>
      <c r="F54" s="2" t="s">
        <v>45</v>
      </c>
      <c r="G54" s="9">
        <v>8785</v>
      </c>
      <c r="H54" s="9" t="s">
        <v>0</v>
      </c>
      <c r="I54" s="9">
        <v>8785</v>
      </c>
      <c r="J54" s="9">
        <v>8784.9509999999991</v>
      </c>
      <c r="K54" s="9">
        <v>8784.9509999999991</v>
      </c>
      <c r="L54" s="9">
        <v>8784.9509999999991</v>
      </c>
      <c r="M54" s="9">
        <f t="shared" si="4"/>
        <v>99.99944223107569</v>
      </c>
      <c r="N54" s="9">
        <f t="shared" si="1"/>
        <v>100</v>
      </c>
    </row>
    <row r="55" spans="1:14" ht="38.25">
      <c r="A55" s="8" t="s">
        <v>73</v>
      </c>
      <c r="B55" s="2" t="s">
        <v>17</v>
      </c>
      <c r="C55" s="2" t="s">
        <v>21</v>
      </c>
      <c r="D55" s="2" t="s">
        <v>67</v>
      </c>
      <c r="E55" s="2" t="s">
        <v>74</v>
      </c>
      <c r="F55" s="6" t="s">
        <v>0</v>
      </c>
      <c r="G55" s="9">
        <v>6233.9</v>
      </c>
      <c r="H55" s="9">
        <v>262.5</v>
      </c>
      <c r="I55" s="9">
        <v>6496.4</v>
      </c>
      <c r="J55" s="9">
        <f>J56</f>
        <v>6496.4</v>
      </c>
      <c r="K55" s="9">
        <f t="shared" ref="K55:L56" si="17">K56</f>
        <v>6496.4</v>
      </c>
      <c r="L55" s="9">
        <f t="shared" si="17"/>
        <v>6496.4</v>
      </c>
      <c r="M55" s="9">
        <f t="shared" si="4"/>
        <v>100</v>
      </c>
      <c r="N55" s="9">
        <f t="shared" si="1"/>
        <v>100</v>
      </c>
    </row>
    <row r="56" spans="1:14">
      <c r="A56" s="8" t="s">
        <v>28</v>
      </c>
      <c r="B56" s="2" t="s">
        <v>17</v>
      </c>
      <c r="C56" s="2" t="s">
        <v>21</v>
      </c>
      <c r="D56" s="2" t="s">
        <v>67</v>
      </c>
      <c r="E56" s="2" t="s">
        <v>74</v>
      </c>
      <c r="F56" s="2" t="s">
        <v>29</v>
      </c>
      <c r="G56" s="9">
        <v>6233.9</v>
      </c>
      <c r="H56" s="9">
        <v>262.5</v>
      </c>
      <c r="I56" s="9">
        <v>6496.4</v>
      </c>
      <c r="J56" s="9">
        <f>J57</f>
        <v>6496.4</v>
      </c>
      <c r="K56" s="9">
        <f t="shared" si="17"/>
        <v>6496.4</v>
      </c>
      <c r="L56" s="9">
        <f t="shared" si="17"/>
        <v>6496.4</v>
      </c>
      <c r="M56" s="9">
        <f t="shared" si="4"/>
        <v>100</v>
      </c>
      <c r="N56" s="9">
        <f t="shared" si="1"/>
        <v>100</v>
      </c>
    </row>
    <row r="57" spans="1:14">
      <c r="A57" s="8" t="s">
        <v>75</v>
      </c>
      <c r="B57" s="2" t="s">
        <v>17</v>
      </c>
      <c r="C57" s="2" t="s">
        <v>21</v>
      </c>
      <c r="D57" s="2" t="s">
        <v>67</v>
      </c>
      <c r="E57" s="2" t="s">
        <v>74</v>
      </c>
      <c r="F57" s="2" t="s">
        <v>76</v>
      </c>
      <c r="G57" s="9">
        <v>6233.9</v>
      </c>
      <c r="H57" s="9">
        <v>262.5</v>
      </c>
      <c r="I57" s="9">
        <v>6496.4</v>
      </c>
      <c r="J57" s="9">
        <v>6496.4</v>
      </c>
      <c r="K57" s="9">
        <v>6496.4</v>
      </c>
      <c r="L57" s="9">
        <v>6496.4</v>
      </c>
      <c r="M57" s="9">
        <f t="shared" si="4"/>
        <v>100</v>
      </c>
      <c r="N57" s="9">
        <f t="shared" si="1"/>
        <v>100</v>
      </c>
    </row>
    <row r="58" spans="1:14">
      <c r="A58" s="8"/>
      <c r="B58" s="2"/>
      <c r="C58" s="2"/>
      <c r="D58" s="2"/>
      <c r="E58" s="2"/>
      <c r="F58" s="2"/>
      <c r="G58" s="9"/>
      <c r="H58" s="9"/>
      <c r="I58" s="9"/>
      <c r="J58" s="9"/>
      <c r="K58" s="9"/>
      <c r="L58" s="9"/>
      <c r="M58" s="9"/>
      <c r="N58" s="9"/>
    </row>
    <row r="59" spans="1:14" ht="25.5">
      <c r="A59" s="8" t="s">
        <v>77</v>
      </c>
      <c r="B59" s="2" t="s">
        <v>17</v>
      </c>
      <c r="C59" s="2" t="s">
        <v>21</v>
      </c>
      <c r="D59" s="2" t="s">
        <v>78</v>
      </c>
      <c r="E59" s="6" t="s">
        <v>0</v>
      </c>
      <c r="F59" s="6" t="s">
        <v>0</v>
      </c>
      <c r="G59" s="9">
        <v>122398.1</v>
      </c>
      <c r="H59" s="9">
        <v>320</v>
      </c>
      <c r="I59" s="9">
        <v>122718.1</v>
      </c>
      <c r="J59" s="9">
        <f>J60+J79+J87</f>
        <v>122718.08</v>
      </c>
      <c r="K59" s="9">
        <f t="shared" ref="K59:L59" si="18">K60+K79+K87</f>
        <v>116718.08</v>
      </c>
      <c r="L59" s="9">
        <f t="shared" si="18"/>
        <v>114130.55667000002</v>
      </c>
      <c r="M59" s="9">
        <f t="shared" si="4"/>
        <v>93.002219452550207</v>
      </c>
      <c r="N59" s="9">
        <f t="shared" si="1"/>
        <v>93.00223460960278</v>
      </c>
    </row>
    <row r="60" spans="1:14" ht="63.75">
      <c r="A60" s="8" t="s">
        <v>22</v>
      </c>
      <c r="B60" s="2" t="s">
        <v>17</v>
      </c>
      <c r="C60" s="2" t="s">
        <v>21</v>
      </c>
      <c r="D60" s="2" t="s">
        <v>78</v>
      </c>
      <c r="E60" s="2" t="s">
        <v>23</v>
      </c>
      <c r="F60" s="6" t="s">
        <v>0</v>
      </c>
      <c r="G60" s="9">
        <v>115125.1</v>
      </c>
      <c r="H60" s="9" t="s">
        <v>0</v>
      </c>
      <c r="I60" s="9">
        <v>115125.1</v>
      </c>
      <c r="J60" s="9">
        <f>J61+J65</f>
        <v>115125.08</v>
      </c>
      <c r="K60" s="9">
        <f t="shared" ref="K60:L60" si="19">K61+K65</f>
        <v>115125.08</v>
      </c>
      <c r="L60" s="9">
        <f t="shared" si="19"/>
        <v>112537.55667000002</v>
      </c>
      <c r="M60" s="9">
        <f t="shared" si="4"/>
        <v>97.752407311698335</v>
      </c>
      <c r="N60" s="9">
        <f t="shared" si="1"/>
        <v>97.752424293646541</v>
      </c>
    </row>
    <row r="61" spans="1:14" ht="38.25">
      <c r="A61" s="8" t="s">
        <v>79</v>
      </c>
      <c r="B61" s="2" t="s">
        <v>17</v>
      </c>
      <c r="C61" s="2" t="s">
        <v>21</v>
      </c>
      <c r="D61" s="2" t="s">
        <v>78</v>
      </c>
      <c r="E61" s="2" t="s">
        <v>80</v>
      </c>
      <c r="F61" s="6" t="s">
        <v>0</v>
      </c>
      <c r="G61" s="9">
        <v>3307.7</v>
      </c>
      <c r="H61" s="9" t="s">
        <v>0</v>
      </c>
      <c r="I61" s="9">
        <v>3307.7</v>
      </c>
      <c r="J61" s="9">
        <f>J62</f>
        <v>3307.68</v>
      </c>
      <c r="K61" s="9">
        <f t="shared" ref="K61:L63" si="20">K62</f>
        <v>3307.68</v>
      </c>
      <c r="L61" s="9">
        <f t="shared" si="20"/>
        <v>2337.8449999999998</v>
      </c>
      <c r="M61" s="9">
        <f t="shared" si="4"/>
        <v>70.678870514254612</v>
      </c>
      <c r="N61" s="9">
        <f t="shared" si="1"/>
        <v>70.679297876457213</v>
      </c>
    </row>
    <row r="62" spans="1:14" ht="25.5">
      <c r="A62" s="8" t="s">
        <v>81</v>
      </c>
      <c r="B62" s="2" t="s">
        <v>17</v>
      </c>
      <c r="C62" s="2" t="s">
        <v>21</v>
      </c>
      <c r="D62" s="2" t="s">
        <v>78</v>
      </c>
      <c r="E62" s="2" t="s">
        <v>82</v>
      </c>
      <c r="F62" s="6" t="s">
        <v>0</v>
      </c>
      <c r="G62" s="9">
        <v>3307.7</v>
      </c>
      <c r="H62" s="9" t="s">
        <v>0</v>
      </c>
      <c r="I62" s="9">
        <v>3307.7</v>
      </c>
      <c r="J62" s="9">
        <f>J63</f>
        <v>3307.68</v>
      </c>
      <c r="K62" s="9">
        <f t="shared" si="20"/>
        <v>3307.68</v>
      </c>
      <c r="L62" s="9">
        <f t="shared" si="20"/>
        <v>2337.8449999999998</v>
      </c>
      <c r="M62" s="9">
        <f t="shared" si="4"/>
        <v>70.678870514254612</v>
      </c>
      <c r="N62" s="9">
        <f t="shared" si="1"/>
        <v>70.679297876457213</v>
      </c>
    </row>
    <row r="63" spans="1:14">
      <c r="A63" s="8" t="s">
        <v>28</v>
      </c>
      <c r="B63" s="2" t="s">
        <v>17</v>
      </c>
      <c r="C63" s="2" t="s">
        <v>21</v>
      </c>
      <c r="D63" s="2" t="s">
        <v>78</v>
      </c>
      <c r="E63" s="2" t="s">
        <v>82</v>
      </c>
      <c r="F63" s="2" t="s">
        <v>29</v>
      </c>
      <c r="G63" s="9">
        <v>3307.7</v>
      </c>
      <c r="H63" s="9" t="s">
        <v>0</v>
      </c>
      <c r="I63" s="9">
        <v>3307.7</v>
      </c>
      <c r="J63" s="9">
        <f>J64</f>
        <v>3307.68</v>
      </c>
      <c r="K63" s="9">
        <f t="shared" si="20"/>
        <v>3307.68</v>
      </c>
      <c r="L63" s="9">
        <f t="shared" si="20"/>
        <v>2337.8449999999998</v>
      </c>
      <c r="M63" s="9">
        <f t="shared" si="4"/>
        <v>70.678870514254612</v>
      </c>
      <c r="N63" s="9">
        <f t="shared" si="1"/>
        <v>70.679297876457213</v>
      </c>
    </row>
    <row r="64" spans="1:14">
      <c r="A64" s="8" t="s">
        <v>75</v>
      </c>
      <c r="B64" s="2" t="s">
        <v>17</v>
      </c>
      <c r="C64" s="2" t="s">
        <v>21</v>
      </c>
      <c r="D64" s="2" t="s">
        <v>78</v>
      </c>
      <c r="E64" s="2" t="s">
        <v>82</v>
      </c>
      <c r="F64" s="2" t="s">
        <v>76</v>
      </c>
      <c r="G64" s="9">
        <v>3307.7</v>
      </c>
      <c r="H64" s="9" t="s">
        <v>0</v>
      </c>
      <c r="I64" s="9">
        <v>3307.7</v>
      </c>
      <c r="J64" s="9">
        <v>3307.68</v>
      </c>
      <c r="K64" s="9">
        <v>3307.68</v>
      </c>
      <c r="L64" s="9">
        <v>2337.8449999999998</v>
      </c>
      <c r="M64" s="9">
        <f t="shared" si="4"/>
        <v>70.678870514254612</v>
      </c>
      <c r="N64" s="9">
        <f t="shared" si="1"/>
        <v>70.679297876457213</v>
      </c>
    </row>
    <row r="65" spans="1:14" ht="25.5">
      <c r="A65" s="8" t="s">
        <v>24</v>
      </c>
      <c r="B65" s="2" t="s">
        <v>17</v>
      </c>
      <c r="C65" s="2" t="s">
        <v>21</v>
      </c>
      <c r="D65" s="2" t="s">
        <v>78</v>
      </c>
      <c r="E65" s="2" t="s">
        <v>25</v>
      </c>
      <c r="F65" s="6" t="s">
        <v>0</v>
      </c>
      <c r="G65" s="9">
        <v>111817.4</v>
      </c>
      <c r="H65" s="9" t="s">
        <v>0</v>
      </c>
      <c r="I65" s="9">
        <v>111817.4</v>
      </c>
      <c r="J65" s="9">
        <f>J66+J75</f>
        <v>111817.40000000001</v>
      </c>
      <c r="K65" s="9">
        <f t="shared" ref="K65:L65" si="21">K66+K75</f>
        <v>111817.40000000001</v>
      </c>
      <c r="L65" s="9">
        <f t="shared" si="21"/>
        <v>110199.71167000002</v>
      </c>
      <c r="M65" s="9">
        <f t="shared" si="4"/>
        <v>98.553276744048802</v>
      </c>
      <c r="N65" s="9">
        <f t="shared" si="1"/>
        <v>98.553276744048787</v>
      </c>
    </row>
    <row r="66" spans="1:14" ht="25.5">
      <c r="A66" s="8" t="s">
        <v>83</v>
      </c>
      <c r="B66" s="2" t="s">
        <v>17</v>
      </c>
      <c r="C66" s="2" t="s">
        <v>21</v>
      </c>
      <c r="D66" s="2" t="s">
        <v>78</v>
      </c>
      <c r="E66" s="2" t="s">
        <v>84</v>
      </c>
      <c r="F66" s="6" t="s">
        <v>0</v>
      </c>
      <c r="G66" s="9">
        <v>54479.199999999997</v>
      </c>
      <c r="H66" s="9" t="s">
        <v>0</v>
      </c>
      <c r="I66" s="9">
        <v>54479.199999999997</v>
      </c>
      <c r="J66" s="9">
        <f>J67+J69+J71+J73</f>
        <v>54479.200000000004</v>
      </c>
      <c r="K66" s="9">
        <f t="shared" ref="K66:L66" si="22">K67+K69+K71+K73</f>
        <v>54479.200000000004</v>
      </c>
      <c r="L66" s="9">
        <f t="shared" si="22"/>
        <v>52861.511670000007</v>
      </c>
      <c r="M66" s="9">
        <f t="shared" si="4"/>
        <v>97.030631268447422</v>
      </c>
      <c r="N66" s="9">
        <f t="shared" si="1"/>
        <v>97.030631268447408</v>
      </c>
    </row>
    <row r="67" spans="1:14" ht="76.5">
      <c r="A67" s="8" t="s">
        <v>85</v>
      </c>
      <c r="B67" s="2" t="s">
        <v>17</v>
      </c>
      <c r="C67" s="2" t="s">
        <v>21</v>
      </c>
      <c r="D67" s="2" t="s">
        <v>78</v>
      </c>
      <c r="E67" s="2" t="s">
        <v>84</v>
      </c>
      <c r="F67" s="2" t="s">
        <v>86</v>
      </c>
      <c r="G67" s="9">
        <v>52659.7</v>
      </c>
      <c r="H67" s="9" t="s">
        <v>0</v>
      </c>
      <c r="I67" s="9">
        <v>52659.7</v>
      </c>
      <c r="J67" s="9">
        <f>J68</f>
        <v>52659.700000000004</v>
      </c>
      <c r="K67" s="9">
        <f t="shared" ref="K67:L67" si="23">K68</f>
        <v>52659.700000000004</v>
      </c>
      <c r="L67" s="9">
        <f t="shared" si="23"/>
        <v>51227.314710000006</v>
      </c>
      <c r="M67" s="9">
        <f t="shared" si="4"/>
        <v>97.279921287056354</v>
      </c>
      <c r="N67" s="9">
        <f t="shared" si="1"/>
        <v>97.279921287056325</v>
      </c>
    </row>
    <row r="68" spans="1:14" ht="25.5">
      <c r="A68" s="8" t="s">
        <v>87</v>
      </c>
      <c r="B68" s="2" t="s">
        <v>17</v>
      </c>
      <c r="C68" s="2" t="s">
        <v>21</v>
      </c>
      <c r="D68" s="2" t="s">
        <v>78</v>
      </c>
      <c r="E68" s="2" t="s">
        <v>84</v>
      </c>
      <c r="F68" s="2" t="s">
        <v>88</v>
      </c>
      <c r="G68" s="9">
        <v>52659.7</v>
      </c>
      <c r="H68" s="9" t="s">
        <v>0</v>
      </c>
      <c r="I68" s="9">
        <v>52659.7</v>
      </c>
      <c r="J68" s="9">
        <f>49896.4+2763.3</f>
        <v>52659.700000000004</v>
      </c>
      <c r="K68" s="9">
        <f>49896.4+2763.3</f>
        <v>52659.700000000004</v>
      </c>
      <c r="L68" s="9">
        <f>49107.37922+2119.93549</f>
        <v>51227.314710000006</v>
      </c>
      <c r="M68" s="9">
        <f t="shared" si="4"/>
        <v>97.279921287056354</v>
      </c>
      <c r="N68" s="9">
        <f t="shared" si="1"/>
        <v>97.279921287056325</v>
      </c>
    </row>
    <row r="69" spans="1:14" ht="25.5">
      <c r="A69" s="8" t="s">
        <v>89</v>
      </c>
      <c r="B69" s="2" t="s">
        <v>17</v>
      </c>
      <c r="C69" s="2" t="s">
        <v>21</v>
      </c>
      <c r="D69" s="2" t="s">
        <v>78</v>
      </c>
      <c r="E69" s="2" t="s">
        <v>84</v>
      </c>
      <c r="F69" s="2" t="s">
        <v>90</v>
      </c>
      <c r="G69" s="9">
        <v>1694.1</v>
      </c>
      <c r="H69" s="9" t="s">
        <v>0</v>
      </c>
      <c r="I69" s="9">
        <v>1694.1</v>
      </c>
      <c r="J69" s="9">
        <f>J70</f>
        <v>1694.1</v>
      </c>
      <c r="K69" s="9">
        <f t="shared" ref="K69:L69" si="24">K70</f>
        <v>1694.1</v>
      </c>
      <c r="L69" s="9">
        <f t="shared" si="24"/>
        <v>1510.95696</v>
      </c>
      <c r="M69" s="9">
        <f t="shared" si="4"/>
        <v>89.18936072250753</v>
      </c>
      <c r="N69" s="9">
        <f t="shared" si="1"/>
        <v>89.18936072250753</v>
      </c>
    </row>
    <row r="70" spans="1:14" ht="38.25">
      <c r="A70" s="8" t="s">
        <v>91</v>
      </c>
      <c r="B70" s="2" t="s">
        <v>17</v>
      </c>
      <c r="C70" s="2" t="s">
        <v>21</v>
      </c>
      <c r="D70" s="2" t="s">
        <v>78</v>
      </c>
      <c r="E70" s="2" t="s">
        <v>84</v>
      </c>
      <c r="F70" s="2" t="s">
        <v>92</v>
      </c>
      <c r="G70" s="9">
        <v>1694.1</v>
      </c>
      <c r="H70" s="9" t="s">
        <v>0</v>
      </c>
      <c r="I70" s="9">
        <v>1694.1</v>
      </c>
      <c r="J70" s="9">
        <v>1694.1</v>
      </c>
      <c r="K70" s="9">
        <v>1694.1</v>
      </c>
      <c r="L70" s="9">
        <v>1510.95696</v>
      </c>
      <c r="M70" s="9">
        <f t="shared" si="4"/>
        <v>89.18936072250753</v>
      </c>
      <c r="N70" s="9">
        <f t="shared" si="1"/>
        <v>89.18936072250753</v>
      </c>
    </row>
    <row r="71" spans="1:14" ht="25.5">
      <c r="A71" s="8" t="s">
        <v>93</v>
      </c>
      <c r="B71" s="2" t="s">
        <v>17</v>
      </c>
      <c r="C71" s="2" t="s">
        <v>21</v>
      </c>
      <c r="D71" s="2" t="s">
        <v>78</v>
      </c>
      <c r="E71" s="2" t="s">
        <v>84</v>
      </c>
      <c r="F71" s="2" t="s">
        <v>94</v>
      </c>
      <c r="G71" s="9">
        <v>120</v>
      </c>
      <c r="H71" s="9" t="s">
        <v>0</v>
      </c>
      <c r="I71" s="9">
        <v>120</v>
      </c>
      <c r="J71" s="9">
        <f>J72</f>
        <v>120</v>
      </c>
      <c r="K71" s="9">
        <f t="shared" ref="K71:L71" si="25">K72</f>
        <v>120</v>
      </c>
      <c r="L71" s="9">
        <f t="shared" si="25"/>
        <v>120</v>
      </c>
      <c r="M71" s="9">
        <f t="shared" si="4"/>
        <v>100</v>
      </c>
      <c r="N71" s="9">
        <f t="shared" si="1"/>
        <v>100</v>
      </c>
    </row>
    <row r="72" spans="1:14">
      <c r="A72" s="8" t="s">
        <v>95</v>
      </c>
      <c r="B72" s="2" t="s">
        <v>17</v>
      </c>
      <c r="C72" s="2" t="s">
        <v>21</v>
      </c>
      <c r="D72" s="2" t="s">
        <v>78</v>
      </c>
      <c r="E72" s="2" t="s">
        <v>84</v>
      </c>
      <c r="F72" s="2" t="s">
        <v>96</v>
      </c>
      <c r="G72" s="9">
        <v>120</v>
      </c>
      <c r="H72" s="9" t="s">
        <v>0</v>
      </c>
      <c r="I72" s="9">
        <v>120</v>
      </c>
      <c r="J72" s="9">
        <v>120</v>
      </c>
      <c r="K72" s="9">
        <v>120</v>
      </c>
      <c r="L72" s="9">
        <v>120</v>
      </c>
      <c r="M72" s="9">
        <f t="shared" si="4"/>
        <v>100</v>
      </c>
      <c r="N72" s="9">
        <f t="shared" si="1"/>
        <v>100</v>
      </c>
    </row>
    <row r="73" spans="1:14">
      <c r="A73" s="8" t="s">
        <v>97</v>
      </c>
      <c r="B73" s="2" t="s">
        <v>17</v>
      </c>
      <c r="C73" s="2" t="s">
        <v>21</v>
      </c>
      <c r="D73" s="2" t="s">
        <v>78</v>
      </c>
      <c r="E73" s="2" t="s">
        <v>84</v>
      </c>
      <c r="F73" s="2" t="s">
        <v>98</v>
      </c>
      <c r="G73" s="9">
        <v>5.4</v>
      </c>
      <c r="H73" s="9" t="s">
        <v>0</v>
      </c>
      <c r="I73" s="9">
        <v>5.4</v>
      </c>
      <c r="J73" s="9">
        <f>J74</f>
        <v>5.3999999999999995</v>
      </c>
      <c r="K73" s="9">
        <f t="shared" ref="K73:L73" si="26">K74</f>
        <v>5.3999999999999995</v>
      </c>
      <c r="L73" s="9">
        <f t="shared" si="26"/>
        <v>3.24</v>
      </c>
      <c r="M73" s="9">
        <f t="shared" si="4"/>
        <v>60</v>
      </c>
      <c r="N73" s="9">
        <f t="shared" si="1"/>
        <v>60.000000000000007</v>
      </c>
    </row>
    <row r="74" spans="1:14">
      <c r="A74" s="8" t="s">
        <v>99</v>
      </c>
      <c r="B74" s="2" t="s">
        <v>17</v>
      </c>
      <c r="C74" s="2" t="s">
        <v>21</v>
      </c>
      <c r="D74" s="2" t="s">
        <v>78</v>
      </c>
      <c r="E74" s="2" t="s">
        <v>84</v>
      </c>
      <c r="F74" s="2" t="s">
        <v>100</v>
      </c>
      <c r="G74" s="9">
        <v>5.4</v>
      </c>
      <c r="H74" s="9" t="s">
        <v>0</v>
      </c>
      <c r="I74" s="9">
        <v>5.4</v>
      </c>
      <c r="J74" s="9">
        <f>4.6+0.8</f>
        <v>5.3999999999999995</v>
      </c>
      <c r="K74" s="9">
        <f>4.6+0.8</f>
        <v>5.3999999999999995</v>
      </c>
      <c r="L74" s="9">
        <f>2.44+0.8</f>
        <v>3.24</v>
      </c>
      <c r="M74" s="9">
        <f t="shared" si="4"/>
        <v>60</v>
      </c>
      <c r="N74" s="9">
        <f t="shared" si="1"/>
        <v>60.000000000000007</v>
      </c>
    </row>
    <row r="75" spans="1:14" ht="25.5">
      <c r="A75" s="8" t="s">
        <v>60</v>
      </c>
      <c r="B75" s="2" t="s">
        <v>17</v>
      </c>
      <c r="C75" s="2" t="s">
        <v>21</v>
      </c>
      <c r="D75" s="2" t="s">
        <v>78</v>
      </c>
      <c r="E75" s="2" t="s">
        <v>101</v>
      </c>
      <c r="F75" s="6" t="s">
        <v>0</v>
      </c>
      <c r="G75" s="9">
        <v>57338.2</v>
      </c>
      <c r="H75" s="9" t="s">
        <v>0</v>
      </c>
      <c r="I75" s="9">
        <v>57338.2</v>
      </c>
      <c r="J75" s="9">
        <f>J76</f>
        <v>57338.200000000004</v>
      </c>
      <c r="K75" s="9">
        <f t="shared" ref="K75:L75" si="27">K76</f>
        <v>57338.200000000004</v>
      </c>
      <c r="L75" s="9">
        <f t="shared" si="27"/>
        <v>57338.200000000004</v>
      </c>
      <c r="M75" s="9">
        <f t="shared" si="4"/>
        <v>100.00000000000003</v>
      </c>
      <c r="N75" s="9">
        <f t="shared" si="1"/>
        <v>100</v>
      </c>
    </row>
    <row r="76" spans="1:14" ht="38.25">
      <c r="A76" s="8" t="s">
        <v>62</v>
      </c>
      <c r="B76" s="2" t="s">
        <v>17</v>
      </c>
      <c r="C76" s="2" t="s">
        <v>21</v>
      </c>
      <c r="D76" s="2" t="s">
        <v>78</v>
      </c>
      <c r="E76" s="2" t="s">
        <v>101</v>
      </c>
      <c r="F76" s="2" t="s">
        <v>63</v>
      </c>
      <c r="G76" s="9">
        <v>57338.2</v>
      </c>
      <c r="H76" s="9" t="s">
        <v>0</v>
      </c>
      <c r="I76" s="9">
        <v>57338.2</v>
      </c>
      <c r="J76" s="9">
        <f>J77+J78</f>
        <v>57338.200000000004</v>
      </c>
      <c r="K76" s="9">
        <f t="shared" ref="K76:L76" si="28">K77+K78</f>
        <v>57338.200000000004</v>
      </c>
      <c r="L76" s="9">
        <f t="shared" si="28"/>
        <v>57338.200000000004</v>
      </c>
      <c r="M76" s="9">
        <f t="shared" si="4"/>
        <v>100.00000000000003</v>
      </c>
      <c r="N76" s="9">
        <f t="shared" si="1"/>
        <v>100</v>
      </c>
    </row>
    <row r="77" spans="1:14">
      <c r="A77" s="8" t="s">
        <v>64</v>
      </c>
      <c r="B77" s="2" t="s">
        <v>17</v>
      </c>
      <c r="C77" s="2" t="s">
        <v>21</v>
      </c>
      <c r="D77" s="2" t="s">
        <v>78</v>
      </c>
      <c r="E77" s="2" t="s">
        <v>101</v>
      </c>
      <c r="F77" s="2" t="s">
        <v>65</v>
      </c>
      <c r="G77" s="9">
        <v>46101.3</v>
      </c>
      <c r="H77" s="9" t="s">
        <v>0</v>
      </c>
      <c r="I77" s="9">
        <v>46101.3</v>
      </c>
      <c r="J77" s="9">
        <v>46101.3</v>
      </c>
      <c r="K77" s="9">
        <v>46101.3</v>
      </c>
      <c r="L77" s="9">
        <v>46101.3</v>
      </c>
      <c r="M77" s="9">
        <f t="shared" si="4"/>
        <v>100</v>
      </c>
      <c r="N77" s="9">
        <f t="shared" si="1"/>
        <v>100</v>
      </c>
    </row>
    <row r="78" spans="1:14">
      <c r="A78" s="8" t="s">
        <v>102</v>
      </c>
      <c r="B78" s="2" t="s">
        <v>17</v>
      </c>
      <c r="C78" s="2" t="s">
        <v>21</v>
      </c>
      <c r="D78" s="2" t="s">
        <v>78</v>
      </c>
      <c r="E78" s="2" t="s">
        <v>101</v>
      </c>
      <c r="F78" s="2" t="s">
        <v>103</v>
      </c>
      <c r="G78" s="9">
        <v>11236.9</v>
      </c>
      <c r="H78" s="9" t="s">
        <v>0</v>
      </c>
      <c r="I78" s="9">
        <v>11236.9</v>
      </c>
      <c r="J78" s="9">
        <v>11236.9</v>
      </c>
      <c r="K78" s="9">
        <v>11236.9</v>
      </c>
      <c r="L78" s="9">
        <v>11236.9</v>
      </c>
      <c r="M78" s="9">
        <f t="shared" si="4"/>
        <v>100</v>
      </c>
      <c r="N78" s="9">
        <f t="shared" si="1"/>
        <v>100</v>
      </c>
    </row>
    <row r="79" spans="1:14" ht="89.25">
      <c r="A79" s="8" t="s">
        <v>104</v>
      </c>
      <c r="B79" s="2" t="s">
        <v>17</v>
      </c>
      <c r="C79" s="2" t="s">
        <v>21</v>
      </c>
      <c r="D79" s="2" t="s">
        <v>78</v>
      </c>
      <c r="E79" s="2" t="s">
        <v>105</v>
      </c>
      <c r="F79" s="6" t="s">
        <v>0</v>
      </c>
      <c r="G79" s="9">
        <v>6373</v>
      </c>
      <c r="H79" s="9">
        <v>320</v>
      </c>
      <c r="I79" s="9">
        <v>6693</v>
      </c>
      <c r="J79" s="9">
        <f>J80</f>
        <v>6693</v>
      </c>
      <c r="K79" s="9">
        <f t="shared" ref="K79:L79" si="29">K80</f>
        <v>693</v>
      </c>
      <c r="L79" s="9">
        <f t="shared" si="29"/>
        <v>693</v>
      </c>
      <c r="M79" s="9">
        <f t="shared" si="4"/>
        <v>10.354101299865532</v>
      </c>
      <c r="N79" s="9">
        <f t="shared" si="1"/>
        <v>10.354101299865532</v>
      </c>
    </row>
    <row r="80" spans="1:14" ht="38.25">
      <c r="A80" s="8" t="s">
        <v>106</v>
      </c>
      <c r="B80" s="2" t="s">
        <v>17</v>
      </c>
      <c r="C80" s="2" t="s">
        <v>21</v>
      </c>
      <c r="D80" s="2" t="s">
        <v>78</v>
      </c>
      <c r="E80" s="2" t="s">
        <v>107</v>
      </c>
      <c r="F80" s="6" t="s">
        <v>0</v>
      </c>
      <c r="G80" s="9">
        <v>6373</v>
      </c>
      <c r="H80" s="9">
        <v>320</v>
      </c>
      <c r="I80" s="9">
        <v>6693</v>
      </c>
      <c r="J80" s="9">
        <f>J81+J84</f>
        <v>6693</v>
      </c>
      <c r="K80" s="9">
        <f t="shared" ref="K80:L80" si="30">K81+K84</f>
        <v>693</v>
      </c>
      <c r="L80" s="9">
        <f t="shared" si="30"/>
        <v>693</v>
      </c>
      <c r="M80" s="9">
        <f t="shared" si="4"/>
        <v>10.354101299865532</v>
      </c>
      <c r="N80" s="9">
        <f t="shared" si="1"/>
        <v>10.354101299865532</v>
      </c>
    </row>
    <row r="81" spans="1:14" ht="25.5">
      <c r="A81" s="8" t="s">
        <v>60</v>
      </c>
      <c r="B81" s="2" t="s">
        <v>17</v>
      </c>
      <c r="C81" s="2" t="s">
        <v>21</v>
      </c>
      <c r="D81" s="2" t="s">
        <v>78</v>
      </c>
      <c r="E81" s="2" t="s">
        <v>108</v>
      </c>
      <c r="F81" s="6" t="s">
        <v>0</v>
      </c>
      <c r="G81" s="9">
        <v>373</v>
      </c>
      <c r="H81" s="9">
        <v>320</v>
      </c>
      <c r="I81" s="9">
        <v>693</v>
      </c>
      <c r="J81" s="9">
        <f>J82</f>
        <v>693</v>
      </c>
      <c r="K81" s="9">
        <f t="shared" ref="K81:L82" si="31">K82</f>
        <v>693</v>
      </c>
      <c r="L81" s="9">
        <f t="shared" si="31"/>
        <v>693</v>
      </c>
      <c r="M81" s="9">
        <f t="shared" si="4"/>
        <v>100</v>
      </c>
      <c r="N81" s="9">
        <f t="shared" si="1"/>
        <v>100</v>
      </c>
    </row>
    <row r="82" spans="1:14" ht="38.25">
      <c r="A82" s="8" t="s">
        <v>62</v>
      </c>
      <c r="B82" s="2" t="s">
        <v>17</v>
      </c>
      <c r="C82" s="2" t="s">
        <v>21</v>
      </c>
      <c r="D82" s="2" t="s">
        <v>78</v>
      </c>
      <c r="E82" s="2" t="s">
        <v>108</v>
      </c>
      <c r="F82" s="2" t="s">
        <v>63</v>
      </c>
      <c r="G82" s="9">
        <v>373</v>
      </c>
      <c r="H82" s="9">
        <v>320</v>
      </c>
      <c r="I82" s="9">
        <v>693</v>
      </c>
      <c r="J82" s="9">
        <f>J83</f>
        <v>693</v>
      </c>
      <c r="K82" s="9">
        <f t="shared" si="31"/>
        <v>693</v>
      </c>
      <c r="L82" s="9">
        <f t="shared" si="31"/>
        <v>693</v>
      </c>
      <c r="M82" s="9">
        <f t="shared" si="4"/>
        <v>100</v>
      </c>
      <c r="N82" s="9">
        <f t="shared" si="1"/>
        <v>100</v>
      </c>
    </row>
    <row r="83" spans="1:14">
      <c r="A83" s="8" t="s">
        <v>64</v>
      </c>
      <c r="B83" s="2" t="s">
        <v>17</v>
      </c>
      <c r="C83" s="2" t="s">
        <v>21</v>
      </c>
      <c r="D83" s="2" t="s">
        <v>78</v>
      </c>
      <c r="E83" s="2" t="s">
        <v>108</v>
      </c>
      <c r="F83" s="2" t="s">
        <v>65</v>
      </c>
      <c r="G83" s="9">
        <v>373</v>
      </c>
      <c r="H83" s="9">
        <v>320</v>
      </c>
      <c r="I83" s="9">
        <v>693</v>
      </c>
      <c r="J83" s="9">
        <v>693</v>
      </c>
      <c r="K83" s="9">
        <v>693</v>
      </c>
      <c r="L83" s="9">
        <v>693</v>
      </c>
      <c r="M83" s="9">
        <f t="shared" si="4"/>
        <v>100</v>
      </c>
      <c r="N83" s="9">
        <f t="shared" si="1"/>
        <v>100</v>
      </c>
    </row>
    <row r="84" spans="1:14" ht="38.25">
      <c r="A84" s="8" t="s">
        <v>40</v>
      </c>
      <c r="B84" s="2" t="s">
        <v>17</v>
      </c>
      <c r="C84" s="2" t="s">
        <v>21</v>
      </c>
      <c r="D84" s="2" t="s">
        <v>78</v>
      </c>
      <c r="E84" s="2" t="s">
        <v>109</v>
      </c>
      <c r="F84" s="6" t="s">
        <v>0</v>
      </c>
      <c r="G84" s="9">
        <v>6000</v>
      </c>
      <c r="H84" s="9" t="s">
        <v>0</v>
      </c>
      <c r="I84" s="9">
        <v>6000</v>
      </c>
      <c r="J84" s="9">
        <f>J85</f>
        <v>6000</v>
      </c>
      <c r="K84" s="9">
        <f t="shared" ref="K84:L85" si="32">K85</f>
        <v>0</v>
      </c>
      <c r="L84" s="9">
        <f t="shared" si="32"/>
        <v>0</v>
      </c>
      <c r="M84" s="9">
        <f t="shared" ref="M84:M152" si="33">L84/I84*100</f>
        <v>0</v>
      </c>
      <c r="N84" s="9">
        <f t="shared" ref="N84:N152" si="34">L84/J84*100</f>
        <v>0</v>
      </c>
    </row>
    <row r="85" spans="1:14" ht="38.25">
      <c r="A85" s="8" t="s">
        <v>42</v>
      </c>
      <c r="B85" s="2" t="s">
        <v>17</v>
      </c>
      <c r="C85" s="2" t="s">
        <v>21</v>
      </c>
      <c r="D85" s="2" t="s">
        <v>78</v>
      </c>
      <c r="E85" s="2" t="s">
        <v>109</v>
      </c>
      <c r="F85" s="2" t="s">
        <v>43</v>
      </c>
      <c r="G85" s="9">
        <v>6000</v>
      </c>
      <c r="H85" s="9" t="s">
        <v>0</v>
      </c>
      <c r="I85" s="9">
        <v>6000</v>
      </c>
      <c r="J85" s="9">
        <f>J86</f>
        <v>6000</v>
      </c>
      <c r="K85" s="9">
        <f t="shared" si="32"/>
        <v>0</v>
      </c>
      <c r="L85" s="9">
        <f t="shared" si="32"/>
        <v>0</v>
      </c>
      <c r="M85" s="9">
        <f t="shared" si="33"/>
        <v>0</v>
      </c>
      <c r="N85" s="9">
        <f t="shared" si="34"/>
        <v>0</v>
      </c>
    </row>
    <row r="86" spans="1:14" ht="114.75">
      <c r="A86" s="8" t="s">
        <v>44</v>
      </c>
      <c r="B86" s="2" t="s">
        <v>17</v>
      </c>
      <c r="C86" s="2" t="s">
        <v>21</v>
      </c>
      <c r="D86" s="2" t="s">
        <v>78</v>
      </c>
      <c r="E86" s="2" t="s">
        <v>109</v>
      </c>
      <c r="F86" s="2" t="s">
        <v>45</v>
      </c>
      <c r="G86" s="9">
        <v>6000</v>
      </c>
      <c r="H86" s="9" t="s">
        <v>0</v>
      </c>
      <c r="I86" s="9">
        <v>6000</v>
      </c>
      <c r="J86" s="9">
        <v>6000</v>
      </c>
      <c r="K86" s="9">
        <v>0</v>
      </c>
      <c r="L86" s="9">
        <v>0</v>
      </c>
      <c r="M86" s="9">
        <f t="shared" si="33"/>
        <v>0</v>
      </c>
      <c r="N86" s="9">
        <f t="shared" si="34"/>
        <v>0</v>
      </c>
    </row>
    <row r="87" spans="1:14" ht="38.25">
      <c r="A87" s="8" t="s">
        <v>110</v>
      </c>
      <c r="B87" s="2" t="s">
        <v>17</v>
      </c>
      <c r="C87" s="2" t="s">
        <v>21</v>
      </c>
      <c r="D87" s="2" t="s">
        <v>78</v>
      </c>
      <c r="E87" s="2" t="s">
        <v>111</v>
      </c>
      <c r="F87" s="6" t="s">
        <v>0</v>
      </c>
      <c r="G87" s="9">
        <v>900</v>
      </c>
      <c r="H87" s="9" t="s">
        <v>0</v>
      </c>
      <c r="I87" s="9">
        <v>900</v>
      </c>
      <c r="J87" s="9">
        <f>J88</f>
        <v>900</v>
      </c>
      <c r="K87" s="9">
        <f t="shared" ref="K87:L89" si="35">K88</f>
        <v>900</v>
      </c>
      <c r="L87" s="9">
        <f t="shared" si="35"/>
        <v>900</v>
      </c>
      <c r="M87" s="9">
        <f t="shared" si="33"/>
        <v>100</v>
      </c>
      <c r="N87" s="9">
        <f t="shared" si="34"/>
        <v>100</v>
      </c>
    </row>
    <row r="88" spans="1:14" ht="38.25">
      <c r="A88" s="8" t="s">
        <v>112</v>
      </c>
      <c r="B88" s="2" t="s">
        <v>17</v>
      </c>
      <c r="C88" s="2" t="s">
        <v>21</v>
      </c>
      <c r="D88" s="2" t="s">
        <v>78</v>
      </c>
      <c r="E88" s="2" t="s">
        <v>113</v>
      </c>
      <c r="F88" s="6" t="s">
        <v>0</v>
      </c>
      <c r="G88" s="9">
        <v>900</v>
      </c>
      <c r="H88" s="9" t="s">
        <v>0</v>
      </c>
      <c r="I88" s="9">
        <v>900</v>
      </c>
      <c r="J88" s="9">
        <f>J89</f>
        <v>900</v>
      </c>
      <c r="K88" s="9">
        <f t="shared" si="35"/>
        <v>900</v>
      </c>
      <c r="L88" s="9">
        <f t="shared" si="35"/>
        <v>900</v>
      </c>
      <c r="M88" s="9">
        <f t="shared" si="33"/>
        <v>100</v>
      </c>
      <c r="N88" s="9">
        <f t="shared" si="34"/>
        <v>100</v>
      </c>
    </row>
    <row r="89" spans="1:14">
      <c r="A89" s="8" t="s">
        <v>28</v>
      </c>
      <c r="B89" s="2" t="s">
        <v>17</v>
      </c>
      <c r="C89" s="2" t="s">
        <v>21</v>
      </c>
      <c r="D89" s="2" t="s">
        <v>78</v>
      </c>
      <c r="E89" s="2" t="s">
        <v>113</v>
      </c>
      <c r="F89" s="2" t="s">
        <v>29</v>
      </c>
      <c r="G89" s="9">
        <v>900</v>
      </c>
      <c r="H89" s="9" t="s">
        <v>0</v>
      </c>
      <c r="I89" s="9">
        <v>900</v>
      </c>
      <c r="J89" s="9">
        <f>J90</f>
        <v>900</v>
      </c>
      <c r="K89" s="9">
        <f t="shared" si="35"/>
        <v>900</v>
      </c>
      <c r="L89" s="9">
        <f t="shared" si="35"/>
        <v>900</v>
      </c>
      <c r="M89" s="9">
        <f t="shared" si="33"/>
        <v>100</v>
      </c>
      <c r="N89" s="9">
        <f t="shared" si="34"/>
        <v>100</v>
      </c>
    </row>
    <row r="90" spans="1:14">
      <c r="A90" s="8" t="s">
        <v>75</v>
      </c>
      <c r="B90" s="2" t="s">
        <v>17</v>
      </c>
      <c r="C90" s="2" t="s">
        <v>21</v>
      </c>
      <c r="D90" s="2" t="s">
        <v>78</v>
      </c>
      <c r="E90" s="2" t="s">
        <v>113</v>
      </c>
      <c r="F90" s="2" t="s">
        <v>76</v>
      </c>
      <c r="G90" s="9">
        <v>900</v>
      </c>
      <c r="H90" s="9" t="s">
        <v>0</v>
      </c>
      <c r="I90" s="9">
        <v>900</v>
      </c>
      <c r="J90" s="9">
        <v>900</v>
      </c>
      <c r="K90" s="9">
        <v>900</v>
      </c>
      <c r="L90" s="9">
        <v>900</v>
      </c>
      <c r="M90" s="9">
        <f t="shared" si="33"/>
        <v>100</v>
      </c>
      <c r="N90" s="9">
        <f t="shared" si="34"/>
        <v>100</v>
      </c>
    </row>
    <row r="91" spans="1:14">
      <c r="A91" s="10" t="s">
        <v>0</v>
      </c>
      <c r="B91" s="6" t="s">
        <v>0</v>
      </c>
      <c r="C91" s="6" t="s">
        <v>0</v>
      </c>
      <c r="D91" s="6" t="s">
        <v>0</v>
      </c>
      <c r="E91" s="6" t="s">
        <v>0</v>
      </c>
      <c r="F91" s="6" t="s">
        <v>0</v>
      </c>
      <c r="G91" s="11" t="s">
        <v>0</v>
      </c>
      <c r="H91" s="11" t="s">
        <v>0</v>
      </c>
      <c r="I91" s="11" t="s">
        <v>0</v>
      </c>
      <c r="J91" s="11"/>
      <c r="K91" s="11"/>
      <c r="L91" s="11"/>
      <c r="M91" s="11"/>
      <c r="N91" s="11"/>
    </row>
    <row r="92" spans="1:14">
      <c r="A92" s="8" t="s">
        <v>114</v>
      </c>
      <c r="B92" s="2" t="s">
        <v>17</v>
      </c>
      <c r="C92" s="2" t="s">
        <v>115</v>
      </c>
      <c r="D92" s="6" t="s">
        <v>0</v>
      </c>
      <c r="E92" s="6" t="s">
        <v>0</v>
      </c>
      <c r="F92" s="6" t="s">
        <v>0</v>
      </c>
      <c r="G92" s="9">
        <v>802090.5</v>
      </c>
      <c r="H92" s="9">
        <v>226.7</v>
      </c>
      <c r="I92" s="9">
        <v>802317.2</v>
      </c>
      <c r="J92" s="9">
        <f>J93+J119</f>
        <v>803366.24306000001</v>
      </c>
      <c r="K92" s="9">
        <f t="shared" ref="K92:L92" si="36">K93+K119</f>
        <v>354201.19351000001</v>
      </c>
      <c r="L92" s="9">
        <f t="shared" si="36"/>
        <v>353753.61827000004</v>
      </c>
      <c r="M92" s="9">
        <f t="shared" si="33"/>
        <v>44.091491279259628</v>
      </c>
      <c r="N92" s="9">
        <f t="shared" si="34"/>
        <v>44.033916202722459</v>
      </c>
    </row>
    <row r="93" spans="1:14">
      <c r="A93" s="8" t="s">
        <v>116</v>
      </c>
      <c r="B93" s="2" t="s">
        <v>17</v>
      </c>
      <c r="C93" s="2" t="s">
        <v>115</v>
      </c>
      <c r="D93" s="2" t="s">
        <v>19</v>
      </c>
      <c r="E93" s="6" t="s">
        <v>0</v>
      </c>
      <c r="F93" s="6" t="s">
        <v>0</v>
      </c>
      <c r="G93" s="9">
        <v>667645.9</v>
      </c>
      <c r="H93" s="9">
        <v>-4337.6000000000004</v>
      </c>
      <c r="I93" s="9">
        <v>663308.30000000005</v>
      </c>
      <c r="J93" s="9">
        <f>J94+J109+J114</f>
        <v>664357.33360999997</v>
      </c>
      <c r="K93" s="9">
        <f t="shared" ref="K93:L93" si="37">K94+K109+K114</f>
        <v>215192.28414</v>
      </c>
      <c r="L93" s="9">
        <f t="shared" si="37"/>
        <v>214744.70890000003</v>
      </c>
      <c r="M93" s="9">
        <f t="shared" si="33"/>
        <v>32.374795988532028</v>
      </c>
      <c r="N93" s="9">
        <f t="shared" si="34"/>
        <v>32.323675533634187</v>
      </c>
    </row>
    <row r="94" spans="1:14" ht="63.75">
      <c r="A94" s="8" t="s">
        <v>22</v>
      </c>
      <c r="B94" s="2" t="s">
        <v>17</v>
      </c>
      <c r="C94" s="2" t="s">
        <v>115</v>
      </c>
      <c r="D94" s="2" t="s">
        <v>19</v>
      </c>
      <c r="E94" s="2" t="s">
        <v>23</v>
      </c>
      <c r="F94" s="6" t="s">
        <v>0</v>
      </c>
      <c r="G94" s="9">
        <v>127041.60000000001</v>
      </c>
      <c r="H94" s="9">
        <v>-4337.6000000000004</v>
      </c>
      <c r="I94" s="9">
        <v>122704</v>
      </c>
      <c r="J94" s="9">
        <f>J95+J105</f>
        <v>122703.97999999998</v>
      </c>
      <c r="K94" s="9">
        <f t="shared" ref="K94:L94" si="38">K95+K105</f>
        <v>111507.9325</v>
      </c>
      <c r="L94" s="9">
        <f t="shared" si="38"/>
        <v>111365.5825</v>
      </c>
      <c r="M94" s="9">
        <f t="shared" si="33"/>
        <v>90.759537178902079</v>
      </c>
      <c r="N94" s="9">
        <f t="shared" si="34"/>
        <v>90.759551972152835</v>
      </c>
    </row>
    <row r="95" spans="1:14" ht="38.25">
      <c r="A95" s="8" t="s">
        <v>79</v>
      </c>
      <c r="B95" s="2" t="s">
        <v>17</v>
      </c>
      <c r="C95" s="2" t="s">
        <v>115</v>
      </c>
      <c r="D95" s="2" t="s">
        <v>19</v>
      </c>
      <c r="E95" s="2" t="s">
        <v>80</v>
      </c>
      <c r="F95" s="6" t="s">
        <v>0</v>
      </c>
      <c r="G95" s="9">
        <v>124723.9</v>
      </c>
      <c r="H95" s="9">
        <v>-3867.6</v>
      </c>
      <c r="I95" s="9">
        <v>120856.3</v>
      </c>
      <c r="J95" s="9">
        <f>J96+J99+J102</f>
        <v>120856.29999999999</v>
      </c>
      <c r="K95" s="9">
        <f t="shared" ref="K95:L95" si="39">K96+K99+K102</f>
        <v>109660.27249999999</v>
      </c>
      <c r="L95" s="9">
        <f t="shared" si="39"/>
        <v>109517.9225</v>
      </c>
      <c r="M95" s="9">
        <f t="shared" si="33"/>
        <v>90.618298342742577</v>
      </c>
      <c r="N95" s="9">
        <f t="shared" si="34"/>
        <v>90.618298342742591</v>
      </c>
    </row>
    <row r="96" spans="1:14" ht="38.25">
      <c r="A96" s="8" t="s">
        <v>40</v>
      </c>
      <c r="B96" s="2" t="s">
        <v>17</v>
      </c>
      <c r="C96" s="2" t="s">
        <v>115</v>
      </c>
      <c r="D96" s="2" t="s">
        <v>19</v>
      </c>
      <c r="E96" s="2" t="s">
        <v>117</v>
      </c>
      <c r="F96" s="6" t="s">
        <v>0</v>
      </c>
      <c r="G96" s="9">
        <v>80809.5</v>
      </c>
      <c r="H96" s="9">
        <v>-35921.800000000003</v>
      </c>
      <c r="I96" s="9">
        <v>44887.7</v>
      </c>
      <c r="J96" s="9">
        <f>J97</f>
        <v>44887.71</v>
      </c>
      <c r="K96" s="9">
        <f t="shared" ref="K96:L97" si="40">K97</f>
        <v>33723.26</v>
      </c>
      <c r="L96" s="9">
        <f t="shared" si="40"/>
        <v>33590.910000000003</v>
      </c>
      <c r="M96" s="9">
        <f t="shared" si="33"/>
        <v>74.833217117384066</v>
      </c>
      <c r="N96" s="9">
        <f t="shared" si="34"/>
        <v>74.833200446180044</v>
      </c>
    </row>
    <row r="97" spans="1:14" ht="38.25">
      <c r="A97" s="8" t="s">
        <v>42</v>
      </c>
      <c r="B97" s="2" t="s">
        <v>17</v>
      </c>
      <c r="C97" s="2" t="s">
        <v>115</v>
      </c>
      <c r="D97" s="2" t="s">
        <v>19</v>
      </c>
      <c r="E97" s="2" t="s">
        <v>117</v>
      </c>
      <c r="F97" s="2" t="s">
        <v>43</v>
      </c>
      <c r="G97" s="9">
        <v>80809.5</v>
      </c>
      <c r="H97" s="9">
        <v>-35921.800000000003</v>
      </c>
      <c r="I97" s="9">
        <v>44887.7</v>
      </c>
      <c r="J97" s="9">
        <f>J98</f>
        <v>44887.71</v>
      </c>
      <c r="K97" s="9">
        <f t="shared" si="40"/>
        <v>33723.26</v>
      </c>
      <c r="L97" s="9">
        <f t="shared" si="40"/>
        <v>33590.910000000003</v>
      </c>
      <c r="M97" s="9">
        <f t="shared" si="33"/>
        <v>74.833217117384066</v>
      </c>
      <c r="N97" s="9">
        <f t="shared" si="34"/>
        <v>74.833200446180044</v>
      </c>
    </row>
    <row r="98" spans="1:14" ht="114.75">
      <c r="A98" s="8" t="s">
        <v>44</v>
      </c>
      <c r="B98" s="2" t="s">
        <v>17</v>
      </c>
      <c r="C98" s="2" t="s">
        <v>115</v>
      </c>
      <c r="D98" s="2" t="s">
        <v>19</v>
      </c>
      <c r="E98" s="2" t="s">
        <v>117</v>
      </c>
      <c r="F98" s="2" t="s">
        <v>45</v>
      </c>
      <c r="G98" s="9">
        <v>80809.5</v>
      </c>
      <c r="H98" s="9">
        <v>-35921.800000000003</v>
      </c>
      <c r="I98" s="9">
        <v>44887.7</v>
      </c>
      <c r="J98" s="9">
        <v>44887.71</v>
      </c>
      <c r="K98" s="9">
        <v>33723.26</v>
      </c>
      <c r="L98" s="9">
        <v>33590.910000000003</v>
      </c>
      <c r="M98" s="9">
        <f t="shared" si="33"/>
        <v>74.833217117384066</v>
      </c>
      <c r="N98" s="9">
        <f t="shared" si="34"/>
        <v>74.833200446180044</v>
      </c>
    </row>
    <row r="99" spans="1:14" ht="25.5">
      <c r="A99" s="8" t="s">
        <v>118</v>
      </c>
      <c r="B99" s="2" t="s">
        <v>17</v>
      </c>
      <c r="C99" s="2" t="s">
        <v>115</v>
      </c>
      <c r="D99" s="2" t="s">
        <v>19</v>
      </c>
      <c r="E99" s="2" t="s">
        <v>119</v>
      </c>
      <c r="F99" s="6" t="s">
        <v>0</v>
      </c>
      <c r="G99" s="9">
        <v>9716.2999999999993</v>
      </c>
      <c r="H99" s="9">
        <v>32054.2</v>
      </c>
      <c r="I99" s="9">
        <v>41770.5</v>
      </c>
      <c r="J99" s="9">
        <f>J100</f>
        <v>41770.464999999997</v>
      </c>
      <c r="K99" s="9">
        <f t="shared" ref="K99:L100" si="41">K100</f>
        <v>41738.887499999997</v>
      </c>
      <c r="L99" s="9">
        <f t="shared" si="41"/>
        <v>41728.887499999997</v>
      </c>
      <c r="M99" s="9">
        <f t="shared" si="33"/>
        <v>99.900378257382599</v>
      </c>
      <c r="N99" s="9">
        <f t="shared" si="34"/>
        <v>99.900461965170848</v>
      </c>
    </row>
    <row r="100" spans="1:14">
      <c r="A100" s="8" t="s">
        <v>28</v>
      </c>
      <c r="B100" s="2" t="s">
        <v>17</v>
      </c>
      <c r="C100" s="2" t="s">
        <v>115</v>
      </c>
      <c r="D100" s="2" t="s">
        <v>19</v>
      </c>
      <c r="E100" s="2" t="s">
        <v>119</v>
      </c>
      <c r="F100" s="2" t="s">
        <v>29</v>
      </c>
      <c r="G100" s="9">
        <v>9716.2999999999993</v>
      </c>
      <c r="H100" s="9">
        <v>32054.2</v>
      </c>
      <c r="I100" s="9">
        <v>41770.5</v>
      </c>
      <c r="J100" s="9">
        <f>J101</f>
        <v>41770.464999999997</v>
      </c>
      <c r="K100" s="9">
        <f t="shared" si="41"/>
        <v>41738.887499999997</v>
      </c>
      <c r="L100" s="9">
        <f t="shared" si="41"/>
        <v>41728.887499999997</v>
      </c>
      <c r="M100" s="9">
        <f t="shared" si="33"/>
        <v>99.900378257382599</v>
      </c>
      <c r="N100" s="9">
        <f t="shared" si="34"/>
        <v>99.900461965170848</v>
      </c>
    </row>
    <row r="101" spans="1:14">
      <c r="A101" s="8" t="s">
        <v>75</v>
      </c>
      <c r="B101" s="2" t="s">
        <v>17</v>
      </c>
      <c r="C101" s="2" t="s">
        <v>115</v>
      </c>
      <c r="D101" s="2" t="s">
        <v>19</v>
      </c>
      <c r="E101" s="2" t="s">
        <v>119</v>
      </c>
      <c r="F101" s="2" t="s">
        <v>76</v>
      </c>
      <c r="G101" s="9">
        <v>9716.2999999999993</v>
      </c>
      <c r="H101" s="9">
        <v>32054.2</v>
      </c>
      <c r="I101" s="9">
        <v>41770.5</v>
      </c>
      <c r="J101" s="9">
        <v>41770.464999999997</v>
      </c>
      <c r="K101" s="9">
        <v>41738.887499999997</v>
      </c>
      <c r="L101" s="9">
        <v>41728.887499999997</v>
      </c>
      <c r="M101" s="9">
        <f t="shared" si="33"/>
        <v>99.900378257382599</v>
      </c>
      <c r="N101" s="9">
        <f t="shared" si="34"/>
        <v>99.900461965170848</v>
      </c>
    </row>
    <row r="102" spans="1:14" ht="127.5">
      <c r="A102" s="8" t="s">
        <v>120</v>
      </c>
      <c r="B102" s="2" t="s">
        <v>17</v>
      </c>
      <c r="C102" s="2" t="s">
        <v>115</v>
      </c>
      <c r="D102" s="2" t="s">
        <v>19</v>
      </c>
      <c r="E102" s="2" t="s">
        <v>121</v>
      </c>
      <c r="F102" s="6" t="s">
        <v>0</v>
      </c>
      <c r="G102" s="9">
        <v>34198.1</v>
      </c>
      <c r="H102" s="9" t="s">
        <v>0</v>
      </c>
      <c r="I102" s="9">
        <v>34198.1</v>
      </c>
      <c r="J102" s="9">
        <f>J103</f>
        <v>34198.125</v>
      </c>
      <c r="K102" s="9">
        <f t="shared" ref="K102:L103" si="42">K103</f>
        <v>34198.125</v>
      </c>
      <c r="L102" s="9">
        <f t="shared" si="42"/>
        <v>34198.125</v>
      </c>
      <c r="M102" s="9">
        <f t="shared" si="33"/>
        <v>100.00007310347652</v>
      </c>
      <c r="N102" s="9">
        <f t="shared" si="34"/>
        <v>100</v>
      </c>
    </row>
    <row r="103" spans="1:14" ht="38.25">
      <c r="A103" s="8" t="s">
        <v>42</v>
      </c>
      <c r="B103" s="2" t="s">
        <v>17</v>
      </c>
      <c r="C103" s="2" t="s">
        <v>115</v>
      </c>
      <c r="D103" s="2" t="s">
        <v>19</v>
      </c>
      <c r="E103" s="2" t="s">
        <v>121</v>
      </c>
      <c r="F103" s="2" t="s">
        <v>43</v>
      </c>
      <c r="G103" s="9">
        <v>34198.1</v>
      </c>
      <c r="H103" s="9" t="s">
        <v>0</v>
      </c>
      <c r="I103" s="9">
        <v>34198.1</v>
      </c>
      <c r="J103" s="9">
        <f>J104</f>
        <v>34198.125</v>
      </c>
      <c r="K103" s="9">
        <f t="shared" si="42"/>
        <v>34198.125</v>
      </c>
      <c r="L103" s="9">
        <f t="shared" si="42"/>
        <v>34198.125</v>
      </c>
      <c r="M103" s="9">
        <f t="shared" si="33"/>
        <v>100.00007310347652</v>
      </c>
      <c r="N103" s="9">
        <f t="shared" si="34"/>
        <v>100</v>
      </c>
    </row>
    <row r="104" spans="1:14" ht="114.75">
      <c r="A104" s="8" t="s">
        <v>44</v>
      </c>
      <c r="B104" s="2" t="s">
        <v>17</v>
      </c>
      <c r="C104" s="2" t="s">
        <v>115</v>
      </c>
      <c r="D104" s="2" t="s">
        <v>19</v>
      </c>
      <c r="E104" s="2" t="s">
        <v>121</v>
      </c>
      <c r="F104" s="2" t="s">
        <v>45</v>
      </c>
      <c r="G104" s="9">
        <v>34198.1</v>
      </c>
      <c r="H104" s="9" t="s">
        <v>0</v>
      </c>
      <c r="I104" s="9">
        <v>34198.1</v>
      </c>
      <c r="J104" s="9">
        <v>34198.125</v>
      </c>
      <c r="K104" s="9">
        <v>34198.125</v>
      </c>
      <c r="L104" s="9">
        <v>34198.125</v>
      </c>
      <c r="M104" s="9">
        <f t="shared" si="33"/>
        <v>100.00007310347652</v>
      </c>
      <c r="N104" s="9">
        <f t="shared" si="34"/>
        <v>100</v>
      </c>
    </row>
    <row r="105" spans="1:14" ht="25.5">
      <c r="A105" s="8" t="s">
        <v>24</v>
      </c>
      <c r="B105" s="2" t="s">
        <v>17</v>
      </c>
      <c r="C105" s="2" t="s">
        <v>115</v>
      </c>
      <c r="D105" s="2" t="s">
        <v>19</v>
      </c>
      <c r="E105" s="2" t="s">
        <v>25</v>
      </c>
      <c r="F105" s="6" t="s">
        <v>0</v>
      </c>
      <c r="G105" s="9">
        <v>2317.6999999999998</v>
      </c>
      <c r="H105" s="9">
        <v>-470</v>
      </c>
      <c r="I105" s="9">
        <v>1847.7</v>
      </c>
      <c r="J105" s="9">
        <f>J106</f>
        <v>1847.68</v>
      </c>
      <c r="K105" s="9">
        <f t="shared" ref="K105:L107" si="43">K106</f>
        <v>1847.66</v>
      </c>
      <c r="L105" s="9">
        <f t="shared" si="43"/>
        <v>1847.66</v>
      </c>
      <c r="M105" s="9">
        <f t="shared" si="33"/>
        <v>99.997835146398231</v>
      </c>
      <c r="N105" s="9">
        <f t="shared" si="34"/>
        <v>99.998917561482514</v>
      </c>
    </row>
    <row r="106" spans="1:14" ht="25.5">
      <c r="A106" s="8" t="s">
        <v>60</v>
      </c>
      <c r="B106" s="2" t="s">
        <v>17</v>
      </c>
      <c r="C106" s="2" t="s">
        <v>115</v>
      </c>
      <c r="D106" s="2" t="s">
        <v>19</v>
      </c>
      <c r="E106" s="2" t="s">
        <v>101</v>
      </c>
      <c r="F106" s="6" t="s">
        <v>0</v>
      </c>
      <c r="G106" s="9">
        <v>2317.6999999999998</v>
      </c>
      <c r="H106" s="9">
        <v>-470</v>
      </c>
      <c r="I106" s="9">
        <v>1847.7</v>
      </c>
      <c r="J106" s="9">
        <f>J107</f>
        <v>1847.68</v>
      </c>
      <c r="K106" s="9">
        <f t="shared" si="43"/>
        <v>1847.66</v>
      </c>
      <c r="L106" s="9">
        <f t="shared" si="43"/>
        <v>1847.66</v>
      </c>
      <c r="M106" s="9">
        <f t="shared" si="33"/>
        <v>99.997835146398231</v>
      </c>
      <c r="N106" s="9">
        <f t="shared" si="34"/>
        <v>99.998917561482514</v>
      </c>
    </row>
    <row r="107" spans="1:14" ht="38.25">
      <c r="A107" s="8" t="s">
        <v>62</v>
      </c>
      <c r="B107" s="2" t="s">
        <v>17</v>
      </c>
      <c r="C107" s="2" t="s">
        <v>115</v>
      </c>
      <c r="D107" s="2" t="s">
        <v>19</v>
      </c>
      <c r="E107" s="2" t="s">
        <v>101</v>
      </c>
      <c r="F107" s="2" t="s">
        <v>63</v>
      </c>
      <c r="G107" s="9">
        <v>2317.6999999999998</v>
      </c>
      <c r="H107" s="9">
        <v>-470</v>
      </c>
      <c r="I107" s="9">
        <v>1847.7</v>
      </c>
      <c r="J107" s="9">
        <f>J108</f>
        <v>1847.68</v>
      </c>
      <c r="K107" s="9">
        <f t="shared" si="43"/>
        <v>1847.66</v>
      </c>
      <c r="L107" s="9">
        <f t="shared" si="43"/>
        <v>1847.66</v>
      </c>
      <c r="M107" s="9">
        <f t="shared" si="33"/>
        <v>99.997835146398231</v>
      </c>
      <c r="N107" s="9">
        <f t="shared" si="34"/>
        <v>99.998917561482514</v>
      </c>
    </row>
    <row r="108" spans="1:14">
      <c r="A108" s="8" t="s">
        <v>64</v>
      </c>
      <c r="B108" s="2" t="s">
        <v>17</v>
      </c>
      <c r="C108" s="2" t="s">
        <v>115</v>
      </c>
      <c r="D108" s="2" t="s">
        <v>19</v>
      </c>
      <c r="E108" s="2" t="s">
        <v>101</v>
      </c>
      <c r="F108" s="2" t="s">
        <v>65</v>
      </c>
      <c r="G108" s="9">
        <v>2317.6999999999998</v>
      </c>
      <c r="H108" s="9">
        <v>-470</v>
      </c>
      <c r="I108" s="9">
        <v>1847.7</v>
      </c>
      <c r="J108" s="9">
        <v>1847.68</v>
      </c>
      <c r="K108" s="9">
        <v>1847.66</v>
      </c>
      <c r="L108" s="9">
        <v>1847.66</v>
      </c>
      <c r="M108" s="9">
        <f t="shared" si="33"/>
        <v>99.997835146398231</v>
      </c>
      <c r="N108" s="9">
        <f t="shared" si="34"/>
        <v>99.998917561482514</v>
      </c>
    </row>
    <row r="109" spans="1:14" ht="89.25">
      <c r="A109" s="8" t="s">
        <v>122</v>
      </c>
      <c r="B109" s="2" t="s">
        <v>17</v>
      </c>
      <c r="C109" s="2" t="s">
        <v>115</v>
      </c>
      <c r="D109" s="2" t="s">
        <v>19</v>
      </c>
      <c r="E109" s="2" t="s">
        <v>123</v>
      </c>
      <c r="F109" s="6" t="s">
        <v>0</v>
      </c>
      <c r="G109" s="9">
        <v>540604.30000000005</v>
      </c>
      <c r="H109" s="9" t="s">
        <v>0</v>
      </c>
      <c r="I109" s="9">
        <v>540604.30000000005</v>
      </c>
      <c r="J109" s="9">
        <f>J110</f>
        <v>540604.30000000005</v>
      </c>
      <c r="K109" s="9">
        <f t="shared" ref="K109:L112" si="44">K110</f>
        <v>102635.29803000001</v>
      </c>
      <c r="L109" s="9">
        <f t="shared" si="44"/>
        <v>102635.29803000001</v>
      </c>
      <c r="M109" s="9">
        <f t="shared" si="33"/>
        <v>18.985290725582463</v>
      </c>
      <c r="N109" s="9">
        <f t="shared" si="34"/>
        <v>18.985290725582463</v>
      </c>
    </row>
    <row r="110" spans="1:14" ht="25.5">
      <c r="A110" s="8" t="s">
        <v>124</v>
      </c>
      <c r="B110" s="2" t="s">
        <v>17</v>
      </c>
      <c r="C110" s="2" t="s">
        <v>115</v>
      </c>
      <c r="D110" s="2" t="s">
        <v>19</v>
      </c>
      <c r="E110" s="2" t="s">
        <v>125</v>
      </c>
      <c r="F110" s="6" t="s">
        <v>0</v>
      </c>
      <c r="G110" s="9">
        <v>540604.30000000005</v>
      </c>
      <c r="H110" s="9" t="s">
        <v>0</v>
      </c>
      <c r="I110" s="9">
        <v>540604.30000000005</v>
      </c>
      <c r="J110" s="9">
        <f>J111</f>
        <v>540604.30000000005</v>
      </c>
      <c r="K110" s="9">
        <f t="shared" si="44"/>
        <v>102635.29803000001</v>
      </c>
      <c r="L110" s="9">
        <f t="shared" si="44"/>
        <v>102635.29803000001</v>
      </c>
      <c r="M110" s="9">
        <f t="shared" si="33"/>
        <v>18.985290725582463</v>
      </c>
      <c r="N110" s="9">
        <f t="shared" si="34"/>
        <v>18.985290725582463</v>
      </c>
    </row>
    <row r="111" spans="1:14" ht="76.5">
      <c r="A111" s="8" t="s">
        <v>126</v>
      </c>
      <c r="B111" s="2" t="s">
        <v>17</v>
      </c>
      <c r="C111" s="2" t="s">
        <v>115</v>
      </c>
      <c r="D111" s="2" t="s">
        <v>19</v>
      </c>
      <c r="E111" s="2" t="s">
        <v>127</v>
      </c>
      <c r="F111" s="6" t="s">
        <v>0</v>
      </c>
      <c r="G111" s="9">
        <v>540604.30000000005</v>
      </c>
      <c r="H111" s="9" t="s">
        <v>0</v>
      </c>
      <c r="I111" s="9">
        <v>540604.30000000005</v>
      </c>
      <c r="J111" s="9">
        <f>J112</f>
        <v>540604.30000000005</v>
      </c>
      <c r="K111" s="9">
        <f t="shared" si="44"/>
        <v>102635.29803000001</v>
      </c>
      <c r="L111" s="9">
        <f t="shared" si="44"/>
        <v>102635.29803000001</v>
      </c>
      <c r="M111" s="9">
        <f t="shared" si="33"/>
        <v>18.985290725582463</v>
      </c>
      <c r="N111" s="9">
        <f t="shared" si="34"/>
        <v>18.985290725582463</v>
      </c>
    </row>
    <row r="112" spans="1:14" ht="38.25">
      <c r="A112" s="8" t="s">
        <v>42</v>
      </c>
      <c r="B112" s="2" t="s">
        <v>17</v>
      </c>
      <c r="C112" s="2" t="s">
        <v>115</v>
      </c>
      <c r="D112" s="2" t="s">
        <v>19</v>
      </c>
      <c r="E112" s="2" t="s">
        <v>127</v>
      </c>
      <c r="F112" s="2" t="s">
        <v>43</v>
      </c>
      <c r="G112" s="9">
        <v>540604.30000000005</v>
      </c>
      <c r="H112" s="9" t="s">
        <v>0</v>
      </c>
      <c r="I112" s="9">
        <v>540604.30000000005</v>
      </c>
      <c r="J112" s="9">
        <f>J113</f>
        <v>540604.30000000005</v>
      </c>
      <c r="K112" s="9">
        <f t="shared" si="44"/>
        <v>102635.29803000001</v>
      </c>
      <c r="L112" s="9">
        <f t="shared" si="44"/>
        <v>102635.29803000001</v>
      </c>
      <c r="M112" s="9">
        <f t="shared" si="33"/>
        <v>18.985290725582463</v>
      </c>
      <c r="N112" s="9">
        <f t="shared" si="34"/>
        <v>18.985290725582463</v>
      </c>
    </row>
    <row r="113" spans="1:14" ht="114.75">
      <c r="A113" s="8" t="s">
        <v>44</v>
      </c>
      <c r="B113" s="2" t="s">
        <v>17</v>
      </c>
      <c r="C113" s="2" t="s">
        <v>115</v>
      </c>
      <c r="D113" s="2" t="s">
        <v>19</v>
      </c>
      <c r="E113" s="2" t="s">
        <v>127</v>
      </c>
      <c r="F113" s="2" t="s">
        <v>45</v>
      </c>
      <c r="G113" s="9">
        <v>540604.30000000005</v>
      </c>
      <c r="H113" s="9" t="s">
        <v>0</v>
      </c>
      <c r="I113" s="9">
        <v>540604.30000000005</v>
      </c>
      <c r="J113" s="9">
        <v>540604.30000000005</v>
      </c>
      <c r="K113" s="9">
        <v>102635.29803000001</v>
      </c>
      <c r="L113" s="9">
        <v>102635.29803000001</v>
      </c>
      <c r="M113" s="9">
        <f t="shared" si="33"/>
        <v>18.985290725582463</v>
      </c>
      <c r="N113" s="9">
        <f t="shared" si="34"/>
        <v>18.985290725582463</v>
      </c>
    </row>
    <row r="114" spans="1:14" ht="25.5">
      <c r="A114" s="33" t="s">
        <v>677</v>
      </c>
      <c r="B114" s="2" t="s">
        <v>17</v>
      </c>
      <c r="C114" s="2" t="s">
        <v>115</v>
      </c>
      <c r="D114" s="2" t="s">
        <v>19</v>
      </c>
      <c r="E114" s="28" t="s">
        <v>678</v>
      </c>
      <c r="F114" s="2"/>
      <c r="G114" s="9"/>
      <c r="H114" s="9"/>
      <c r="I114" s="9"/>
      <c r="J114" s="9">
        <f>J115</f>
        <v>1049.0536099999999</v>
      </c>
      <c r="K114" s="9">
        <f t="shared" ref="K114:L116" si="45">K115</f>
        <v>1049.0536099999999</v>
      </c>
      <c r="L114" s="9">
        <f t="shared" si="45"/>
        <v>743.82836999999995</v>
      </c>
      <c r="M114" s="9">
        <v>0</v>
      </c>
      <c r="N114" s="9">
        <f t="shared" ref="N114:N117" si="46">L114/J114*100</f>
        <v>70.904705241898938</v>
      </c>
    </row>
    <row r="115" spans="1:14" ht="25.5">
      <c r="A115" s="33" t="s">
        <v>677</v>
      </c>
      <c r="B115" s="2" t="s">
        <v>17</v>
      </c>
      <c r="C115" s="2" t="s">
        <v>115</v>
      </c>
      <c r="D115" s="2" t="s">
        <v>19</v>
      </c>
      <c r="E115" s="28" t="s">
        <v>679</v>
      </c>
      <c r="F115" s="2"/>
      <c r="G115" s="9"/>
      <c r="H115" s="9"/>
      <c r="I115" s="9"/>
      <c r="J115" s="9">
        <f>J116</f>
        <v>1049.0536099999999</v>
      </c>
      <c r="K115" s="9">
        <f t="shared" si="45"/>
        <v>1049.0536099999999</v>
      </c>
      <c r="L115" s="9">
        <f t="shared" si="45"/>
        <v>743.82836999999995</v>
      </c>
      <c r="M115" s="9">
        <v>0</v>
      </c>
      <c r="N115" s="9">
        <f t="shared" si="46"/>
        <v>70.904705241898938</v>
      </c>
    </row>
    <row r="116" spans="1:14" ht="38.25">
      <c r="A116" s="8" t="s">
        <v>62</v>
      </c>
      <c r="B116" s="2" t="s">
        <v>17</v>
      </c>
      <c r="C116" s="2" t="s">
        <v>115</v>
      </c>
      <c r="D116" s="2" t="s">
        <v>19</v>
      </c>
      <c r="E116" s="28" t="s">
        <v>679</v>
      </c>
      <c r="F116" s="2">
        <v>600</v>
      </c>
      <c r="G116" s="9"/>
      <c r="H116" s="9"/>
      <c r="I116" s="9"/>
      <c r="J116" s="9">
        <f>J117</f>
        <v>1049.0536099999999</v>
      </c>
      <c r="K116" s="9">
        <f t="shared" si="45"/>
        <v>1049.0536099999999</v>
      </c>
      <c r="L116" s="9">
        <f t="shared" si="45"/>
        <v>743.82836999999995</v>
      </c>
      <c r="M116" s="9">
        <v>0</v>
      </c>
      <c r="N116" s="9">
        <f t="shared" si="46"/>
        <v>70.904705241898938</v>
      </c>
    </row>
    <row r="117" spans="1:14">
      <c r="A117" s="8" t="s">
        <v>64</v>
      </c>
      <c r="B117" s="2" t="s">
        <v>17</v>
      </c>
      <c r="C117" s="2" t="s">
        <v>115</v>
      </c>
      <c r="D117" s="2" t="s">
        <v>19</v>
      </c>
      <c r="E117" s="28" t="s">
        <v>679</v>
      </c>
      <c r="F117" s="2">
        <v>610</v>
      </c>
      <c r="G117" s="9"/>
      <c r="H117" s="9"/>
      <c r="I117" s="9"/>
      <c r="J117" s="9">
        <v>1049.0536099999999</v>
      </c>
      <c r="K117" s="9">
        <v>1049.0536099999999</v>
      </c>
      <c r="L117" s="9">
        <v>743.82836999999995</v>
      </c>
      <c r="M117" s="9">
        <v>0</v>
      </c>
      <c r="N117" s="9">
        <f t="shared" si="46"/>
        <v>70.904705241898938</v>
      </c>
    </row>
    <row r="118" spans="1:14">
      <c r="A118" s="8"/>
      <c r="B118" s="2"/>
      <c r="C118" s="2"/>
      <c r="D118" s="2"/>
      <c r="E118" s="2"/>
      <c r="F118" s="2"/>
      <c r="G118" s="9"/>
      <c r="H118" s="9"/>
      <c r="I118" s="9"/>
      <c r="J118" s="9"/>
      <c r="K118" s="9"/>
      <c r="L118" s="9"/>
      <c r="M118" s="9"/>
      <c r="N118" s="9"/>
    </row>
    <row r="119" spans="1:14">
      <c r="A119" s="8" t="s">
        <v>128</v>
      </c>
      <c r="B119" s="2" t="s">
        <v>17</v>
      </c>
      <c r="C119" s="2" t="s">
        <v>115</v>
      </c>
      <c r="D119" s="2" t="s">
        <v>129</v>
      </c>
      <c r="E119" s="6" t="s">
        <v>0</v>
      </c>
      <c r="F119" s="6" t="s">
        <v>0</v>
      </c>
      <c r="G119" s="9">
        <v>134444.6</v>
      </c>
      <c r="H119" s="9">
        <v>4564.3</v>
      </c>
      <c r="I119" s="9">
        <v>139008.9</v>
      </c>
      <c r="J119" s="9">
        <f>J120+J128</f>
        <v>139008.90945000001</v>
      </c>
      <c r="K119" s="9">
        <f t="shared" ref="K119:L119" si="47">K120+K128</f>
        <v>139008.90937000001</v>
      </c>
      <c r="L119" s="9">
        <f t="shared" si="47"/>
        <v>139008.90937000001</v>
      </c>
      <c r="M119" s="9">
        <f t="shared" si="33"/>
        <v>100.00000674057561</v>
      </c>
      <c r="N119" s="9">
        <f t="shared" si="34"/>
        <v>99.999999942449733</v>
      </c>
    </row>
    <row r="120" spans="1:14" ht="63.75">
      <c r="A120" s="8" t="s">
        <v>22</v>
      </c>
      <c r="B120" s="2" t="s">
        <v>17</v>
      </c>
      <c r="C120" s="2" t="s">
        <v>115</v>
      </c>
      <c r="D120" s="2" t="s">
        <v>129</v>
      </c>
      <c r="E120" s="2" t="s">
        <v>23</v>
      </c>
      <c r="F120" s="6" t="s">
        <v>0</v>
      </c>
      <c r="G120" s="9">
        <v>114094.3</v>
      </c>
      <c r="H120" s="9">
        <v>4564.3</v>
      </c>
      <c r="I120" s="9">
        <v>118658.6</v>
      </c>
      <c r="J120" s="9">
        <f>J121</f>
        <v>118658.60945</v>
      </c>
      <c r="K120" s="9">
        <f t="shared" ref="K120:L120" si="48">K121</f>
        <v>118658.60937000001</v>
      </c>
      <c r="L120" s="9">
        <f t="shared" si="48"/>
        <v>118658.60937000001</v>
      </c>
      <c r="M120" s="9">
        <f t="shared" si="33"/>
        <v>100.00000789660422</v>
      </c>
      <c r="N120" s="9">
        <f t="shared" si="34"/>
        <v>99.999999932579698</v>
      </c>
    </row>
    <row r="121" spans="1:14" ht="38.25">
      <c r="A121" s="8" t="s">
        <v>79</v>
      </c>
      <c r="B121" s="2" t="s">
        <v>17</v>
      </c>
      <c r="C121" s="2" t="s">
        <v>115</v>
      </c>
      <c r="D121" s="2" t="s">
        <v>129</v>
      </c>
      <c r="E121" s="2" t="s">
        <v>80</v>
      </c>
      <c r="F121" s="6" t="s">
        <v>0</v>
      </c>
      <c r="G121" s="9">
        <v>114094.3</v>
      </c>
      <c r="H121" s="9">
        <v>4564.3</v>
      </c>
      <c r="I121" s="9">
        <v>118658.6</v>
      </c>
      <c r="J121" s="9">
        <f>J122+J125</f>
        <v>118658.60945</v>
      </c>
      <c r="K121" s="9">
        <f t="shared" ref="K121:L121" si="49">K122+K125</f>
        <v>118658.60937000001</v>
      </c>
      <c r="L121" s="9">
        <f t="shared" si="49"/>
        <v>118658.60937000001</v>
      </c>
      <c r="M121" s="9">
        <f t="shared" si="33"/>
        <v>100.00000789660422</v>
      </c>
      <c r="N121" s="9">
        <f t="shared" si="34"/>
        <v>99.999999932579698</v>
      </c>
    </row>
    <row r="122" spans="1:14" ht="38.25">
      <c r="A122" s="8" t="s">
        <v>40</v>
      </c>
      <c r="B122" s="2" t="s">
        <v>17</v>
      </c>
      <c r="C122" s="2" t="s">
        <v>115</v>
      </c>
      <c r="D122" s="2" t="s">
        <v>129</v>
      </c>
      <c r="E122" s="2" t="s">
        <v>117</v>
      </c>
      <c r="F122" s="6" t="s">
        <v>0</v>
      </c>
      <c r="G122" s="9">
        <v>28277.3</v>
      </c>
      <c r="H122" s="9">
        <v>7098.5</v>
      </c>
      <c r="I122" s="9">
        <v>35375.800000000003</v>
      </c>
      <c r="J122" s="9">
        <f>J123</f>
        <v>35375.800000000003</v>
      </c>
      <c r="K122" s="9">
        <f t="shared" ref="K122:L123" si="50">K123</f>
        <v>35375.800000000003</v>
      </c>
      <c r="L122" s="9">
        <f t="shared" si="50"/>
        <v>35375.800000000003</v>
      </c>
      <c r="M122" s="9">
        <f t="shared" si="33"/>
        <v>100</v>
      </c>
      <c r="N122" s="9">
        <f t="shared" si="34"/>
        <v>100</v>
      </c>
    </row>
    <row r="123" spans="1:14" ht="38.25">
      <c r="A123" s="8" t="s">
        <v>42</v>
      </c>
      <c r="B123" s="2" t="s">
        <v>17</v>
      </c>
      <c r="C123" s="2" t="s">
        <v>115</v>
      </c>
      <c r="D123" s="2" t="s">
        <v>129</v>
      </c>
      <c r="E123" s="2" t="s">
        <v>117</v>
      </c>
      <c r="F123" s="2" t="s">
        <v>43</v>
      </c>
      <c r="G123" s="9">
        <v>28277.3</v>
      </c>
      <c r="H123" s="9">
        <v>7098.5</v>
      </c>
      <c r="I123" s="9">
        <v>35375.800000000003</v>
      </c>
      <c r="J123" s="9">
        <f>J124</f>
        <v>35375.800000000003</v>
      </c>
      <c r="K123" s="9">
        <f t="shared" si="50"/>
        <v>35375.800000000003</v>
      </c>
      <c r="L123" s="9">
        <f t="shared" si="50"/>
        <v>35375.800000000003</v>
      </c>
      <c r="M123" s="9">
        <f t="shared" si="33"/>
        <v>100</v>
      </c>
      <c r="N123" s="9">
        <f t="shared" si="34"/>
        <v>100</v>
      </c>
    </row>
    <row r="124" spans="1:14" ht="114.75">
      <c r="A124" s="8" t="s">
        <v>44</v>
      </c>
      <c r="B124" s="2" t="s">
        <v>17</v>
      </c>
      <c r="C124" s="2" t="s">
        <v>115</v>
      </c>
      <c r="D124" s="2" t="s">
        <v>129</v>
      </c>
      <c r="E124" s="2" t="s">
        <v>117</v>
      </c>
      <c r="F124" s="2" t="s">
        <v>45</v>
      </c>
      <c r="G124" s="9">
        <v>28277.3</v>
      </c>
      <c r="H124" s="9">
        <v>7098.5</v>
      </c>
      <c r="I124" s="9">
        <v>35375.800000000003</v>
      </c>
      <c r="J124" s="9">
        <v>35375.800000000003</v>
      </c>
      <c r="K124" s="9">
        <v>35375.800000000003</v>
      </c>
      <c r="L124" s="9">
        <v>35375.800000000003</v>
      </c>
      <c r="M124" s="9">
        <f t="shared" si="33"/>
        <v>100</v>
      </c>
      <c r="N124" s="9">
        <f t="shared" si="34"/>
        <v>100</v>
      </c>
    </row>
    <row r="125" spans="1:14" ht="25.5">
      <c r="A125" s="8" t="s">
        <v>118</v>
      </c>
      <c r="B125" s="2" t="s">
        <v>17</v>
      </c>
      <c r="C125" s="2" t="s">
        <v>115</v>
      </c>
      <c r="D125" s="2" t="s">
        <v>129</v>
      </c>
      <c r="E125" s="2" t="s">
        <v>119</v>
      </c>
      <c r="F125" s="6" t="s">
        <v>0</v>
      </c>
      <c r="G125" s="9">
        <v>85817</v>
      </c>
      <c r="H125" s="9">
        <v>-2534.1999999999998</v>
      </c>
      <c r="I125" s="9">
        <v>83282.8</v>
      </c>
      <c r="J125" s="9">
        <f>J126</f>
        <v>83282.809450000001</v>
      </c>
      <c r="K125" s="9">
        <f t="shared" ref="K125:L126" si="51">K126</f>
        <v>83282.809370000003</v>
      </c>
      <c r="L125" s="9">
        <f t="shared" si="51"/>
        <v>83282.809370000003</v>
      </c>
      <c r="M125" s="9">
        <f t="shared" si="33"/>
        <v>100.0000112508225</v>
      </c>
      <c r="N125" s="9">
        <f t="shared" si="34"/>
        <v>99.999999903941756</v>
      </c>
    </row>
    <row r="126" spans="1:14">
      <c r="A126" s="8" t="s">
        <v>28</v>
      </c>
      <c r="B126" s="2" t="s">
        <v>17</v>
      </c>
      <c r="C126" s="2" t="s">
        <v>115</v>
      </c>
      <c r="D126" s="2" t="s">
        <v>129</v>
      </c>
      <c r="E126" s="2" t="s">
        <v>119</v>
      </c>
      <c r="F126" s="2" t="s">
        <v>29</v>
      </c>
      <c r="G126" s="9">
        <v>85817</v>
      </c>
      <c r="H126" s="9">
        <v>-2534.1999999999998</v>
      </c>
      <c r="I126" s="9">
        <v>83282.8</v>
      </c>
      <c r="J126" s="9">
        <f>J127</f>
        <v>83282.809450000001</v>
      </c>
      <c r="K126" s="9">
        <f t="shared" si="51"/>
        <v>83282.809370000003</v>
      </c>
      <c r="L126" s="9">
        <f t="shared" si="51"/>
        <v>83282.809370000003</v>
      </c>
      <c r="M126" s="9">
        <f t="shared" si="33"/>
        <v>100.0000112508225</v>
      </c>
      <c r="N126" s="9">
        <f t="shared" si="34"/>
        <v>99.999999903941756</v>
      </c>
    </row>
    <row r="127" spans="1:14">
      <c r="A127" s="8" t="s">
        <v>75</v>
      </c>
      <c r="B127" s="2" t="s">
        <v>17</v>
      </c>
      <c r="C127" s="2" t="s">
        <v>115</v>
      </c>
      <c r="D127" s="2" t="s">
        <v>129</v>
      </c>
      <c r="E127" s="2" t="s">
        <v>119</v>
      </c>
      <c r="F127" s="2" t="s">
        <v>76</v>
      </c>
      <c r="G127" s="9">
        <v>85817</v>
      </c>
      <c r="H127" s="9">
        <v>-2534.1999999999998</v>
      </c>
      <c r="I127" s="9">
        <v>83282.8</v>
      </c>
      <c r="J127" s="9">
        <v>83282.809450000001</v>
      </c>
      <c r="K127" s="9">
        <v>83282.809370000003</v>
      </c>
      <c r="L127" s="9">
        <v>83282.809370000003</v>
      </c>
      <c r="M127" s="9">
        <f t="shared" si="33"/>
        <v>100.0000112508225</v>
      </c>
      <c r="N127" s="9">
        <f t="shared" si="34"/>
        <v>99.999999903941756</v>
      </c>
    </row>
    <row r="128" spans="1:14" ht="63.75">
      <c r="A128" s="8" t="s">
        <v>49</v>
      </c>
      <c r="B128" s="2" t="s">
        <v>17</v>
      </c>
      <c r="C128" s="2" t="s">
        <v>115</v>
      </c>
      <c r="D128" s="2" t="s">
        <v>129</v>
      </c>
      <c r="E128" s="2" t="s">
        <v>50</v>
      </c>
      <c r="F128" s="6" t="s">
        <v>0</v>
      </c>
      <c r="G128" s="9">
        <v>20350.3</v>
      </c>
      <c r="H128" s="9" t="s">
        <v>0</v>
      </c>
      <c r="I128" s="9">
        <v>20350.3</v>
      </c>
      <c r="J128" s="9">
        <f>J129</f>
        <v>20350.3</v>
      </c>
      <c r="K128" s="9">
        <f t="shared" ref="K128:L131" si="52">K129</f>
        <v>20350.3</v>
      </c>
      <c r="L128" s="9">
        <f t="shared" si="52"/>
        <v>20350.3</v>
      </c>
      <c r="M128" s="9">
        <f t="shared" si="33"/>
        <v>100</v>
      </c>
      <c r="N128" s="9">
        <f t="shared" si="34"/>
        <v>100</v>
      </c>
    </row>
    <row r="129" spans="1:14" ht="38.25">
      <c r="A129" s="8" t="s">
        <v>51</v>
      </c>
      <c r="B129" s="2" t="s">
        <v>17</v>
      </c>
      <c r="C129" s="2" t="s">
        <v>115</v>
      </c>
      <c r="D129" s="2" t="s">
        <v>129</v>
      </c>
      <c r="E129" s="2" t="s">
        <v>52</v>
      </c>
      <c r="F129" s="6" t="s">
        <v>0</v>
      </c>
      <c r="G129" s="9">
        <v>20350.3</v>
      </c>
      <c r="H129" s="9" t="s">
        <v>0</v>
      </c>
      <c r="I129" s="9">
        <v>20350.3</v>
      </c>
      <c r="J129" s="9">
        <f>J130</f>
        <v>20350.3</v>
      </c>
      <c r="K129" s="9">
        <f t="shared" si="52"/>
        <v>20350.3</v>
      </c>
      <c r="L129" s="9">
        <f t="shared" si="52"/>
        <v>20350.3</v>
      </c>
      <c r="M129" s="9">
        <f t="shared" si="33"/>
        <v>100</v>
      </c>
      <c r="N129" s="9">
        <f t="shared" si="34"/>
        <v>100</v>
      </c>
    </row>
    <row r="130" spans="1:14" ht="25.5">
      <c r="A130" s="8" t="s">
        <v>118</v>
      </c>
      <c r="B130" s="2" t="s">
        <v>17</v>
      </c>
      <c r="C130" s="2" t="s">
        <v>115</v>
      </c>
      <c r="D130" s="2" t="s">
        <v>129</v>
      </c>
      <c r="E130" s="2" t="s">
        <v>130</v>
      </c>
      <c r="F130" s="6" t="s">
        <v>0</v>
      </c>
      <c r="G130" s="9">
        <v>20350.3</v>
      </c>
      <c r="H130" s="9" t="s">
        <v>0</v>
      </c>
      <c r="I130" s="9">
        <v>20350.3</v>
      </c>
      <c r="J130" s="9">
        <f>J131</f>
        <v>20350.3</v>
      </c>
      <c r="K130" s="9">
        <f t="shared" si="52"/>
        <v>20350.3</v>
      </c>
      <c r="L130" s="9">
        <f t="shared" si="52"/>
        <v>20350.3</v>
      </c>
      <c r="M130" s="9">
        <f t="shared" si="33"/>
        <v>100</v>
      </c>
      <c r="N130" s="9">
        <f t="shared" si="34"/>
        <v>100</v>
      </c>
    </row>
    <row r="131" spans="1:14">
      <c r="A131" s="8" t="s">
        <v>28</v>
      </c>
      <c r="B131" s="2" t="s">
        <v>17</v>
      </c>
      <c r="C131" s="2" t="s">
        <v>115</v>
      </c>
      <c r="D131" s="2" t="s">
        <v>129</v>
      </c>
      <c r="E131" s="2" t="s">
        <v>130</v>
      </c>
      <c r="F131" s="2" t="s">
        <v>29</v>
      </c>
      <c r="G131" s="9">
        <v>20350.3</v>
      </c>
      <c r="H131" s="9" t="s">
        <v>0</v>
      </c>
      <c r="I131" s="9">
        <v>20350.3</v>
      </c>
      <c r="J131" s="9">
        <f>J132</f>
        <v>20350.3</v>
      </c>
      <c r="K131" s="9">
        <f t="shared" si="52"/>
        <v>20350.3</v>
      </c>
      <c r="L131" s="9">
        <f t="shared" si="52"/>
        <v>20350.3</v>
      </c>
      <c r="M131" s="9">
        <f t="shared" si="33"/>
        <v>100</v>
      </c>
      <c r="N131" s="9">
        <f t="shared" si="34"/>
        <v>100</v>
      </c>
    </row>
    <row r="132" spans="1:14">
      <c r="A132" s="8" t="s">
        <v>75</v>
      </c>
      <c r="B132" s="2" t="s">
        <v>17</v>
      </c>
      <c r="C132" s="2" t="s">
        <v>115</v>
      </c>
      <c r="D132" s="2" t="s">
        <v>129</v>
      </c>
      <c r="E132" s="2" t="s">
        <v>130</v>
      </c>
      <c r="F132" s="2" t="s">
        <v>76</v>
      </c>
      <c r="G132" s="9">
        <v>20350.3</v>
      </c>
      <c r="H132" s="9" t="s">
        <v>0</v>
      </c>
      <c r="I132" s="9">
        <v>20350.3</v>
      </c>
      <c r="J132" s="9">
        <v>20350.3</v>
      </c>
      <c r="K132" s="9">
        <v>20350.3</v>
      </c>
      <c r="L132" s="9">
        <v>20350.3</v>
      </c>
      <c r="M132" s="9">
        <f t="shared" si="33"/>
        <v>100</v>
      </c>
      <c r="N132" s="9">
        <f t="shared" si="34"/>
        <v>100</v>
      </c>
    </row>
    <row r="133" spans="1:14">
      <c r="A133" s="10" t="s">
        <v>0</v>
      </c>
      <c r="B133" s="6" t="s">
        <v>0</v>
      </c>
      <c r="C133" s="6" t="s">
        <v>0</v>
      </c>
      <c r="D133" s="6" t="s">
        <v>0</v>
      </c>
      <c r="E133" s="6" t="s">
        <v>0</v>
      </c>
      <c r="F133" s="6" t="s">
        <v>0</v>
      </c>
      <c r="G133" s="11" t="s">
        <v>0</v>
      </c>
      <c r="H133" s="11" t="s">
        <v>0</v>
      </c>
      <c r="I133" s="11" t="s">
        <v>0</v>
      </c>
      <c r="J133" s="11"/>
      <c r="K133" s="11"/>
      <c r="L133" s="11"/>
      <c r="M133" s="11"/>
      <c r="N133" s="11"/>
    </row>
    <row r="134" spans="1:14">
      <c r="A134" s="8" t="s">
        <v>131</v>
      </c>
      <c r="B134" s="2" t="s">
        <v>17</v>
      </c>
      <c r="C134" s="2" t="s">
        <v>55</v>
      </c>
      <c r="D134" s="6" t="s">
        <v>0</v>
      </c>
      <c r="E134" s="6" t="s">
        <v>0</v>
      </c>
      <c r="F134" s="6" t="s">
        <v>0</v>
      </c>
      <c r="G134" s="9">
        <v>1246944.8</v>
      </c>
      <c r="H134" s="9">
        <v>65085.3</v>
      </c>
      <c r="I134" s="9">
        <v>1312030.1000000001</v>
      </c>
      <c r="J134" s="9">
        <f>J135+J160+J192</f>
        <v>1317897.3571299999</v>
      </c>
      <c r="K134" s="9">
        <f t="shared" ref="K134:L134" si="53">K135+K160+K192</f>
        <v>1203956.3141699999</v>
      </c>
      <c r="L134" s="9">
        <f t="shared" si="53"/>
        <v>1203829.8108400002</v>
      </c>
      <c r="M134" s="9">
        <f t="shared" si="33"/>
        <v>91.753215939177011</v>
      </c>
      <c r="N134" s="9">
        <f t="shared" si="34"/>
        <v>91.344732146788274</v>
      </c>
    </row>
    <row r="135" spans="1:14">
      <c r="A135" s="8" t="s">
        <v>132</v>
      </c>
      <c r="B135" s="2" t="s">
        <v>17</v>
      </c>
      <c r="C135" s="2" t="s">
        <v>55</v>
      </c>
      <c r="D135" s="2" t="s">
        <v>19</v>
      </c>
      <c r="E135" s="6" t="s">
        <v>0</v>
      </c>
      <c r="F135" s="6" t="s">
        <v>0</v>
      </c>
      <c r="G135" s="9">
        <v>911450</v>
      </c>
      <c r="H135" s="9">
        <v>-255</v>
      </c>
      <c r="I135" s="9">
        <v>911195</v>
      </c>
      <c r="J135" s="9">
        <f>J136+J155</f>
        <v>912512.20110999991</v>
      </c>
      <c r="K135" s="9">
        <f t="shared" ref="K135:L135" si="54">K136+K155</f>
        <v>838971.50049000001</v>
      </c>
      <c r="L135" s="9">
        <f t="shared" si="54"/>
        <v>838971.50049000001</v>
      </c>
      <c r="M135" s="9">
        <f t="shared" si="33"/>
        <v>92.073760335603254</v>
      </c>
      <c r="N135" s="9">
        <f t="shared" si="34"/>
        <v>91.940852897030496</v>
      </c>
    </row>
    <row r="136" spans="1:14" ht="38.25">
      <c r="A136" s="8" t="s">
        <v>133</v>
      </c>
      <c r="B136" s="2" t="s">
        <v>17</v>
      </c>
      <c r="C136" s="2" t="s">
        <v>55</v>
      </c>
      <c r="D136" s="2" t="s">
        <v>19</v>
      </c>
      <c r="E136" s="2" t="s">
        <v>134</v>
      </c>
      <c r="F136" s="6" t="s">
        <v>0</v>
      </c>
      <c r="G136" s="9">
        <v>911450</v>
      </c>
      <c r="H136" s="9">
        <v>-255</v>
      </c>
      <c r="I136" s="9">
        <v>911195</v>
      </c>
      <c r="J136" s="9">
        <f>J137</f>
        <v>911194.99110999994</v>
      </c>
      <c r="K136" s="9">
        <f t="shared" ref="K136:L136" si="55">K137</f>
        <v>837654.29049000004</v>
      </c>
      <c r="L136" s="9">
        <f t="shared" si="55"/>
        <v>837654.29049000004</v>
      </c>
      <c r="M136" s="9">
        <f t="shared" si="33"/>
        <v>91.929201816296185</v>
      </c>
      <c r="N136" s="9">
        <f t="shared" si="34"/>
        <v>91.929202713195991</v>
      </c>
    </row>
    <row r="137" spans="1:14" ht="51">
      <c r="A137" s="8" t="s">
        <v>135</v>
      </c>
      <c r="B137" s="2" t="s">
        <v>17</v>
      </c>
      <c r="C137" s="2" t="s">
        <v>55</v>
      </c>
      <c r="D137" s="2" t="s">
        <v>19</v>
      </c>
      <c r="E137" s="2" t="s">
        <v>136</v>
      </c>
      <c r="F137" s="6" t="s">
        <v>0</v>
      </c>
      <c r="G137" s="9">
        <v>911450</v>
      </c>
      <c r="H137" s="9">
        <v>-255</v>
      </c>
      <c r="I137" s="9">
        <v>911195</v>
      </c>
      <c r="J137" s="9">
        <f>J138+J143+J146+J149+J152</f>
        <v>911194.99110999994</v>
      </c>
      <c r="K137" s="9">
        <f t="shared" ref="K137:L137" si="56">K138+K143+K146+K149+K152</f>
        <v>837654.29049000004</v>
      </c>
      <c r="L137" s="9">
        <f t="shared" si="56"/>
        <v>837654.29049000004</v>
      </c>
      <c r="M137" s="9">
        <f t="shared" si="33"/>
        <v>91.929201816296185</v>
      </c>
      <c r="N137" s="9">
        <f t="shared" si="34"/>
        <v>91.929202713195991</v>
      </c>
    </row>
    <row r="138" spans="1:14" ht="25.5">
      <c r="A138" s="8" t="s">
        <v>137</v>
      </c>
      <c r="B138" s="2" t="s">
        <v>17</v>
      </c>
      <c r="C138" s="2" t="s">
        <v>55</v>
      </c>
      <c r="D138" s="2" t="s">
        <v>19</v>
      </c>
      <c r="E138" s="2" t="s">
        <v>138</v>
      </c>
      <c r="F138" s="6" t="s">
        <v>0</v>
      </c>
      <c r="G138" s="9">
        <v>359936.4</v>
      </c>
      <c r="H138" s="9" t="s">
        <v>0</v>
      </c>
      <c r="I138" s="9">
        <v>359936.4</v>
      </c>
      <c r="J138" s="9">
        <f>J139+J141</f>
        <v>359936.4</v>
      </c>
      <c r="K138" s="9">
        <f t="shared" ref="K138:L138" si="57">K139+K141</f>
        <v>359936.4</v>
      </c>
      <c r="L138" s="9">
        <f t="shared" si="57"/>
        <v>359936.4</v>
      </c>
      <c r="M138" s="9">
        <f t="shared" si="33"/>
        <v>100</v>
      </c>
      <c r="N138" s="9">
        <f t="shared" si="34"/>
        <v>100</v>
      </c>
    </row>
    <row r="139" spans="1:14" ht="38.25">
      <c r="A139" s="8" t="s">
        <v>42</v>
      </c>
      <c r="B139" s="2" t="s">
        <v>17</v>
      </c>
      <c r="C139" s="2" t="s">
        <v>55</v>
      </c>
      <c r="D139" s="2" t="s">
        <v>19</v>
      </c>
      <c r="E139" s="2" t="s">
        <v>138</v>
      </c>
      <c r="F139" s="2" t="s">
        <v>43</v>
      </c>
      <c r="G139" s="9">
        <v>40000</v>
      </c>
      <c r="H139" s="9" t="s">
        <v>0</v>
      </c>
      <c r="I139" s="9">
        <v>40000</v>
      </c>
      <c r="J139" s="9">
        <f>J140</f>
        <v>40000</v>
      </c>
      <c r="K139" s="9">
        <f t="shared" ref="K139:L139" si="58">K140</f>
        <v>40000</v>
      </c>
      <c r="L139" s="9">
        <f t="shared" si="58"/>
        <v>40000</v>
      </c>
      <c r="M139" s="9">
        <f t="shared" si="33"/>
        <v>100</v>
      </c>
      <c r="N139" s="9">
        <f t="shared" si="34"/>
        <v>100</v>
      </c>
    </row>
    <row r="140" spans="1:14" ht="114.75">
      <c r="A140" s="8" t="s">
        <v>44</v>
      </c>
      <c r="B140" s="2" t="s">
        <v>17</v>
      </c>
      <c r="C140" s="2" t="s">
        <v>55</v>
      </c>
      <c r="D140" s="2" t="s">
        <v>19</v>
      </c>
      <c r="E140" s="2" t="s">
        <v>138</v>
      </c>
      <c r="F140" s="2" t="s">
        <v>45</v>
      </c>
      <c r="G140" s="9">
        <v>40000</v>
      </c>
      <c r="H140" s="9" t="s">
        <v>0</v>
      </c>
      <c r="I140" s="9">
        <v>40000</v>
      </c>
      <c r="J140" s="9">
        <v>40000</v>
      </c>
      <c r="K140" s="9">
        <v>40000</v>
      </c>
      <c r="L140" s="9">
        <v>40000</v>
      </c>
      <c r="M140" s="9">
        <f t="shared" si="33"/>
        <v>100</v>
      </c>
      <c r="N140" s="9">
        <f t="shared" si="34"/>
        <v>100</v>
      </c>
    </row>
    <row r="141" spans="1:14">
      <c r="A141" s="8" t="s">
        <v>28</v>
      </c>
      <c r="B141" s="2" t="s">
        <v>17</v>
      </c>
      <c r="C141" s="2" t="s">
        <v>55</v>
      </c>
      <c r="D141" s="2" t="s">
        <v>19</v>
      </c>
      <c r="E141" s="2" t="s">
        <v>138</v>
      </c>
      <c r="F141" s="2" t="s">
        <v>29</v>
      </c>
      <c r="G141" s="9">
        <v>319936.40000000002</v>
      </c>
      <c r="H141" s="9" t="s">
        <v>0</v>
      </c>
      <c r="I141" s="9">
        <v>319936.40000000002</v>
      </c>
      <c r="J141" s="9">
        <f>J142</f>
        <v>319936.40000000002</v>
      </c>
      <c r="K141" s="9">
        <f t="shared" ref="K141:L141" si="59">K142</f>
        <v>319936.40000000002</v>
      </c>
      <c r="L141" s="9">
        <f t="shared" si="59"/>
        <v>319936.40000000002</v>
      </c>
      <c r="M141" s="9">
        <f t="shared" si="33"/>
        <v>100</v>
      </c>
      <c r="N141" s="9">
        <f t="shared" si="34"/>
        <v>100</v>
      </c>
    </row>
    <row r="142" spans="1:14">
      <c r="A142" s="8" t="s">
        <v>75</v>
      </c>
      <c r="B142" s="2" t="s">
        <v>17</v>
      </c>
      <c r="C142" s="2" t="s">
        <v>55</v>
      </c>
      <c r="D142" s="2" t="s">
        <v>19</v>
      </c>
      <c r="E142" s="2" t="s">
        <v>138</v>
      </c>
      <c r="F142" s="2" t="s">
        <v>76</v>
      </c>
      <c r="G142" s="9">
        <v>319936.40000000002</v>
      </c>
      <c r="H142" s="9" t="s">
        <v>0</v>
      </c>
      <c r="I142" s="9">
        <v>319936.40000000002</v>
      </c>
      <c r="J142" s="9">
        <v>319936.40000000002</v>
      </c>
      <c r="K142" s="9">
        <v>319936.40000000002</v>
      </c>
      <c r="L142" s="9">
        <v>319936.40000000002</v>
      </c>
      <c r="M142" s="9">
        <f t="shared" si="33"/>
        <v>100</v>
      </c>
      <c r="N142" s="9">
        <f t="shared" si="34"/>
        <v>100</v>
      </c>
    </row>
    <row r="143" spans="1:14" ht="25.5" hidden="1">
      <c r="A143" s="8" t="s">
        <v>60</v>
      </c>
      <c r="B143" s="2" t="s">
        <v>17</v>
      </c>
      <c r="C143" s="2" t="s">
        <v>55</v>
      </c>
      <c r="D143" s="2" t="s">
        <v>19</v>
      </c>
      <c r="E143" s="2" t="s">
        <v>139</v>
      </c>
      <c r="F143" s="6" t="s">
        <v>0</v>
      </c>
      <c r="G143" s="9">
        <v>254</v>
      </c>
      <c r="H143" s="9">
        <v>-254</v>
      </c>
      <c r="I143" s="9" t="s">
        <v>0</v>
      </c>
      <c r="J143" s="9">
        <f>J144</f>
        <v>0</v>
      </c>
      <c r="K143" s="9">
        <f t="shared" ref="K143:L144" si="60">K144</f>
        <v>0</v>
      </c>
      <c r="L143" s="9">
        <f t="shared" si="60"/>
        <v>0</v>
      </c>
      <c r="M143" s="9" t="e">
        <f t="shared" si="33"/>
        <v>#VALUE!</v>
      </c>
      <c r="N143" s="9" t="e">
        <f t="shared" si="34"/>
        <v>#DIV/0!</v>
      </c>
    </row>
    <row r="144" spans="1:14" ht="38.25" hidden="1">
      <c r="A144" s="8" t="s">
        <v>62</v>
      </c>
      <c r="B144" s="2" t="s">
        <v>17</v>
      </c>
      <c r="C144" s="2" t="s">
        <v>55</v>
      </c>
      <c r="D144" s="2" t="s">
        <v>19</v>
      </c>
      <c r="E144" s="2" t="s">
        <v>139</v>
      </c>
      <c r="F144" s="2" t="s">
        <v>63</v>
      </c>
      <c r="G144" s="9">
        <v>254</v>
      </c>
      <c r="H144" s="9">
        <v>-254</v>
      </c>
      <c r="I144" s="9" t="s">
        <v>0</v>
      </c>
      <c r="J144" s="9">
        <f>J145</f>
        <v>0</v>
      </c>
      <c r="K144" s="9">
        <f t="shared" si="60"/>
        <v>0</v>
      </c>
      <c r="L144" s="9">
        <f t="shared" si="60"/>
        <v>0</v>
      </c>
      <c r="M144" s="9" t="e">
        <f t="shared" si="33"/>
        <v>#VALUE!</v>
      </c>
      <c r="N144" s="9" t="e">
        <f t="shared" si="34"/>
        <v>#DIV/0!</v>
      </c>
    </row>
    <row r="145" spans="1:14" hidden="1">
      <c r="A145" s="8" t="s">
        <v>64</v>
      </c>
      <c r="B145" s="2" t="s">
        <v>17</v>
      </c>
      <c r="C145" s="2" t="s">
        <v>55</v>
      </c>
      <c r="D145" s="2" t="s">
        <v>19</v>
      </c>
      <c r="E145" s="2" t="s">
        <v>139</v>
      </c>
      <c r="F145" s="2" t="s">
        <v>65</v>
      </c>
      <c r="G145" s="9">
        <v>254</v>
      </c>
      <c r="H145" s="9">
        <v>-254</v>
      </c>
      <c r="I145" s="9" t="s">
        <v>0</v>
      </c>
      <c r="J145" s="9"/>
      <c r="K145" s="9"/>
      <c r="L145" s="9"/>
      <c r="M145" s="9" t="e">
        <f t="shared" si="33"/>
        <v>#VALUE!</v>
      </c>
      <c r="N145" s="9" t="e">
        <f t="shared" si="34"/>
        <v>#DIV/0!</v>
      </c>
    </row>
    <row r="146" spans="1:14" ht="38.25">
      <c r="A146" s="8" t="s">
        <v>40</v>
      </c>
      <c r="B146" s="2" t="s">
        <v>17</v>
      </c>
      <c r="C146" s="2" t="s">
        <v>55</v>
      </c>
      <c r="D146" s="2" t="s">
        <v>19</v>
      </c>
      <c r="E146" s="2" t="s">
        <v>140</v>
      </c>
      <c r="F146" s="6" t="s">
        <v>0</v>
      </c>
      <c r="G146" s="9">
        <v>75000</v>
      </c>
      <c r="H146" s="9" t="s">
        <v>0</v>
      </c>
      <c r="I146" s="9">
        <v>75000</v>
      </c>
      <c r="J146" s="9">
        <f>J147</f>
        <v>75000</v>
      </c>
      <c r="K146" s="9">
        <f t="shared" ref="K146:L147" si="61">K147</f>
        <v>75000</v>
      </c>
      <c r="L146" s="9">
        <f t="shared" si="61"/>
        <v>75000</v>
      </c>
      <c r="M146" s="9">
        <f t="shared" si="33"/>
        <v>100</v>
      </c>
      <c r="N146" s="9">
        <f t="shared" si="34"/>
        <v>100</v>
      </c>
    </row>
    <row r="147" spans="1:14" ht="38.25">
      <c r="A147" s="8" t="s">
        <v>42</v>
      </c>
      <c r="B147" s="2" t="s">
        <v>17</v>
      </c>
      <c r="C147" s="2" t="s">
        <v>55</v>
      </c>
      <c r="D147" s="2" t="s">
        <v>19</v>
      </c>
      <c r="E147" s="2" t="s">
        <v>140</v>
      </c>
      <c r="F147" s="2" t="s">
        <v>43</v>
      </c>
      <c r="G147" s="9">
        <v>75000</v>
      </c>
      <c r="H147" s="9" t="s">
        <v>0</v>
      </c>
      <c r="I147" s="9">
        <v>75000</v>
      </c>
      <c r="J147" s="9">
        <f>J148</f>
        <v>75000</v>
      </c>
      <c r="K147" s="9">
        <f t="shared" si="61"/>
        <v>75000</v>
      </c>
      <c r="L147" s="9">
        <f t="shared" si="61"/>
        <v>75000</v>
      </c>
      <c r="M147" s="9">
        <f t="shared" si="33"/>
        <v>100</v>
      </c>
      <c r="N147" s="9">
        <f t="shared" si="34"/>
        <v>100</v>
      </c>
    </row>
    <row r="148" spans="1:14" ht="114.75">
      <c r="A148" s="8" t="s">
        <v>44</v>
      </c>
      <c r="B148" s="2" t="s">
        <v>17</v>
      </c>
      <c r="C148" s="2" t="s">
        <v>55</v>
      </c>
      <c r="D148" s="2" t="s">
        <v>19</v>
      </c>
      <c r="E148" s="2" t="s">
        <v>140</v>
      </c>
      <c r="F148" s="2" t="s">
        <v>45</v>
      </c>
      <c r="G148" s="9">
        <v>75000</v>
      </c>
      <c r="H148" s="9" t="s">
        <v>0</v>
      </c>
      <c r="I148" s="9">
        <v>75000</v>
      </c>
      <c r="J148" s="9">
        <v>75000</v>
      </c>
      <c r="K148" s="9">
        <v>75000</v>
      </c>
      <c r="L148" s="9">
        <v>75000</v>
      </c>
      <c r="M148" s="9">
        <f t="shared" si="33"/>
        <v>100</v>
      </c>
      <c r="N148" s="9">
        <f t="shared" si="34"/>
        <v>100</v>
      </c>
    </row>
    <row r="149" spans="1:14" ht="25.5">
      <c r="A149" s="8" t="s">
        <v>118</v>
      </c>
      <c r="B149" s="2" t="s">
        <v>17</v>
      </c>
      <c r="C149" s="2" t="s">
        <v>55</v>
      </c>
      <c r="D149" s="2" t="s">
        <v>19</v>
      </c>
      <c r="E149" s="2" t="s">
        <v>141</v>
      </c>
      <c r="F149" s="6" t="s">
        <v>0</v>
      </c>
      <c r="G149" s="9">
        <v>320551.09999999998</v>
      </c>
      <c r="H149" s="9">
        <v>-1</v>
      </c>
      <c r="I149" s="9">
        <v>320550.09999999998</v>
      </c>
      <c r="J149" s="9">
        <f>J150</f>
        <v>320550.12099999998</v>
      </c>
      <c r="K149" s="9">
        <f t="shared" ref="K149:L150" si="62">K150</f>
        <v>292625.42038000003</v>
      </c>
      <c r="L149" s="9">
        <f t="shared" si="62"/>
        <v>292625.42038000003</v>
      </c>
      <c r="M149" s="9">
        <f t="shared" si="33"/>
        <v>91.28851320901164</v>
      </c>
      <c r="N149" s="9">
        <f t="shared" si="34"/>
        <v>91.288507228484264</v>
      </c>
    </row>
    <row r="150" spans="1:14">
      <c r="A150" s="8" t="s">
        <v>28</v>
      </c>
      <c r="B150" s="2" t="s">
        <v>17</v>
      </c>
      <c r="C150" s="2" t="s">
        <v>55</v>
      </c>
      <c r="D150" s="2" t="s">
        <v>19</v>
      </c>
      <c r="E150" s="2" t="s">
        <v>141</v>
      </c>
      <c r="F150" s="2" t="s">
        <v>29</v>
      </c>
      <c r="G150" s="9">
        <v>320551.09999999998</v>
      </c>
      <c r="H150" s="9">
        <v>-1</v>
      </c>
      <c r="I150" s="9">
        <v>320550.09999999998</v>
      </c>
      <c r="J150" s="9">
        <f>J151</f>
        <v>320550.12099999998</v>
      </c>
      <c r="K150" s="9">
        <f t="shared" si="62"/>
        <v>292625.42038000003</v>
      </c>
      <c r="L150" s="9">
        <f t="shared" si="62"/>
        <v>292625.42038000003</v>
      </c>
      <c r="M150" s="9">
        <f t="shared" si="33"/>
        <v>91.28851320901164</v>
      </c>
      <c r="N150" s="9">
        <f t="shared" si="34"/>
        <v>91.288507228484264</v>
      </c>
    </row>
    <row r="151" spans="1:14">
      <c r="A151" s="8" t="s">
        <v>75</v>
      </c>
      <c r="B151" s="2" t="s">
        <v>17</v>
      </c>
      <c r="C151" s="2" t="s">
        <v>55</v>
      </c>
      <c r="D151" s="2" t="s">
        <v>19</v>
      </c>
      <c r="E151" s="2" t="s">
        <v>141</v>
      </c>
      <c r="F151" s="2" t="s">
        <v>76</v>
      </c>
      <c r="G151" s="9">
        <v>320551.09999999998</v>
      </c>
      <c r="H151" s="9">
        <v>-1</v>
      </c>
      <c r="I151" s="9">
        <v>320550.09999999998</v>
      </c>
      <c r="J151" s="9">
        <v>320550.12099999998</v>
      </c>
      <c r="K151" s="9">
        <v>292625.42038000003</v>
      </c>
      <c r="L151" s="9">
        <v>292625.42038000003</v>
      </c>
      <c r="M151" s="9">
        <f t="shared" si="33"/>
        <v>91.28851320901164</v>
      </c>
      <c r="N151" s="9">
        <f t="shared" si="34"/>
        <v>91.288507228484264</v>
      </c>
    </row>
    <row r="152" spans="1:14" ht="63.75">
      <c r="A152" s="8" t="s">
        <v>142</v>
      </c>
      <c r="B152" s="2" t="s">
        <v>17</v>
      </c>
      <c r="C152" s="2" t="s">
        <v>55</v>
      </c>
      <c r="D152" s="2" t="s">
        <v>19</v>
      </c>
      <c r="E152" s="2" t="s">
        <v>143</v>
      </c>
      <c r="F152" s="6" t="s">
        <v>0</v>
      </c>
      <c r="G152" s="9">
        <v>155708.5</v>
      </c>
      <c r="H152" s="9" t="s">
        <v>0</v>
      </c>
      <c r="I152" s="9">
        <v>155708.5</v>
      </c>
      <c r="J152" s="9">
        <f>J153</f>
        <v>155708.47010999999</v>
      </c>
      <c r="K152" s="9">
        <f t="shared" ref="K152:L153" si="63">K153</f>
        <v>110092.47010999999</v>
      </c>
      <c r="L152" s="9">
        <f t="shared" si="63"/>
        <v>110092.47010999999</v>
      </c>
      <c r="M152" s="9">
        <f t="shared" si="33"/>
        <v>70.704213392332463</v>
      </c>
      <c r="N152" s="9">
        <f t="shared" si="34"/>
        <v>70.704226964805031</v>
      </c>
    </row>
    <row r="153" spans="1:14">
      <c r="A153" s="8" t="s">
        <v>28</v>
      </c>
      <c r="B153" s="2" t="s">
        <v>17</v>
      </c>
      <c r="C153" s="2" t="s">
        <v>55</v>
      </c>
      <c r="D153" s="2" t="s">
        <v>19</v>
      </c>
      <c r="E153" s="2" t="s">
        <v>143</v>
      </c>
      <c r="F153" s="2" t="s">
        <v>29</v>
      </c>
      <c r="G153" s="9">
        <v>155708.5</v>
      </c>
      <c r="H153" s="9" t="s">
        <v>0</v>
      </c>
      <c r="I153" s="9">
        <v>155708.5</v>
      </c>
      <c r="J153" s="9">
        <f>J154</f>
        <v>155708.47010999999</v>
      </c>
      <c r="K153" s="9">
        <f t="shared" si="63"/>
        <v>110092.47010999999</v>
      </c>
      <c r="L153" s="9">
        <f t="shared" si="63"/>
        <v>110092.47010999999</v>
      </c>
      <c r="M153" s="9">
        <f t="shared" ref="M153:M234" si="64">L153/I153*100</f>
        <v>70.704213392332463</v>
      </c>
      <c r="N153" s="9">
        <f t="shared" ref="N153:N234" si="65">L153/J153*100</f>
        <v>70.704226964805031</v>
      </c>
    </row>
    <row r="154" spans="1:14">
      <c r="A154" s="8" t="s">
        <v>75</v>
      </c>
      <c r="B154" s="2" t="s">
        <v>17</v>
      </c>
      <c r="C154" s="2" t="s">
        <v>55</v>
      </c>
      <c r="D154" s="2" t="s">
        <v>19</v>
      </c>
      <c r="E154" s="2" t="s">
        <v>143</v>
      </c>
      <c r="F154" s="2" t="s">
        <v>76</v>
      </c>
      <c r="G154" s="9">
        <v>155708.5</v>
      </c>
      <c r="H154" s="9" t="s">
        <v>0</v>
      </c>
      <c r="I154" s="9">
        <v>155708.5</v>
      </c>
      <c r="J154" s="9">
        <v>155708.47010999999</v>
      </c>
      <c r="K154" s="9">
        <v>110092.47010999999</v>
      </c>
      <c r="L154" s="54">
        <v>110092.47010999999</v>
      </c>
      <c r="M154" s="9">
        <f t="shared" si="64"/>
        <v>70.704213392332463</v>
      </c>
      <c r="N154" s="9">
        <f t="shared" si="65"/>
        <v>70.704226964805031</v>
      </c>
    </row>
    <row r="155" spans="1:14" ht="25.5">
      <c r="A155" s="33" t="s">
        <v>677</v>
      </c>
      <c r="B155" s="2" t="s">
        <v>17</v>
      </c>
      <c r="C155" s="2" t="s">
        <v>55</v>
      </c>
      <c r="D155" s="2" t="s">
        <v>19</v>
      </c>
      <c r="E155" s="28" t="s">
        <v>678</v>
      </c>
      <c r="F155" s="2"/>
      <c r="G155" s="9"/>
      <c r="H155" s="9"/>
      <c r="I155" s="9"/>
      <c r="J155" s="9">
        <f>J156</f>
        <v>1317.21</v>
      </c>
      <c r="K155" s="9">
        <f t="shared" ref="K155:L157" si="66">K156</f>
        <v>1317.21</v>
      </c>
      <c r="L155" s="9">
        <f t="shared" si="66"/>
        <v>1317.21</v>
      </c>
      <c r="M155" s="9">
        <v>0</v>
      </c>
      <c r="N155" s="9">
        <f t="shared" ref="N155:N158" si="67">L155/J155*100</f>
        <v>100</v>
      </c>
    </row>
    <row r="156" spans="1:14" ht="25.5">
      <c r="A156" s="33" t="s">
        <v>677</v>
      </c>
      <c r="B156" s="2" t="s">
        <v>17</v>
      </c>
      <c r="C156" s="2" t="s">
        <v>55</v>
      </c>
      <c r="D156" s="2" t="s">
        <v>19</v>
      </c>
      <c r="E156" s="28" t="s">
        <v>679</v>
      </c>
      <c r="F156" s="2"/>
      <c r="G156" s="9"/>
      <c r="H156" s="9"/>
      <c r="I156" s="9"/>
      <c r="J156" s="9">
        <f>J157</f>
        <v>1317.21</v>
      </c>
      <c r="K156" s="9">
        <f t="shared" si="66"/>
        <v>1317.21</v>
      </c>
      <c r="L156" s="9">
        <f t="shared" si="66"/>
        <v>1317.21</v>
      </c>
      <c r="M156" s="9">
        <v>0</v>
      </c>
      <c r="N156" s="9">
        <f t="shared" si="67"/>
        <v>100</v>
      </c>
    </row>
    <row r="157" spans="1:14">
      <c r="A157" s="33" t="s">
        <v>28</v>
      </c>
      <c r="B157" s="2" t="s">
        <v>17</v>
      </c>
      <c r="C157" s="2" t="s">
        <v>55</v>
      </c>
      <c r="D157" s="2" t="s">
        <v>19</v>
      </c>
      <c r="E157" s="28" t="s">
        <v>679</v>
      </c>
      <c r="F157" s="2">
        <v>500</v>
      </c>
      <c r="G157" s="9"/>
      <c r="H157" s="9"/>
      <c r="I157" s="9"/>
      <c r="J157" s="9">
        <f>J158</f>
        <v>1317.21</v>
      </c>
      <c r="K157" s="9">
        <f t="shared" si="66"/>
        <v>1317.21</v>
      </c>
      <c r="L157" s="9">
        <f t="shared" si="66"/>
        <v>1317.21</v>
      </c>
      <c r="M157" s="9">
        <v>0</v>
      </c>
      <c r="N157" s="9">
        <f t="shared" si="67"/>
        <v>100</v>
      </c>
    </row>
    <row r="158" spans="1:14">
      <c r="A158" s="33" t="s">
        <v>411</v>
      </c>
      <c r="B158" s="2" t="s">
        <v>17</v>
      </c>
      <c r="C158" s="2" t="s">
        <v>55</v>
      </c>
      <c r="D158" s="2" t="s">
        <v>19</v>
      </c>
      <c r="E158" s="28" t="s">
        <v>679</v>
      </c>
      <c r="F158" s="2">
        <v>540</v>
      </c>
      <c r="G158" s="9"/>
      <c r="H158" s="9"/>
      <c r="I158" s="9"/>
      <c r="J158" s="9">
        <v>1317.21</v>
      </c>
      <c r="K158" s="9">
        <v>1317.21</v>
      </c>
      <c r="L158" s="9">
        <v>1317.21</v>
      </c>
      <c r="M158" s="9">
        <v>0</v>
      </c>
      <c r="N158" s="9">
        <f t="shared" si="67"/>
        <v>100</v>
      </c>
    </row>
    <row r="159" spans="1:14">
      <c r="A159" s="8"/>
      <c r="B159" s="2"/>
      <c r="C159" s="2"/>
      <c r="D159" s="2"/>
      <c r="E159" s="2"/>
      <c r="F159" s="2"/>
      <c r="G159" s="9"/>
      <c r="H159" s="9"/>
      <c r="I159" s="9"/>
      <c r="J159" s="9"/>
      <c r="K159" s="9"/>
      <c r="L159" s="9"/>
      <c r="M159" s="9"/>
      <c r="N159" s="9"/>
    </row>
    <row r="160" spans="1:14">
      <c r="A160" s="8" t="s">
        <v>144</v>
      </c>
      <c r="B160" s="2" t="s">
        <v>17</v>
      </c>
      <c r="C160" s="2" t="s">
        <v>55</v>
      </c>
      <c r="D160" s="2" t="s">
        <v>129</v>
      </c>
      <c r="E160" s="6" t="s">
        <v>0</v>
      </c>
      <c r="F160" s="6" t="s">
        <v>0</v>
      </c>
      <c r="G160" s="9">
        <v>283429</v>
      </c>
      <c r="H160" s="9">
        <v>66500</v>
      </c>
      <c r="I160" s="9">
        <v>349929</v>
      </c>
      <c r="J160" s="9">
        <f>J161+J185</f>
        <v>354479.02775000001</v>
      </c>
      <c r="K160" s="9">
        <f t="shared" ref="K160:L160" si="68">K161+K185</f>
        <v>314407.00605000003</v>
      </c>
      <c r="L160" s="9">
        <f t="shared" si="68"/>
        <v>314321.15840000001</v>
      </c>
      <c r="M160" s="9">
        <f t="shared" si="64"/>
        <v>89.824266751255252</v>
      </c>
      <c r="N160" s="9">
        <f t="shared" si="65"/>
        <v>88.671298946824649</v>
      </c>
    </row>
    <row r="161" spans="1:14" ht="38.25">
      <c r="A161" s="8" t="s">
        <v>133</v>
      </c>
      <c r="B161" s="2" t="s">
        <v>17</v>
      </c>
      <c r="C161" s="2" t="s">
        <v>55</v>
      </c>
      <c r="D161" s="2" t="s">
        <v>129</v>
      </c>
      <c r="E161" s="2" t="s">
        <v>134</v>
      </c>
      <c r="F161" s="6" t="s">
        <v>0</v>
      </c>
      <c r="G161" s="9">
        <v>198585</v>
      </c>
      <c r="H161" s="9">
        <v>62500</v>
      </c>
      <c r="I161" s="9">
        <v>261085</v>
      </c>
      <c r="J161" s="9">
        <f>J162+J169+J173+J178</f>
        <v>349929.02775000001</v>
      </c>
      <c r="K161" s="9">
        <f t="shared" ref="K161:L161" si="69">K162+K169+K173+K178</f>
        <v>309857.00605000003</v>
      </c>
      <c r="L161" s="9">
        <f t="shared" si="69"/>
        <v>309771.15840000001</v>
      </c>
      <c r="M161" s="9">
        <f t="shared" si="64"/>
        <v>118.64762755424478</v>
      </c>
      <c r="N161" s="9">
        <f t="shared" si="65"/>
        <v>88.523995963350032</v>
      </c>
    </row>
    <row r="162" spans="1:14" ht="51">
      <c r="A162" s="8" t="s">
        <v>135</v>
      </c>
      <c r="B162" s="2" t="s">
        <v>17</v>
      </c>
      <c r="C162" s="2" t="s">
        <v>55</v>
      </c>
      <c r="D162" s="2" t="s">
        <v>129</v>
      </c>
      <c r="E162" s="2" t="s">
        <v>136</v>
      </c>
      <c r="F162" s="6" t="s">
        <v>0</v>
      </c>
      <c r="G162" s="9">
        <v>198585</v>
      </c>
      <c r="H162" s="9">
        <v>62500</v>
      </c>
      <c r="I162" s="9">
        <v>261085</v>
      </c>
      <c r="J162" s="9">
        <f>J163+J166</f>
        <v>261085.00605</v>
      </c>
      <c r="K162" s="9">
        <f t="shared" ref="K162:L162" si="70">K163+K166</f>
        <v>233611.00605</v>
      </c>
      <c r="L162" s="9">
        <f t="shared" si="70"/>
        <v>233525.15839999999</v>
      </c>
      <c r="M162" s="9">
        <f t="shared" si="64"/>
        <v>89.444111457954307</v>
      </c>
      <c r="N162" s="9">
        <f t="shared" si="65"/>
        <v>89.444109385307996</v>
      </c>
    </row>
    <row r="163" spans="1:14" ht="25.5">
      <c r="A163" s="8" t="s">
        <v>60</v>
      </c>
      <c r="B163" s="2" t="s">
        <v>17</v>
      </c>
      <c r="C163" s="2" t="s">
        <v>55</v>
      </c>
      <c r="D163" s="2" t="s">
        <v>129</v>
      </c>
      <c r="E163" s="2" t="s">
        <v>139</v>
      </c>
      <c r="F163" s="6" t="s">
        <v>0</v>
      </c>
      <c r="G163" s="9">
        <v>39800</v>
      </c>
      <c r="H163" s="9" t="s">
        <v>0</v>
      </c>
      <c r="I163" s="9">
        <v>39800</v>
      </c>
      <c r="J163" s="9">
        <f>J164</f>
        <v>39800</v>
      </c>
      <c r="K163" s="9">
        <f t="shared" ref="K163:L164" si="71">K164</f>
        <v>12326</v>
      </c>
      <c r="L163" s="9">
        <f t="shared" si="71"/>
        <v>12240.15235</v>
      </c>
      <c r="M163" s="9">
        <f t="shared" si="64"/>
        <v>30.754151633165826</v>
      </c>
      <c r="N163" s="9">
        <f t="shared" si="65"/>
        <v>30.754151633165826</v>
      </c>
    </row>
    <row r="164" spans="1:14" ht="38.25">
      <c r="A164" s="8" t="s">
        <v>62</v>
      </c>
      <c r="B164" s="2" t="s">
        <v>17</v>
      </c>
      <c r="C164" s="2" t="s">
        <v>55</v>
      </c>
      <c r="D164" s="2" t="s">
        <v>129</v>
      </c>
      <c r="E164" s="2" t="s">
        <v>139</v>
      </c>
      <c r="F164" s="2" t="s">
        <v>63</v>
      </c>
      <c r="G164" s="9">
        <v>39800</v>
      </c>
      <c r="H164" s="9" t="s">
        <v>0</v>
      </c>
      <c r="I164" s="9">
        <v>39800</v>
      </c>
      <c r="J164" s="9">
        <f>J165</f>
        <v>39800</v>
      </c>
      <c r="K164" s="9">
        <f t="shared" si="71"/>
        <v>12326</v>
      </c>
      <c r="L164" s="9">
        <f t="shared" si="71"/>
        <v>12240.15235</v>
      </c>
      <c r="M164" s="9">
        <f t="shared" si="64"/>
        <v>30.754151633165826</v>
      </c>
      <c r="N164" s="9">
        <f t="shared" si="65"/>
        <v>30.754151633165826</v>
      </c>
    </row>
    <row r="165" spans="1:14">
      <c r="A165" s="8" t="s">
        <v>64</v>
      </c>
      <c r="B165" s="2" t="s">
        <v>17</v>
      </c>
      <c r="C165" s="2" t="s">
        <v>55</v>
      </c>
      <c r="D165" s="2" t="s">
        <v>129</v>
      </c>
      <c r="E165" s="2" t="s">
        <v>139</v>
      </c>
      <c r="F165" s="2" t="s">
        <v>65</v>
      </c>
      <c r="G165" s="9">
        <v>39800</v>
      </c>
      <c r="H165" s="9" t="s">
        <v>0</v>
      </c>
      <c r="I165" s="9">
        <v>39800</v>
      </c>
      <c r="J165" s="9">
        <v>39800</v>
      </c>
      <c r="K165" s="9">
        <v>12326</v>
      </c>
      <c r="L165" s="9">
        <v>12240.15235</v>
      </c>
      <c r="M165" s="9">
        <f t="shared" si="64"/>
        <v>30.754151633165826</v>
      </c>
      <c r="N165" s="9">
        <f t="shared" si="65"/>
        <v>30.754151633165826</v>
      </c>
    </row>
    <row r="166" spans="1:14" ht="25.5">
      <c r="A166" s="8" t="s">
        <v>118</v>
      </c>
      <c r="B166" s="2" t="s">
        <v>17</v>
      </c>
      <c r="C166" s="2" t="s">
        <v>55</v>
      </c>
      <c r="D166" s="2" t="s">
        <v>129</v>
      </c>
      <c r="E166" s="2" t="s">
        <v>141</v>
      </c>
      <c r="F166" s="6" t="s">
        <v>0</v>
      </c>
      <c r="G166" s="9">
        <v>158785</v>
      </c>
      <c r="H166" s="9">
        <v>62500</v>
      </c>
      <c r="I166" s="9">
        <v>221285</v>
      </c>
      <c r="J166" s="9">
        <f>J167</f>
        <v>221285.00605</v>
      </c>
      <c r="K166" s="9">
        <f t="shared" ref="K166:L167" si="72">K167</f>
        <v>221285.00605</v>
      </c>
      <c r="L166" s="9">
        <f t="shared" si="72"/>
        <v>221285.00605</v>
      </c>
      <c r="M166" s="9">
        <f t="shared" si="64"/>
        <v>100.00000273403077</v>
      </c>
      <c r="N166" s="9">
        <f t="shared" si="65"/>
        <v>100</v>
      </c>
    </row>
    <row r="167" spans="1:14">
      <c r="A167" s="8" t="s">
        <v>28</v>
      </c>
      <c r="B167" s="2" t="s">
        <v>17</v>
      </c>
      <c r="C167" s="2" t="s">
        <v>55</v>
      </c>
      <c r="D167" s="2" t="s">
        <v>129</v>
      </c>
      <c r="E167" s="2" t="s">
        <v>141</v>
      </c>
      <c r="F167" s="2" t="s">
        <v>29</v>
      </c>
      <c r="G167" s="9">
        <v>158785</v>
      </c>
      <c r="H167" s="9">
        <v>62500</v>
      </c>
      <c r="I167" s="9">
        <v>221285</v>
      </c>
      <c r="J167" s="9">
        <f>J168</f>
        <v>221285.00605</v>
      </c>
      <c r="K167" s="9">
        <f t="shared" si="72"/>
        <v>221285.00605</v>
      </c>
      <c r="L167" s="9">
        <f t="shared" si="72"/>
        <v>221285.00605</v>
      </c>
      <c r="M167" s="9">
        <f t="shared" si="64"/>
        <v>100.00000273403077</v>
      </c>
      <c r="N167" s="9">
        <f t="shared" si="65"/>
        <v>100</v>
      </c>
    </row>
    <row r="168" spans="1:14">
      <c r="A168" s="8" t="s">
        <v>75</v>
      </c>
      <c r="B168" s="2" t="s">
        <v>17</v>
      </c>
      <c r="C168" s="2" t="s">
        <v>55</v>
      </c>
      <c r="D168" s="2" t="s">
        <v>129</v>
      </c>
      <c r="E168" s="2" t="s">
        <v>141</v>
      </c>
      <c r="F168" s="2" t="s">
        <v>76</v>
      </c>
      <c r="G168" s="9">
        <v>158785</v>
      </c>
      <c r="H168" s="9">
        <v>62500</v>
      </c>
      <c r="I168" s="9">
        <v>221285</v>
      </c>
      <c r="J168" s="9">
        <v>221285.00605</v>
      </c>
      <c r="K168" s="9">
        <v>221285.00605</v>
      </c>
      <c r="L168" s="9">
        <v>221285.00605</v>
      </c>
      <c r="M168" s="9">
        <f t="shared" si="64"/>
        <v>100.00000273403077</v>
      </c>
      <c r="N168" s="9">
        <f t="shared" si="65"/>
        <v>100</v>
      </c>
    </row>
    <row r="169" spans="1:14" ht="38.25">
      <c r="A169" s="8" t="s">
        <v>145</v>
      </c>
      <c r="B169" s="2" t="s">
        <v>17</v>
      </c>
      <c r="C169" s="2" t="s">
        <v>55</v>
      </c>
      <c r="D169" s="2" t="s">
        <v>129</v>
      </c>
      <c r="E169" s="2" t="s">
        <v>146</v>
      </c>
      <c r="F169" s="6" t="s">
        <v>0</v>
      </c>
      <c r="G169" s="9">
        <v>12598</v>
      </c>
      <c r="H169" s="9" t="s">
        <v>0</v>
      </c>
      <c r="I169" s="9">
        <v>12598</v>
      </c>
      <c r="J169" s="9">
        <f>J170</f>
        <v>12598.021699999999</v>
      </c>
      <c r="K169" s="9">
        <f t="shared" ref="K169:L171" si="73">K170</f>
        <v>0</v>
      </c>
      <c r="L169" s="9">
        <f t="shared" si="73"/>
        <v>0</v>
      </c>
      <c r="M169" s="9">
        <f t="shared" si="64"/>
        <v>0</v>
      </c>
      <c r="N169" s="9">
        <f t="shared" si="65"/>
        <v>0</v>
      </c>
    </row>
    <row r="170" spans="1:14" ht="25.5">
      <c r="A170" s="8" t="s">
        <v>60</v>
      </c>
      <c r="B170" s="2" t="s">
        <v>17</v>
      </c>
      <c r="C170" s="2" t="s">
        <v>55</v>
      </c>
      <c r="D170" s="2" t="s">
        <v>129</v>
      </c>
      <c r="E170" s="2" t="s">
        <v>147</v>
      </c>
      <c r="F170" s="6" t="s">
        <v>0</v>
      </c>
      <c r="G170" s="9">
        <v>12598</v>
      </c>
      <c r="H170" s="9" t="s">
        <v>0</v>
      </c>
      <c r="I170" s="9">
        <v>12598</v>
      </c>
      <c r="J170" s="9">
        <f>J171</f>
        <v>12598.021699999999</v>
      </c>
      <c r="K170" s="9">
        <f t="shared" si="73"/>
        <v>0</v>
      </c>
      <c r="L170" s="9">
        <f t="shared" si="73"/>
        <v>0</v>
      </c>
      <c r="M170" s="9">
        <f t="shared" si="64"/>
        <v>0</v>
      </c>
      <c r="N170" s="9">
        <f t="shared" si="65"/>
        <v>0</v>
      </c>
    </row>
    <row r="171" spans="1:14" ht="38.25">
      <c r="A171" s="8" t="s">
        <v>62</v>
      </c>
      <c r="B171" s="2" t="s">
        <v>17</v>
      </c>
      <c r="C171" s="2" t="s">
        <v>55</v>
      </c>
      <c r="D171" s="2" t="s">
        <v>129</v>
      </c>
      <c r="E171" s="2" t="s">
        <v>147</v>
      </c>
      <c r="F171" s="2" t="s">
        <v>63</v>
      </c>
      <c r="G171" s="9">
        <v>12598</v>
      </c>
      <c r="H171" s="9" t="s">
        <v>0</v>
      </c>
      <c r="I171" s="9">
        <v>12598</v>
      </c>
      <c r="J171" s="9">
        <f>J172</f>
        <v>12598.021699999999</v>
      </c>
      <c r="K171" s="9">
        <f t="shared" si="73"/>
        <v>0</v>
      </c>
      <c r="L171" s="9">
        <f t="shared" si="73"/>
        <v>0</v>
      </c>
      <c r="M171" s="9">
        <f t="shared" si="64"/>
        <v>0</v>
      </c>
      <c r="N171" s="9">
        <f t="shared" si="65"/>
        <v>0</v>
      </c>
    </row>
    <row r="172" spans="1:14">
      <c r="A172" s="8" t="s">
        <v>64</v>
      </c>
      <c r="B172" s="2" t="s">
        <v>17</v>
      </c>
      <c r="C172" s="2" t="s">
        <v>55</v>
      </c>
      <c r="D172" s="2" t="s">
        <v>129</v>
      </c>
      <c r="E172" s="2" t="s">
        <v>147</v>
      </c>
      <c r="F172" s="2" t="s">
        <v>65</v>
      </c>
      <c r="G172" s="9">
        <v>12598</v>
      </c>
      <c r="H172" s="9" t="s">
        <v>0</v>
      </c>
      <c r="I172" s="9">
        <v>12598</v>
      </c>
      <c r="J172" s="9">
        <v>12598.021699999999</v>
      </c>
      <c r="K172" s="9">
        <v>0</v>
      </c>
      <c r="L172" s="9">
        <v>0</v>
      </c>
      <c r="M172" s="9">
        <f t="shared" si="64"/>
        <v>0</v>
      </c>
      <c r="N172" s="9">
        <f t="shared" si="65"/>
        <v>0</v>
      </c>
    </row>
    <row r="173" spans="1:14" ht="76.5">
      <c r="A173" s="8" t="s">
        <v>68</v>
      </c>
      <c r="B173" s="2" t="s">
        <v>17</v>
      </c>
      <c r="C173" s="2" t="s">
        <v>55</v>
      </c>
      <c r="D173" s="2" t="s">
        <v>129</v>
      </c>
      <c r="E173" s="2" t="s">
        <v>69</v>
      </c>
      <c r="F173" s="6" t="s">
        <v>0</v>
      </c>
      <c r="G173" s="9">
        <v>3057.2</v>
      </c>
      <c r="H173" s="9" t="s">
        <v>0</v>
      </c>
      <c r="I173" s="9">
        <v>3057.2</v>
      </c>
      <c r="J173" s="9">
        <f>J174</f>
        <v>3057.2</v>
      </c>
      <c r="K173" s="9">
        <f t="shared" ref="K173:L176" si="74">K174</f>
        <v>3057.2</v>
      </c>
      <c r="L173" s="9">
        <f t="shared" si="74"/>
        <v>3057.2</v>
      </c>
      <c r="M173" s="9">
        <f t="shared" si="64"/>
        <v>100</v>
      </c>
      <c r="N173" s="9">
        <f t="shared" si="65"/>
        <v>100</v>
      </c>
    </row>
    <row r="174" spans="1:14" ht="25.5">
      <c r="A174" s="8" t="s">
        <v>148</v>
      </c>
      <c r="B174" s="2" t="s">
        <v>17</v>
      </c>
      <c r="C174" s="2" t="s">
        <v>55</v>
      </c>
      <c r="D174" s="2" t="s">
        <v>129</v>
      </c>
      <c r="E174" s="2" t="s">
        <v>149</v>
      </c>
      <c r="F174" s="6" t="s">
        <v>0</v>
      </c>
      <c r="G174" s="9">
        <v>3057.2</v>
      </c>
      <c r="H174" s="9" t="s">
        <v>0</v>
      </c>
      <c r="I174" s="9">
        <v>3057.2</v>
      </c>
      <c r="J174" s="9">
        <f>J175</f>
        <v>3057.2</v>
      </c>
      <c r="K174" s="9">
        <f t="shared" si="74"/>
        <v>3057.2</v>
      </c>
      <c r="L174" s="9">
        <f t="shared" si="74"/>
        <v>3057.2</v>
      </c>
      <c r="M174" s="9">
        <f t="shared" si="64"/>
        <v>100</v>
      </c>
      <c r="N174" s="9">
        <f t="shared" si="65"/>
        <v>100</v>
      </c>
    </row>
    <row r="175" spans="1:14" ht="25.5">
      <c r="A175" s="8" t="s">
        <v>150</v>
      </c>
      <c r="B175" s="2" t="s">
        <v>17</v>
      </c>
      <c r="C175" s="2" t="s">
        <v>55</v>
      </c>
      <c r="D175" s="2" t="s">
        <v>129</v>
      </c>
      <c r="E175" s="2" t="s">
        <v>151</v>
      </c>
      <c r="F175" s="6" t="s">
        <v>0</v>
      </c>
      <c r="G175" s="9">
        <v>3057.2</v>
      </c>
      <c r="H175" s="9" t="s">
        <v>0</v>
      </c>
      <c r="I175" s="9">
        <v>3057.2</v>
      </c>
      <c r="J175" s="9">
        <f>J176</f>
        <v>3057.2</v>
      </c>
      <c r="K175" s="9">
        <f t="shared" si="74"/>
        <v>3057.2</v>
      </c>
      <c r="L175" s="9">
        <f t="shared" si="74"/>
        <v>3057.2</v>
      </c>
      <c r="M175" s="9">
        <f t="shared" si="64"/>
        <v>100</v>
      </c>
      <c r="N175" s="9">
        <f t="shared" si="65"/>
        <v>100</v>
      </c>
    </row>
    <row r="176" spans="1:14">
      <c r="A176" s="8" t="s">
        <v>28</v>
      </c>
      <c r="B176" s="2" t="s">
        <v>17</v>
      </c>
      <c r="C176" s="2" t="s">
        <v>55</v>
      </c>
      <c r="D176" s="2" t="s">
        <v>129</v>
      </c>
      <c r="E176" s="2" t="s">
        <v>151</v>
      </c>
      <c r="F176" s="2" t="s">
        <v>29</v>
      </c>
      <c r="G176" s="9">
        <v>3057.2</v>
      </c>
      <c r="H176" s="9" t="s">
        <v>0</v>
      </c>
      <c r="I176" s="9">
        <v>3057.2</v>
      </c>
      <c r="J176" s="9">
        <f>J177</f>
        <v>3057.2</v>
      </c>
      <c r="K176" s="9">
        <f t="shared" si="74"/>
        <v>3057.2</v>
      </c>
      <c r="L176" s="9">
        <f t="shared" si="74"/>
        <v>3057.2</v>
      </c>
      <c r="M176" s="9">
        <f t="shared" si="64"/>
        <v>100</v>
      </c>
      <c r="N176" s="9">
        <f t="shared" si="65"/>
        <v>100</v>
      </c>
    </row>
    <row r="177" spans="1:14">
      <c r="A177" s="8" t="s">
        <v>75</v>
      </c>
      <c r="B177" s="2" t="s">
        <v>17</v>
      </c>
      <c r="C177" s="2" t="s">
        <v>55</v>
      </c>
      <c r="D177" s="2" t="s">
        <v>129</v>
      </c>
      <c r="E177" s="2" t="s">
        <v>151</v>
      </c>
      <c r="F177" s="2" t="s">
        <v>76</v>
      </c>
      <c r="G177" s="9">
        <v>3057.2</v>
      </c>
      <c r="H177" s="9" t="s">
        <v>0</v>
      </c>
      <c r="I177" s="9">
        <v>3057.2</v>
      </c>
      <c r="J177" s="9">
        <v>3057.2</v>
      </c>
      <c r="K177" s="9">
        <v>3057.2</v>
      </c>
      <c r="L177" s="9">
        <v>3057.2</v>
      </c>
      <c r="M177" s="9">
        <f t="shared" si="64"/>
        <v>100</v>
      </c>
      <c r="N177" s="9">
        <f t="shared" si="65"/>
        <v>100</v>
      </c>
    </row>
    <row r="178" spans="1:14" ht="51">
      <c r="A178" s="8" t="s">
        <v>152</v>
      </c>
      <c r="B178" s="2" t="s">
        <v>17</v>
      </c>
      <c r="C178" s="2" t="s">
        <v>55</v>
      </c>
      <c r="D178" s="2" t="s">
        <v>129</v>
      </c>
      <c r="E178" s="2" t="s">
        <v>153</v>
      </c>
      <c r="F178" s="6" t="s">
        <v>0</v>
      </c>
      <c r="G178" s="9">
        <v>69188.800000000003</v>
      </c>
      <c r="H178" s="9">
        <v>4000</v>
      </c>
      <c r="I178" s="9">
        <v>73188.800000000003</v>
      </c>
      <c r="J178" s="9">
        <f>J179+J182</f>
        <v>73188.800000000003</v>
      </c>
      <c r="K178" s="9">
        <f t="shared" ref="K178:L178" si="75">K179+K182</f>
        <v>73188.800000000003</v>
      </c>
      <c r="L178" s="9">
        <f t="shared" si="75"/>
        <v>73188.800000000003</v>
      </c>
      <c r="M178" s="9">
        <f t="shared" si="64"/>
        <v>100</v>
      </c>
      <c r="N178" s="9">
        <f t="shared" si="65"/>
        <v>100</v>
      </c>
    </row>
    <row r="179" spans="1:14" ht="51">
      <c r="A179" s="8" t="s">
        <v>154</v>
      </c>
      <c r="B179" s="2" t="s">
        <v>17</v>
      </c>
      <c r="C179" s="2" t="s">
        <v>55</v>
      </c>
      <c r="D179" s="2" t="s">
        <v>129</v>
      </c>
      <c r="E179" s="2" t="s">
        <v>155</v>
      </c>
      <c r="F179" s="6" t="s">
        <v>0</v>
      </c>
      <c r="G179" s="9">
        <v>6940</v>
      </c>
      <c r="H179" s="9" t="s">
        <v>0</v>
      </c>
      <c r="I179" s="9">
        <v>6940</v>
      </c>
      <c r="J179" s="9">
        <f>J180</f>
        <v>6940</v>
      </c>
      <c r="K179" s="9">
        <f t="shared" ref="K179:L180" si="76">K180</f>
        <v>6940</v>
      </c>
      <c r="L179" s="9">
        <f t="shared" si="76"/>
        <v>6940</v>
      </c>
      <c r="M179" s="9">
        <f t="shared" si="64"/>
        <v>100</v>
      </c>
      <c r="N179" s="9">
        <f t="shared" si="65"/>
        <v>100</v>
      </c>
    </row>
    <row r="180" spans="1:14">
      <c r="A180" s="8" t="s">
        <v>28</v>
      </c>
      <c r="B180" s="2" t="s">
        <v>17</v>
      </c>
      <c r="C180" s="2" t="s">
        <v>55</v>
      </c>
      <c r="D180" s="2" t="s">
        <v>129</v>
      </c>
      <c r="E180" s="2" t="s">
        <v>155</v>
      </c>
      <c r="F180" s="2" t="s">
        <v>29</v>
      </c>
      <c r="G180" s="9">
        <v>6940</v>
      </c>
      <c r="H180" s="9" t="s">
        <v>0</v>
      </c>
      <c r="I180" s="9">
        <v>6940</v>
      </c>
      <c r="J180" s="9">
        <f>J181</f>
        <v>6940</v>
      </c>
      <c r="K180" s="9">
        <f t="shared" si="76"/>
        <v>6940</v>
      </c>
      <c r="L180" s="9">
        <f t="shared" si="76"/>
        <v>6940</v>
      </c>
      <c r="M180" s="9">
        <f t="shared" si="64"/>
        <v>100</v>
      </c>
      <c r="N180" s="9">
        <f t="shared" si="65"/>
        <v>100</v>
      </c>
    </row>
    <row r="181" spans="1:14">
      <c r="A181" s="8" t="s">
        <v>75</v>
      </c>
      <c r="B181" s="2" t="s">
        <v>17</v>
      </c>
      <c r="C181" s="2" t="s">
        <v>55</v>
      </c>
      <c r="D181" s="2" t="s">
        <v>129</v>
      </c>
      <c r="E181" s="2" t="s">
        <v>155</v>
      </c>
      <c r="F181" s="2" t="s">
        <v>76</v>
      </c>
      <c r="G181" s="9">
        <v>6940</v>
      </c>
      <c r="H181" s="9" t="s">
        <v>0</v>
      </c>
      <c r="I181" s="9">
        <v>6940</v>
      </c>
      <c r="J181" s="9">
        <v>6940</v>
      </c>
      <c r="K181" s="9">
        <v>6940</v>
      </c>
      <c r="L181" s="9">
        <v>6940</v>
      </c>
      <c r="M181" s="9">
        <f t="shared" si="64"/>
        <v>100</v>
      </c>
      <c r="N181" s="9">
        <f t="shared" si="65"/>
        <v>100</v>
      </c>
    </row>
    <row r="182" spans="1:14" ht="25.5">
      <c r="A182" s="8" t="s">
        <v>118</v>
      </c>
      <c r="B182" s="2" t="s">
        <v>17</v>
      </c>
      <c r="C182" s="2" t="s">
        <v>55</v>
      </c>
      <c r="D182" s="2" t="s">
        <v>129</v>
      </c>
      <c r="E182" s="2" t="s">
        <v>156</v>
      </c>
      <c r="F182" s="6" t="s">
        <v>0</v>
      </c>
      <c r="G182" s="9">
        <v>62248.800000000003</v>
      </c>
      <c r="H182" s="9">
        <v>4000</v>
      </c>
      <c r="I182" s="9">
        <v>66248.800000000003</v>
      </c>
      <c r="J182" s="9">
        <f>J183</f>
        <v>66248.800000000003</v>
      </c>
      <c r="K182" s="9">
        <f t="shared" ref="K182:L183" si="77">K183</f>
        <v>66248.800000000003</v>
      </c>
      <c r="L182" s="9">
        <f t="shared" si="77"/>
        <v>66248.800000000003</v>
      </c>
      <c r="M182" s="9">
        <f t="shared" si="64"/>
        <v>100</v>
      </c>
      <c r="N182" s="9">
        <f t="shared" si="65"/>
        <v>100</v>
      </c>
    </row>
    <row r="183" spans="1:14">
      <c r="A183" s="8" t="s">
        <v>28</v>
      </c>
      <c r="B183" s="2" t="s">
        <v>17</v>
      </c>
      <c r="C183" s="2" t="s">
        <v>55</v>
      </c>
      <c r="D183" s="2" t="s">
        <v>129</v>
      </c>
      <c r="E183" s="2" t="s">
        <v>156</v>
      </c>
      <c r="F183" s="2" t="s">
        <v>29</v>
      </c>
      <c r="G183" s="9">
        <v>62248.800000000003</v>
      </c>
      <c r="H183" s="9">
        <v>4000</v>
      </c>
      <c r="I183" s="9">
        <v>66248.800000000003</v>
      </c>
      <c r="J183" s="9">
        <f>J184</f>
        <v>66248.800000000003</v>
      </c>
      <c r="K183" s="9">
        <f t="shared" si="77"/>
        <v>66248.800000000003</v>
      </c>
      <c r="L183" s="9">
        <f t="shared" si="77"/>
        <v>66248.800000000003</v>
      </c>
      <c r="M183" s="9">
        <f t="shared" si="64"/>
        <v>100</v>
      </c>
      <c r="N183" s="9">
        <f t="shared" si="65"/>
        <v>100</v>
      </c>
    </row>
    <row r="184" spans="1:14">
      <c r="A184" s="8" t="s">
        <v>75</v>
      </c>
      <c r="B184" s="2" t="s">
        <v>17</v>
      </c>
      <c r="C184" s="2" t="s">
        <v>55</v>
      </c>
      <c r="D184" s="2" t="s">
        <v>129</v>
      </c>
      <c r="E184" s="2" t="s">
        <v>156</v>
      </c>
      <c r="F184" s="2" t="s">
        <v>76</v>
      </c>
      <c r="G184" s="9">
        <v>62248.800000000003</v>
      </c>
      <c r="H184" s="9">
        <v>4000</v>
      </c>
      <c r="I184" s="9">
        <v>66248.800000000003</v>
      </c>
      <c r="J184" s="9">
        <v>66248.800000000003</v>
      </c>
      <c r="K184" s="9">
        <v>66248.800000000003</v>
      </c>
      <c r="L184" s="9">
        <v>66248.800000000003</v>
      </c>
      <c r="M184" s="9">
        <f t="shared" si="64"/>
        <v>100</v>
      </c>
      <c r="N184" s="9">
        <f t="shared" si="65"/>
        <v>100</v>
      </c>
    </row>
    <row r="185" spans="1:14" ht="25.5">
      <c r="A185" s="33" t="s">
        <v>677</v>
      </c>
      <c r="B185" s="2" t="s">
        <v>17</v>
      </c>
      <c r="C185" s="2" t="s">
        <v>55</v>
      </c>
      <c r="D185" s="2" t="s">
        <v>129</v>
      </c>
      <c r="E185" s="28" t="s">
        <v>678</v>
      </c>
      <c r="F185" s="2"/>
      <c r="G185" s="9"/>
      <c r="H185" s="9"/>
      <c r="I185" s="9"/>
      <c r="J185" s="9">
        <f>J186</f>
        <v>4550</v>
      </c>
      <c r="K185" s="9">
        <f t="shared" ref="K185:L185" si="78">K186</f>
        <v>4550</v>
      </c>
      <c r="L185" s="9">
        <f t="shared" si="78"/>
        <v>4550</v>
      </c>
      <c r="M185" s="9">
        <v>0</v>
      </c>
      <c r="N185" s="9">
        <f t="shared" ref="N185:N190" si="79">L185/J185*100</f>
        <v>100</v>
      </c>
    </row>
    <row r="186" spans="1:14" ht="25.5">
      <c r="A186" s="33" t="s">
        <v>677</v>
      </c>
      <c r="B186" s="2" t="s">
        <v>17</v>
      </c>
      <c r="C186" s="2" t="s">
        <v>55</v>
      </c>
      <c r="D186" s="2" t="s">
        <v>129</v>
      </c>
      <c r="E186" s="28" t="s">
        <v>679</v>
      </c>
      <c r="F186" s="2"/>
      <c r="G186" s="9"/>
      <c r="H186" s="9"/>
      <c r="I186" s="9"/>
      <c r="J186" s="9">
        <f>J187+J189</f>
        <v>4550</v>
      </c>
      <c r="K186" s="9">
        <f t="shared" ref="K186:L186" si="80">K187+K189</f>
        <v>4550</v>
      </c>
      <c r="L186" s="9">
        <f t="shared" si="80"/>
        <v>4550</v>
      </c>
      <c r="M186" s="9">
        <v>0</v>
      </c>
      <c r="N186" s="9">
        <f t="shared" si="79"/>
        <v>100</v>
      </c>
    </row>
    <row r="187" spans="1:14">
      <c r="A187" s="33" t="s">
        <v>28</v>
      </c>
      <c r="B187" s="2" t="s">
        <v>17</v>
      </c>
      <c r="C187" s="2" t="s">
        <v>55</v>
      </c>
      <c r="D187" s="2" t="s">
        <v>129</v>
      </c>
      <c r="E187" s="28" t="s">
        <v>679</v>
      </c>
      <c r="F187" s="2">
        <v>500</v>
      </c>
      <c r="G187" s="9"/>
      <c r="H187" s="9"/>
      <c r="I187" s="9"/>
      <c r="J187" s="9">
        <f>J188</f>
        <v>3000</v>
      </c>
      <c r="K187" s="9">
        <f t="shared" ref="K187:L187" si="81">K188</f>
        <v>3000</v>
      </c>
      <c r="L187" s="9">
        <f t="shared" si="81"/>
        <v>3000</v>
      </c>
      <c r="M187" s="9">
        <v>0</v>
      </c>
      <c r="N187" s="9">
        <f t="shared" si="79"/>
        <v>100</v>
      </c>
    </row>
    <row r="188" spans="1:14">
      <c r="A188" s="33" t="s">
        <v>411</v>
      </c>
      <c r="B188" s="2" t="s">
        <v>17</v>
      </c>
      <c r="C188" s="2" t="s">
        <v>55</v>
      </c>
      <c r="D188" s="2" t="s">
        <v>129</v>
      </c>
      <c r="E188" s="28" t="s">
        <v>679</v>
      </c>
      <c r="F188" s="2">
        <v>540</v>
      </c>
      <c r="G188" s="9"/>
      <c r="H188" s="9"/>
      <c r="I188" s="9"/>
      <c r="J188" s="9">
        <v>3000</v>
      </c>
      <c r="K188" s="9">
        <v>3000</v>
      </c>
      <c r="L188" s="9">
        <v>3000</v>
      </c>
      <c r="M188" s="9">
        <v>0</v>
      </c>
      <c r="N188" s="9">
        <f t="shared" si="79"/>
        <v>100</v>
      </c>
    </row>
    <row r="189" spans="1:14" ht="38.25">
      <c r="A189" s="8" t="s">
        <v>62</v>
      </c>
      <c r="B189" s="2" t="s">
        <v>17</v>
      </c>
      <c r="C189" s="2" t="s">
        <v>55</v>
      </c>
      <c r="D189" s="2" t="s">
        <v>129</v>
      </c>
      <c r="E189" s="28" t="s">
        <v>679</v>
      </c>
      <c r="F189" s="2">
        <v>600</v>
      </c>
      <c r="G189" s="9"/>
      <c r="H189" s="9"/>
      <c r="I189" s="9"/>
      <c r="J189" s="9">
        <f>J190</f>
        <v>1550</v>
      </c>
      <c r="K189" s="9">
        <f t="shared" ref="K189:L189" si="82">K190</f>
        <v>1550</v>
      </c>
      <c r="L189" s="9">
        <f t="shared" si="82"/>
        <v>1550</v>
      </c>
      <c r="M189" s="9">
        <v>0</v>
      </c>
      <c r="N189" s="9">
        <f t="shared" si="79"/>
        <v>100</v>
      </c>
    </row>
    <row r="190" spans="1:14">
      <c r="A190" s="8" t="s">
        <v>64</v>
      </c>
      <c r="B190" s="2" t="s">
        <v>17</v>
      </c>
      <c r="C190" s="2" t="s">
        <v>55</v>
      </c>
      <c r="D190" s="2" t="s">
        <v>129</v>
      </c>
      <c r="E190" s="28" t="s">
        <v>679</v>
      </c>
      <c r="F190" s="2">
        <v>610</v>
      </c>
      <c r="G190" s="9"/>
      <c r="H190" s="9"/>
      <c r="I190" s="9"/>
      <c r="J190" s="9">
        <v>1550</v>
      </c>
      <c r="K190" s="9">
        <v>1550</v>
      </c>
      <c r="L190" s="9">
        <v>1550</v>
      </c>
      <c r="M190" s="9">
        <v>0</v>
      </c>
      <c r="N190" s="9">
        <f t="shared" si="79"/>
        <v>100</v>
      </c>
    </row>
    <row r="191" spans="1:14">
      <c r="A191" s="8"/>
      <c r="B191" s="2"/>
      <c r="C191" s="2"/>
      <c r="D191" s="2"/>
      <c r="E191" s="2"/>
      <c r="F191" s="2"/>
      <c r="G191" s="9"/>
      <c r="H191" s="9"/>
      <c r="I191" s="9"/>
      <c r="J191" s="9"/>
      <c r="K191" s="9"/>
      <c r="L191" s="9"/>
      <c r="M191" s="9"/>
      <c r="N191" s="9"/>
    </row>
    <row r="192" spans="1:14">
      <c r="A192" s="8" t="s">
        <v>157</v>
      </c>
      <c r="B192" s="2" t="s">
        <v>17</v>
      </c>
      <c r="C192" s="2" t="s">
        <v>55</v>
      </c>
      <c r="D192" s="2" t="s">
        <v>21</v>
      </c>
      <c r="E192" s="6" t="s">
        <v>0</v>
      </c>
      <c r="F192" s="6" t="s">
        <v>0</v>
      </c>
      <c r="G192" s="9">
        <v>52065.8</v>
      </c>
      <c r="H192" s="9">
        <v>-1159.7</v>
      </c>
      <c r="I192" s="9">
        <v>50906.1</v>
      </c>
      <c r="J192" s="9">
        <f>J193</f>
        <v>50906.128270000001</v>
      </c>
      <c r="K192" s="9">
        <f t="shared" ref="K192:L192" si="83">K193</f>
        <v>50577.807629999996</v>
      </c>
      <c r="L192" s="9">
        <f t="shared" si="83"/>
        <v>50537.151949999999</v>
      </c>
      <c r="M192" s="9">
        <f t="shared" si="64"/>
        <v>99.275238036306064</v>
      </c>
      <c r="N192" s="9">
        <f t="shared" si="65"/>
        <v>99.275182905203479</v>
      </c>
    </row>
    <row r="193" spans="1:14" ht="38.25">
      <c r="A193" s="8" t="s">
        <v>133</v>
      </c>
      <c r="B193" s="2" t="s">
        <v>17</v>
      </c>
      <c r="C193" s="2" t="s">
        <v>55</v>
      </c>
      <c r="D193" s="2" t="s">
        <v>21</v>
      </c>
      <c r="E193" s="2" t="s">
        <v>134</v>
      </c>
      <c r="F193" s="6" t="s">
        <v>0</v>
      </c>
      <c r="G193" s="9">
        <v>52065.8</v>
      </c>
      <c r="H193" s="9">
        <v>-1159.7</v>
      </c>
      <c r="I193" s="9">
        <v>50906.1</v>
      </c>
      <c r="J193" s="9">
        <f>J194+J198</f>
        <v>50906.128270000001</v>
      </c>
      <c r="K193" s="9">
        <f t="shared" ref="K193:L193" si="84">K194+K198</f>
        <v>50577.807629999996</v>
      </c>
      <c r="L193" s="9">
        <f t="shared" si="84"/>
        <v>50537.151949999999</v>
      </c>
      <c r="M193" s="9">
        <f t="shared" si="64"/>
        <v>99.275238036306064</v>
      </c>
      <c r="N193" s="9">
        <f t="shared" si="65"/>
        <v>99.275182905203479</v>
      </c>
    </row>
    <row r="194" spans="1:14" ht="25.5">
      <c r="A194" s="8" t="s">
        <v>158</v>
      </c>
      <c r="B194" s="2" t="s">
        <v>17</v>
      </c>
      <c r="C194" s="2" t="s">
        <v>55</v>
      </c>
      <c r="D194" s="2" t="s">
        <v>21</v>
      </c>
      <c r="E194" s="2" t="s">
        <v>159</v>
      </c>
      <c r="F194" s="6" t="s">
        <v>0</v>
      </c>
      <c r="G194" s="9">
        <v>5355.3</v>
      </c>
      <c r="H194" s="9">
        <v>-65.2</v>
      </c>
      <c r="I194" s="9">
        <v>5290.1</v>
      </c>
      <c r="J194" s="9">
        <f>J195</f>
        <v>5290.06664</v>
      </c>
      <c r="K194" s="9">
        <f t="shared" ref="K194:L196" si="85">K195</f>
        <v>5290.02369</v>
      </c>
      <c r="L194" s="9">
        <f t="shared" si="85"/>
        <v>5290.02369</v>
      </c>
      <c r="M194" s="9">
        <f t="shared" si="64"/>
        <v>99.998557494187253</v>
      </c>
      <c r="N194" s="9">
        <f t="shared" si="65"/>
        <v>99.999188100965014</v>
      </c>
    </row>
    <row r="195" spans="1:14" ht="25.5">
      <c r="A195" s="8" t="s">
        <v>60</v>
      </c>
      <c r="B195" s="2" t="s">
        <v>17</v>
      </c>
      <c r="C195" s="2" t="s">
        <v>55</v>
      </c>
      <c r="D195" s="2" t="s">
        <v>21</v>
      </c>
      <c r="E195" s="2" t="s">
        <v>160</v>
      </c>
      <c r="F195" s="6" t="s">
        <v>0</v>
      </c>
      <c r="G195" s="9">
        <v>5355.3</v>
      </c>
      <c r="H195" s="9">
        <v>-65.2</v>
      </c>
      <c r="I195" s="9">
        <v>5290.1</v>
      </c>
      <c r="J195" s="9">
        <f>J196</f>
        <v>5290.06664</v>
      </c>
      <c r="K195" s="9">
        <f t="shared" si="85"/>
        <v>5290.02369</v>
      </c>
      <c r="L195" s="9">
        <f t="shared" si="85"/>
        <v>5290.02369</v>
      </c>
      <c r="M195" s="9">
        <f t="shared" si="64"/>
        <v>99.998557494187253</v>
      </c>
      <c r="N195" s="9">
        <f t="shared" si="65"/>
        <v>99.999188100965014</v>
      </c>
    </row>
    <row r="196" spans="1:14" ht="38.25">
      <c r="A196" s="8" t="s">
        <v>62</v>
      </c>
      <c r="B196" s="2" t="s">
        <v>17</v>
      </c>
      <c r="C196" s="2" t="s">
        <v>55</v>
      </c>
      <c r="D196" s="2" t="s">
        <v>21</v>
      </c>
      <c r="E196" s="2" t="s">
        <v>160</v>
      </c>
      <c r="F196" s="2" t="s">
        <v>63</v>
      </c>
      <c r="G196" s="9">
        <v>5355.3</v>
      </c>
      <c r="H196" s="9">
        <v>-65.2</v>
      </c>
      <c r="I196" s="9">
        <v>5290.1</v>
      </c>
      <c r="J196" s="9">
        <f>J197</f>
        <v>5290.06664</v>
      </c>
      <c r="K196" s="9">
        <f t="shared" si="85"/>
        <v>5290.02369</v>
      </c>
      <c r="L196" s="9">
        <f t="shared" si="85"/>
        <v>5290.02369</v>
      </c>
      <c r="M196" s="9">
        <f t="shared" si="64"/>
        <v>99.998557494187253</v>
      </c>
      <c r="N196" s="9">
        <f t="shared" si="65"/>
        <v>99.999188100965014</v>
      </c>
    </row>
    <row r="197" spans="1:14">
      <c r="A197" s="8" t="s">
        <v>64</v>
      </c>
      <c r="B197" s="2" t="s">
        <v>17</v>
      </c>
      <c r="C197" s="2" t="s">
        <v>55</v>
      </c>
      <c r="D197" s="2" t="s">
        <v>21</v>
      </c>
      <c r="E197" s="2" t="s">
        <v>160</v>
      </c>
      <c r="F197" s="2" t="s">
        <v>65</v>
      </c>
      <c r="G197" s="9">
        <v>5355.3</v>
      </c>
      <c r="H197" s="9">
        <v>-65.2</v>
      </c>
      <c r="I197" s="9">
        <v>5290.1</v>
      </c>
      <c r="J197" s="9">
        <v>5290.06664</v>
      </c>
      <c r="K197" s="9">
        <v>5290.02369</v>
      </c>
      <c r="L197" s="9">
        <v>5290.02369</v>
      </c>
      <c r="M197" s="9">
        <f t="shared" si="64"/>
        <v>99.998557494187253</v>
      </c>
      <c r="N197" s="9">
        <f t="shared" si="65"/>
        <v>99.999188100965014</v>
      </c>
    </row>
    <row r="198" spans="1:14" ht="51">
      <c r="A198" s="8" t="s">
        <v>135</v>
      </c>
      <c r="B198" s="2" t="s">
        <v>17</v>
      </c>
      <c r="C198" s="2" t="s">
        <v>55</v>
      </c>
      <c r="D198" s="2" t="s">
        <v>21</v>
      </c>
      <c r="E198" s="2" t="s">
        <v>136</v>
      </c>
      <c r="F198" s="6" t="s">
        <v>0</v>
      </c>
      <c r="G198" s="9">
        <v>46710.5</v>
      </c>
      <c r="H198" s="9">
        <v>-1094.5</v>
      </c>
      <c r="I198" s="9">
        <v>45616</v>
      </c>
      <c r="J198" s="9">
        <f>J199+J202</f>
        <v>45616.061630000004</v>
      </c>
      <c r="K198" s="9">
        <f t="shared" ref="K198:L198" si="86">K199+K202</f>
        <v>45287.783939999994</v>
      </c>
      <c r="L198" s="9">
        <f t="shared" si="86"/>
        <v>45247.128259999998</v>
      </c>
      <c r="M198" s="9">
        <f t="shared" si="64"/>
        <v>99.191354480883902</v>
      </c>
      <c r="N198" s="9">
        <f t="shared" si="65"/>
        <v>99.191220467491263</v>
      </c>
    </row>
    <row r="199" spans="1:14" ht="25.5">
      <c r="A199" s="8" t="s">
        <v>60</v>
      </c>
      <c r="B199" s="2" t="s">
        <v>17</v>
      </c>
      <c r="C199" s="2" t="s">
        <v>55</v>
      </c>
      <c r="D199" s="2" t="s">
        <v>21</v>
      </c>
      <c r="E199" s="2" t="s">
        <v>139</v>
      </c>
      <c r="F199" s="6" t="s">
        <v>0</v>
      </c>
      <c r="G199" s="9">
        <v>1272.2</v>
      </c>
      <c r="H199" s="9">
        <v>-491.6</v>
      </c>
      <c r="I199" s="9">
        <v>780.6</v>
      </c>
      <c r="J199" s="9">
        <f>J200</f>
        <v>780.61762999999996</v>
      </c>
      <c r="K199" s="9">
        <f t="shared" ref="K199:L200" si="87">K200</f>
        <v>456.58622000000003</v>
      </c>
      <c r="L199" s="9">
        <f t="shared" si="87"/>
        <v>415.93054000000001</v>
      </c>
      <c r="M199" s="9">
        <f t="shared" si="64"/>
        <v>53.283440942864459</v>
      </c>
      <c r="N199" s="9">
        <f t="shared" si="65"/>
        <v>53.282237553358868</v>
      </c>
    </row>
    <row r="200" spans="1:14" ht="38.25">
      <c r="A200" s="8" t="s">
        <v>62</v>
      </c>
      <c r="B200" s="2" t="s">
        <v>17</v>
      </c>
      <c r="C200" s="2" t="s">
        <v>55</v>
      </c>
      <c r="D200" s="2" t="s">
        <v>21</v>
      </c>
      <c r="E200" s="2" t="s">
        <v>139</v>
      </c>
      <c r="F200" s="2" t="s">
        <v>63</v>
      </c>
      <c r="G200" s="9">
        <v>1272.2</v>
      </c>
      <c r="H200" s="9">
        <v>-491.6</v>
      </c>
      <c r="I200" s="9">
        <v>780.6</v>
      </c>
      <c r="J200" s="9">
        <f>J201</f>
        <v>780.61762999999996</v>
      </c>
      <c r="K200" s="9">
        <f t="shared" si="87"/>
        <v>456.58622000000003</v>
      </c>
      <c r="L200" s="9">
        <f t="shared" si="87"/>
        <v>415.93054000000001</v>
      </c>
      <c r="M200" s="9">
        <f t="shared" si="64"/>
        <v>53.283440942864459</v>
      </c>
      <c r="N200" s="9">
        <f t="shared" si="65"/>
        <v>53.282237553358868</v>
      </c>
    </row>
    <row r="201" spans="1:14">
      <c r="A201" s="8" t="s">
        <v>64</v>
      </c>
      <c r="B201" s="2" t="s">
        <v>17</v>
      </c>
      <c r="C201" s="2" t="s">
        <v>55</v>
      </c>
      <c r="D201" s="2" t="s">
        <v>21</v>
      </c>
      <c r="E201" s="2" t="s">
        <v>139</v>
      </c>
      <c r="F201" s="2" t="s">
        <v>65</v>
      </c>
      <c r="G201" s="9">
        <v>1272.2</v>
      </c>
      <c r="H201" s="9">
        <v>-491.6</v>
      </c>
      <c r="I201" s="9">
        <v>780.6</v>
      </c>
      <c r="J201" s="9">
        <v>780.61762999999996</v>
      </c>
      <c r="K201" s="9">
        <v>456.58622000000003</v>
      </c>
      <c r="L201" s="9">
        <v>415.93054000000001</v>
      </c>
      <c r="M201" s="9">
        <f t="shared" si="64"/>
        <v>53.283440942864459</v>
      </c>
      <c r="N201" s="9">
        <f t="shared" si="65"/>
        <v>53.282237553358868</v>
      </c>
    </row>
    <row r="202" spans="1:14" ht="38.25">
      <c r="A202" s="8" t="s">
        <v>40</v>
      </c>
      <c r="B202" s="2" t="s">
        <v>17</v>
      </c>
      <c r="C202" s="2" t="s">
        <v>55</v>
      </c>
      <c r="D202" s="2" t="s">
        <v>21</v>
      </c>
      <c r="E202" s="2" t="s">
        <v>140</v>
      </c>
      <c r="F202" s="6" t="s">
        <v>0</v>
      </c>
      <c r="G202" s="9">
        <v>45438.3</v>
      </c>
      <c r="H202" s="9">
        <v>-602.9</v>
      </c>
      <c r="I202" s="9">
        <v>44835.4</v>
      </c>
      <c r="J202" s="9">
        <f>J203</f>
        <v>44835.444000000003</v>
      </c>
      <c r="K202" s="9">
        <f t="shared" ref="K202:L203" si="88">K203</f>
        <v>44831.197719999996</v>
      </c>
      <c r="L202" s="9">
        <f t="shared" si="88"/>
        <v>44831.197719999996</v>
      </c>
      <c r="M202" s="9">
        <f t="shared" si="64"/>
        <v>99.990627316807689</v>
      </c>
      <c r="N202" s="9">
        <f t="shared" si="65"/>
        <v>99.990529189361865</v>
      </c>
    </row>
    <row r="203" spans="1:14" ht="38.25">
      <c r="A203" s="8" t="s">
        <v>42</v>
      </c>
      <c r="B203" s="2" t="s">
        <v>17</v>
      </c>
      <c r="C203" s="2" t="s">
        <v>55</v>
      </c>
      <c r="D203" s="2" t="s">
        <v>21</v>
      </c>
      <c r="E203" s="2" t="s">
        <v>140</v>
      </c>
      <c r="F203" s="2" t="s">
        <v>43</v>
      </c>
      <c r="G203" s="9">
        <v>45438.3</v>
      </c>
      <c r="H203" s="9">
        <v>-602.9</v>
      </c>
      <c r="I203" s="9">
        <v>44835.4</v>
      </c>
      <c r="J203" s="9">
        <f>J204</f>
        <v>44835.444000000003</v>
      </c>
      <c r="K203" s="9">
        <f t="shared" si="88"/>
        <v>44831.197719999996</v>
      </c>
      <c r="L203" s="9">
        <f t="shared" si="88"/>
        <v>44831.197719999996</v>
      </c>
      <c r="M203" s="9">
        <f t="shared" si="64"/>
        <v>99.990627316807689</v>
      </c>
      <c r="N203" s="9">
        <f t="shared" si="65"/>
        <v>99.990529189361865</v>
      </c>
    </row>
    <row r="204" spans="1:14" ht="114.75">
      <c r="A204" s="8" t="s">
        <v>44</v>
      </c>
      <c r="B204" s="2" t="s">
        <v>17</v>
      </c>
      <c r="C204" s="2" t="s">
        <v>55</v>
      </c>
      <c r="D204" s="2" t="s">
        <v>21</v>
      </c>
      <c r="E204" s="2" t="s">
        <v>140</v>
      </c>
      <c r="F204" s="2" t="s">
        <v>45</v>
      </c>
      <c r="G204" s="9">
        <v>45438.3</v>
      </c>
      <c r="H204" s="9">
        <v>-602.9</v>
      </c>
      <c r="I204" s="9">
        <v>44835.4</v>
      </c>
      <c r="J204" s="9">
        <v>44835.444000000003</v>
      </c>
      <c r="K204" s="9">
        <v>44831.197719999996</v>
      </c>
      <c r="L204" s="9">
        <v>44831.197719999996</v>
      </c>
      <c r="M204" s="9">
        <f t="shared" si="64"/>
        <v>99.990627316807689</v>
      </c>
      <c r="N204" s="9">
        <f t="shared" si="65"/>
        <v>99.990529189361865</v>
      </c>
    </row>
    <row r="205" spans="1:14">
      <c r="A205" s="10" t="s">
        <v>0</v>
      </c>
      <c r="B205" s="6" t="s">
        <v>0</v>
      </c>
      <c r="C205" s="6" t="s">
        <v>0</v>
      </c>
      <c r="D205" s="6" t="s">
        <v>0</v>
      </c>
      <c r="E205" s="6" t="s">
        <v>0</v>
      </c>
      <c r="F205" s="6" t="s">
        <v>0</v>
      </c>
      <c r="G205" s="11" t="s">
        <v>0</v>
      </c>
      <c r="H205" s="11" t="s">
        <v>0</v>
      </c>
      <c r="I205" s="11" t="s">
        <v>0</v>
      </c>
      <c r="J205" s="11"/>
      <c r="K205" s="11"/>
      <c r="L205" s="11"/>
      <c r="M205" s="11"/>
      <c r="N205" s="11"/>
    </row>
    <row r="206" spans="1:14">
      <c r="A206" s="8" t="s">
        <v>161</v>
      </c>
      <c r="B206" s="2" t="s">
        <v>17</v>
      </c>
      <c r="C206" s="2" t="s">
        <v>162</v>
      </c>
      <c r="D206" s="6" t="s">
        <v>0</v>
      </c>
      <c r="E206" s="6" t="s">
        <v>0</v>
      </c>
      <c r="F206" s="6" t="s">
        <v>0</v>
      </c>
      <c r="G206" s="9">
        <v>90518.5</v>
      </c>
      <c r="H206" s="9">
        <v>-4990.7</v>
      </c>
      <c r="I206" s="9">
        <v>85527.8</v>
      </c>
      <c r="J206" s="9">
        <f>J207</f>
        <v>91377.305900000007</v>
      </c>
      <c r="K206" s="9">
        <f t="shared" ref="K206:L206" si="89">K207</f>
        <v>91377.305900000007</v>
      </c>
      <c r="L206" s="9">
        <f t="shared" si="89"/>
        <v>91329.123419999989</v>
      </c>
      <c r="M206" s="9">
        <f t="shared" si="64"/>
        <v>106.78296813433758</v>
      </c>
      <c r="N206" s="9">
        <f t="shared" si="65"/>
        <v>99.947270846381983</v>
      </c>
    </row>
    <row r="207" spans="1:14">
      <c r="A207" s="8" t="s">
        <v>163</v>
      </c>
      <c r="B207" s="2" t="s">
        <v>17</v>
      </c>
      <c r="C207" s="2" t="s">
        <v>162</v>
      </c>
      <c r="D207" s="2" t="s">
        <v>19</v>
      </c>
      <c r="E207" s="6" t="s">
        <v>0</v>
      </c>
      <c r="F207" s="6" t="s">
        <v>0</v>
      </c>
      <c r="G207" s="9">
        <v>90518.5</v>
      </c>
      <c r="H207" s="9">
        <v>-4990.7</v>
      </c>
      <c r="I207" s="9">
        <v>85527.8</v>
      </c>
      <c r="J207" s="9">
        <f>J208+J218</f>
        <v>91377.305900000007</v>
      </c>
      <c r="K207" s="9">
        <f t="shared" ref="K207:L207" si="90">K208+K218</f>
        <v>91377.305900000007</v>
      </c>
      <c r="L207" s="9">
        <f t="shared" si="90"/>
        <v>91329.123419999989</v>
      </c>
      <c r="M207" s="9">
        <f t="shared" si="64"/>
        <v>106.78296813433758</v>
      </c>
      <c r="N207" s="9">
        <f t="shared" si="65"/>
        <v>99.947270846381983</v>
      </c>
    </row>
    <row r="208" spans="1:14" ht="38.25">
      <c r="A208" s="8" t="s">
        <v>145</v>
      </c>
      <c r="B208" s="2" t="s">
        <v>17</v>
      </c>
      <c r="C208" s="2" t="s">
        <v>162</v>
      </c>
      <c r="D208" s="2" t="s">
        <v>19</v>
      </c>
      <c r="E208" s="2" t="s">
        <v>146</v>
      </c>
      <c r="F208" s="6" t="s">
        <v>0</v>
      </c>
      <c r="G208" s="9">
        <v>90518.5</v>
      </c>
      <c r="H208" s="9">
        <v>-4990.7</v>
      </c>
      <c r="I208" s="9">
        <v>85527.8</v>
      </c>
      <c r="J208" s="9">
        <f>J209+J212+J215</f>
        <v>85527.825600000011</v>
      </c>
      <c r="K208" s="9">
        <f t="shared" ref="K208:L208" si="91">K209+K212+K215</f>
        <v>85527.825600000011</v>
      </c>
      <c r="L208" s="9">
        <f t="shared" si="91"/>
        <v>85527.808599999989</v>
      </c>
      <c r="M208" s="9">
        <f t="shared" si="64"/>
        <v>100.00001005521011</v>
      </c>
      <c r="N208" s="9">
        <f t="shared" si="65"/>
        <v>99.999980123427775</v>
      </c>
    </row>
    <row r="209" spans="1:14" ht="38.25">
      <c r="A209" s="8" t="s">
        <v>164</v>
      </c>
      <c r="B209" s="2" t="s">
        <v>17</v>
      </c>
      <c r="C209" s="2" t="s">
        <v>162</v>
      </c>
      <c r="D209" s="2" t="s">
        <v>19</v>
      </c>
      <c r="E209" s="2" t="s">
        <v>165</v>
      </c>
      <c r="F209" s="6" t="s">
        <v>0</v>
      </c>
      <c r="G209" s="9">
        <v>13486.7</v>
      </c>
      <c r="H209" s="9" t="s">
        <v>0</v>
      </c>
      <c r="I209" s="9">
        <v>13486.7</v>
      </c>
      <c r="J209" s="9">
        <f>J210</f>
        <v>13486.7</v>
      </c>
      <c r="K209" s="9">
        <f t="shared" ref="K209:L210" si="92">K210</f>
        <v>13486.7</v>
      </c>
      <c r="L209" s="9">
        <f t="shared" si="92"/>
        <v>13486.7</v>
      </c>
      <c r="M209" s="9">
        <f t="shared" si="64"/>
        <v>100</v>
      </c>
      <c r="N209" s="9">
        <f t="shared" si="65"/>
        <v>100</v>
      </c>
    </row>
    <row r="210" spans="1:14" ht="38.25">
      <c r="A210" s="8" t="s">
        <v>42</v>
      </c>
      <c r="B210" s="2" t="s">
        <v>17</v>
      </c>
      <c r="C210" s="2" t="s">
        <v>162</v>
      </c>
      <c r="D210" s="2" t="s">
        <v>19</v>
      </c>
      <c r="E210" s="2" t="s">
        <v>165</v>
      </c>
      <c r="F210" s="2" t="s">
        <v>43</v>
      </c>
      <c r="G210" s="9">
        <v>13486.7</v>
      </c>
      <c r="H210" s="9" t="s">
        <v>0</v>
      </c>
      <c r="I210" s="9">
        <v>13486.7</v>
      </c>
      <c r="J210" s="9">
        <f>J211</f>
        <v>13486.7</v>
      </c>
      <c r="K210" s="9">
        <f t="shared" si="92"/>
        <v>13486.7</v>
      </c>
      <c r="L210" s="9">
        <f t="shared" si="92"/>
        <v>13486.7</v>
      </c>
      <c r="M210" s="9">
        <f t="shared" si="64"/>
        <v>100</v>
      </c>
      <c r="N210" s="9">
        <f t="shared" si="65"/>
        <v>100</v>
      </c>
    </row>
    <row r="211" spans="1:14" ht="114.75">
      <c r="A211" s="8" t="s">
        <v>44</v>
      </c>
      <c r="B211" s="2" t="s">
        <v>17</v>
      </c>
      <c r="C211" s="2" t="s">
        <v>162</v>
      </c>
      <c r="D211" s="2" t="s">
        <v>19</v>
      </c>
      <c r="E211" s="2" t="s">
        <v>165</v>
      </c>
      <c r="F211" s="2" t="s">
        <v>45</v>
      </c>
      <c r="G211" s="9">
        <v>13486.7</v>
      </c>
      <c r="H211" s="9" t="s">
        <v>0</v>
      </c>
      <c r="I211" s="9">
        <v>13486.7</v>
      </c>
      <c r="J211" s="9">
        <v>13486.7</v>
      </c>
      <c r="K211" s="9">
        <v>13486.7</v>
      </c>
      <c r="L211" s="9">
        <v>13486.7</v>
      </c>
      <c r="M211" s="9">
        <f t="shared" si="64"/>
        <v>100</v>
      </c>
      <c r="N211" s="9">
        <f t="shared" si="65"/>
        <v>100</v>
      </c>
    </row>
    <row r="212" spans="1:14" ht="25.5">
      <c r="A212" s="8" t="s">
        <v>60</v>
      </c>
      <c r="B212" s="2" t="s">
        <v>17</v>
      </c>
      <c r="C212" s="2" t="s">
        <v>162</v>
      </c>
      <c r="D212" s="2" t="s">
        <v>19</v>
      </c>
      <c r="E212" s="2" t="s">
        <v>147</v>
      </c>
      <c r="F212" s="6" t="s">
        <v>0</v>
      </c>
      <c r="G212" s="9">
        <v>33875.199999999997</v>
      </c>
      <c r="H212" s="9">
        <v>-4990.7</v>
      </c>
      <c r="I212" s="9">
        <v>28884.5</v>
      </c>
      <c r="J212" s="9">
        <f>J213</f>
        <v>28884.525600000001</v>
      </c>
      <c r="K212" s="9">
        <f t="shared" ref="K212:L213" si="93">K213</f>
        <v>28884.525600000001</v>
      </c>
      <c r="L212" s="9">
        <f t="shared" si="93"/>
        <v>28884.508600000001</v>
      </c>
      <c r="M212" s="9">
        <f t="shared" si="64"/>
        <v>100.00002977375408</v>
      </c>
      <c r="N212" s="9">
        <f t="shared" si="65"/>
        <v>99.999941144956878</v>
      </c>
    </row>
    <row r="213" spans="1:14" ht="38.25">
      <c r="A213" s="8" t="s">
        <v>62</v>
      </c>
      <c r="B213" s="2" t="s">
        <v>17</v>
      </c>
      <c r="C213" s="2" t="s">
        <v>162</v>
      </c>
      <c r="D213" s="2" t="s">
        <v>19</v>
      </c>
      <c r="E213" s="2" t="s">
        <v>147</v>
      </c>
      <c r="F213" s="2" t="s">
        <v>63</v>
      </c>
      <c r="G213" s="9">
        <v>33875.199999999997</v>
      </c>
      <c r="H213" s="9">
        <v>-4990.7</v>
      </c>
      <c r="I213" s="9">
        <v>28884.5</v>
      </c>
      <c r="J213" s="9">
        <f>J214</f>
        <v>28884.525600000001</v>
      </c>
      <c r="K213" s="9">
        <f t="shared" si="93"/>
        <v>28884.525600000001</v>
      </c>
      <c r="L213" s="9">
        <f t="shared" si="93"/>
        <v>28884.508600000001</v>
      </c>
      <c r="M213" s="9">
        <f t="shared" si="64"/>
        <v>100.00002977375408</v>
      </c>
      <c r="N213" s="9">
        <f t="shared" si="65"/>
        <v>99.999941144956878</v>
      </c>
    </row>
    <row r="214" spans="1:14">
      <c r="A214" s="8" t="s">
        <v>64</v>
      </c>
      <c r="B214" s="2" t="s">
        <v>17</v>
      </c>
      <c r="C214" s="2" t="s">
        <v>162</v>
      </c>
      <c r="D214" s="2" t="s">
        <v>19</v>
      </c>
      <c r="E214" s="2" t="s">
        <v>147</v>
      </c>
      <c r="F214" s="2" t="s">
        <v>65</v>
      </c>
      <c r="G214" s="9">
        <v>33875.199999999997</v>
      </c>
      <c r="H214" s="9">
        <v>-4990.7</v>
      </c>
      <c r="I214" s="9">
        <v>28884.5</v>
      </c>
      <c r="J214" s="55">
        <v>28884.525600000001</v>
      </c>
      <c r="K214" s="9">
        <v>28884.525600000001</v>
      </c>
      <c r="L214" s="9">
        <v>28884.508600000001</v>
      </c>
      <c r="M214" s="9">
        <f t="shared" si="64"/>
        <v>100.00002977375408</v>
      </c>
      <c r="N214" s="9">
        <f t="shared" si="65"/>
        <v>99.999941144956878</v>
      </c>
    </row>
    <row r="215" spans="1:14" ht="38.25">
      <c r="A215" s="8" t="s">
        <v>40</v>
      </c>
      <c r="B215" s="2" t="s">
        <v>17</v>
      </c>
      <c r="C215" s="2" t="s">
        <v>162</v>
      </c>
      <c r="D215" s="2" t="s">
        <v>19</v>
      </c>
      <c r="E215" s="2" t="s">
        <v>166</v>
      </c>
      <c r="F215" s="6" t="s">
        <v>0</v>
      </c>
      <c r="G215" s="9">
        <v>43156.6</v>
      </c>
      <c r="H215" s="9" t="s">
        <v>0</v>
      </c>
      <c r="I215" s="9">
        <v>43156.6</v>
      </c>
      <c r="J215" s="9">
        <f>J216</f>
        <v>43156.6</v>
      </c>
      <c r="K215" s="9">
        <f t="shared" ref="K215:L216" si="94">K216</f>
        <v>43156.6</v>
      </c>
      <c r="L215" s="9">
        <f t="shared" si="94"/>
        <v>43156.6</v>
      </c>
      <c r="M215" s="9">
        <f t="shared" si="64"/>
        <v>100</v>
      </c>
      <c r="N215" s="9">
        <f t="shared" si="65"/>
        <v>100</v>
      </c>
    </row>
    <row r="216" spans="1:14" ht="38.25">
      <c r="A216" s="8" t="s">
        <v>42</v>
      </c>
      <c r="B216" s="2" t="s">
        <v>17</v>
      </c>
      <c r="C216" s="2" t="s">
        <v>162</v>
      </c>
      <c r="D216" s="2" t="s">
        <v>19</v>
      </c>
      <c r="E216" s="2" t="s">
        <v>166</v>
      </c>
      <c r="F216" s="2" t="s">
        <v>43</v>
      </c>
      <c r="G216" s="9">
        <v>43156.6</v>
      </c>
      <c r="H216" s="9" t="s">
        <v>0</v>
      </c>
      <c r="I216" s="9">
        <v>43156.6</v>
      </c>
      <c r="J216" s="9">
        <f>J217</f>
        <v>43156.6</v>
      </c>
      <c r="K216" s="9">
        <f t="shared" si="94"/>
        <v>43156.6</v>
      </c>
      <c r="L216" s="9">
        <f t="shared" si="94"/>
        <v>43156.6</v>
      </c>
      <c r="M216" s="9">
        <f t="shared" si="64"/>
        <v>100</v>
      </c>
      <c r="N216" s="9">
        <f t="shared" si="65"/>
        <v>100</v>
      </c>
    </row>
    <row r="217" spans="1:14" ht="114.75">
      <c r="A217" s="8" t="s">
        <v>44</v>
      </c>
      <c r="B217" s="2" t="s">
        <v>17</v>
      </c>
      <c r="C217" s="2" t="s">
        <v>162</v>
      </c>
      <c r="D217" s="2" t="s">
        <v>19</v>
      </c>
      <c r="E217" s="2" t="s">
        <v>166</v>
      </c>
      <c r="F217" s="2" t="s">
        <v>45</v>
      </c>
      <c r="G217" s="9">
        <v>43156.6</v>
      </c>
      <c r="H217" s="9" t="s">
        <v>0</v>
      </c>
      <c r="I217" s="9">
        <v>43156.6</v>
      </c>
      <c r="J217" s="9">
        <v>43156.6</v>
      </c>
      <c r="K217" s="9">
        <v>43156.6</v>
      </c>
      <c r="L217" s="9">
        <v>43156.6</v>
      </c>
      <c r="M217" s="9">
        <f t="shared" si="64"/>
        <v>100</v>
      </c>
      <c r="N217" s="9">
        <f t="shared" si="65"/>
        <v>100</v>
      </c>
    </row>
    <row r="218" spans="1:14" ht="25.5">
      <c r="A218" s="33" t="s">
        <v>677</v>
      </c>
      <c r="B218" s="2" t="s">
        <v>17</v>
      </c>
      <c r="C218" s="2" t="s">
        <v>162</v>
      </c>
      <c r="D218" s="2" t="s">
        <v>19</v>
      </c>
      <c r="E218" s="28" t="s">
        <v>678</v>
      </c>
      <c r="F218" s="2"/>
      <c r="G218" s="9"/>
      <c r="H218" s="9"/>
      <c r="I218" s="9"/>
      <c r="J218" s="9">
        <f>J219</f>
        <v>5849.4803000000002</v>
      </c>
      <c r="K218" s="9">
        <f t="shared" ref="K218:L218" si="95">K219</f>
        <v>5849.4803000000002</v>
      </c>
      <c r="L218" s="9">
        <f t="shared" si="95"/>
        <v>5801.3148199999996</v>
      </c>
      <c r="M218" s="9">
        <v>0</v>
      </c>
      <c r="N218" s="9">
        <f t="shared" ref="N218:N222" si="96">L218/J218*100</f>
        <v>99.176585311348077</v>
      </c>
    </row>
    <row r="219" spans="1:14" ht="25.5">
      <c r="A219" s="33" t="s">
        <v>677</v>
      </c>
      <c r="B219" s="2" t="s">
        <v>17</v>
      </c>
      <c r="C219" s="2" t="s">
        <v>162</v>
      </c>
      <c r="D219" s="2" t="s">
        <v>19</v>
      </c>
      <c r="E219" s="28" t="s">
        <v>679</v>
      </c>
      <c r="F219" s="2"/>
      <c r="G219" s="9"/>
      <c r="H219" s="9"/>
      <c r="I219" s="9"/>
      <c r="J219" s="9">
        <f>J220+J222</f>
        <v>5849.4803000000002</v>
      </c>
      <c r="K219" s="9">
        <f t="shared" ref="K219:L219" si="97">K220+K222</f>
        <v>5849.4803000000002</v>
      </c>
      <c r="L219" s="9">
        <f t="shared" si="97"/>
        <v>5801.3148199999996</v>
      </c>
      <c r="M219" s="9">
        <v>0</v>
      </c>
      <c r="N219" s="9">
        <f t="shared" si="96"/>
        <v>99.176585311348077</v>
      </c>
    </row>
    <row r="220" spans="1:14">
      <c r="A220" s="33" t="s">
        <v>28</v>
      </c>
      <c r="B220" s="2" t="s">
        <v>17</v>
      </c>
      <c r="C220" s="2" t="s">
        <v>162</v>
      </c>
      <c r="D220" s="2" t="s">
        <v>19</v>
      </c>
      <c r="E220" s="28" t="s">
        <v>679</v>
      </c>
      <c r="F220" s="2">
        <v>500</v>
      </c>
      <c r="G220" s="9"/>
      <c r="H220" s="9"/>
      <c r="I220" s="9"/>
      <c r="J220" s="9">
        <f>J221</f>
        <v>1032.933</v>
      </c>
      <c r="K220" s="9">
        <f t="shared" ref="K220:L220" si="98">K221</f>
        <v>1032.933</v>
      </c>
      <c r="L220" s="9">
        <f t="shared" si="98"/>
        <v>1032.933</v>
      </c>
      <c r="M220" s="9">
        <v>0</v>
      </c>
      <c r="N220" s="9">
        <f t="shared" si="96"/>
        <v>100</v>
      </c>
    </row>
    <row r="221" spans="1:14">
      <c r="A221" s="33" t="s">
        <v>411</v>
      </c>
      <c r="B221" s="2" t="s">
        <v>17</v>
      </c>
      <c r="C221" s="2" t="s">
        <v>162</v>
      </c>
      <c r="D221" s="2" t="s">
        <v>19</v>
      </c>
      <c r="E221" s="28" t="s">
        <v>679</v>
      </c>
      <c r="F221" s="2">
        <v>540</v>
      </c>
      <c r="G221" s="9"/>
      <c r="H221" s="9"/>
      <c r="I221" s="9"/>
      <c r="J221" s="9">
        <v>1032.933</v>
      </c>
      <c r="K221" s="9">
        <v>1032.933</v>
      </c>
      <c r="L221" s="9">
        <v>1032.933</v>
      </c>
      <c r="M221" s="9">
        <v>0</v>
      </c>
      <c r="N221" s="9">
        <f t="shared" si="96"/>
        <v>100</v>
      </c>
    </row>
    <row r="222" spans="1:14" ht="38.25">
      <c r="A222" s="8" t="s">
        <v>62</v>
      </c>
      <c r="B222" s="2" t="s">
        <v>17</v>
      </c>
      <c r="C222" s="2" t="s">
        <v>162</v>
      </c>
      <c r="D222" s="2" t="s">
        <v>19</v>
      </c>
      <c r="E222" s="28" t="s">
        <v>679</v>
      </c>
      <c r="F222" s="2">
        <v>600</v>
      </c>
      <c r="G222" s="9"/>
      <c r="H222" s="9"/>
      <c r="I222" s="9"/>
      <c r="J222" s="9">
        <f>J223</f>
        <v>4816.5473000000002</v>
      </c>
      <c r="K222" s="9">
        <f t="shared" ref="K222:L222" si="99">K223</f>
        <v>4816.5473000000002</v>
      </c>
      <c r="L222" s="9">
        <f t="shared" si="99"/>
        <v>4768.3818199999996</v>
      </c>
      <c r="M222" s="9">
        <v>0</v>
      </c>
      <c r="N222" s="9">
        <f t="shared" si="96"/>
        <v>98.999999854667664</v>
      </c>
    </row>
    <row r="223" spans="1:14">
      <c r="A223" s="8" t="s">
        <v>64</v>
      </c>
      <c r="B223" s="2" t="s">
        <v>17</v>
      </c>
      <c r="C223" s="2" t="s">
        <v>162</v>
      </c>
      <c r="D223" s="2" t="s">
        <v>19</v>
      </c>
      <c r="E223" s="28" t="s">
        <v>679</v>
      </c>
      <c r="F223" s="2">
        <v>610</v>
      </c>
      <c r="G223" s="9"/>
      <c r="H223" s="9"/>
      <c r="I223" s="9"/>
      <c r="J223" s="9">
        <v>4816.5473000000002</v>
      </c>
      <c r="K223" s="9">
        <v>4816.5473000000002</v>
      </c>
      <c r="L223" s="9">
        <v>4768.3818199999996</v>
      </c>
      <c r="M223" s="9">
        <v>0</v>
      </c>
      <c r="N223" s="9">
        <f t="shared" ref="N223" si="100">L223/J223*100</f>
        <v>98.999999854667664</v>
      </c>
    </row>
    <row r="224" spans="1:14">
      <c r="A224" s="10" t="s">
        <v>0</v>
      </c>
      <c r="B224" s="6" t="s">
        <v>0</v>
      </c>
      <c r="C224" s="6" t="s">
        <v>0</v>
      </c>
      <c r="D224" s="6" t="s">
        <v>0</v>
      </c>
      <c r="E224" s="6" t="s">
        <v>0</v>
      </c>
      <c r="F224" s="6" t="s">
        <v>0</v>
      </c>
      <c r="G224" s="11" t="s">
        <v>0</v>
      </c>
      <c r="H224" s="11" t="s">
        <v>0</v>
      </c>
      <c r="I224" s="11" t="s">
        <v>0</v>
      </c>
      <c r="J224" s="11"/>
      <c r="K224" s="11"/>
      <c r="L224" s="11"/>
      <c r="M224" s="11"/>
      <c r="N224" s="11"/>
    </row>
    <row r="225" spans="1:14">
      <c r="A225" s="8" t="s">
        <v>167</v>
      </c>
      <c r="B225" s="2" t="s">
        <v>17</v>
      </c>
      <c r="C225" s="2" t="s">
        <v>67</v>
      </c>
      <c r="D225" s="6" t="s">
        <v>0</v>
      </c>
      <c r="E225" s="6" t="s">
        <v>0</v>
      </c>
      <c r="F225" s="6" t="s">
        <v>0</v>
      </c>
      <c r="G225" s="9">
        <v>1588192.2</v>
      </c>
      <c r="H225" s="9">
        <v>-7935.4</v>
      </c>
      <c r="I225" s="9">
        <v>1580256.8</v>
      </c>
      <c r="J225" s="9">
        <f>J226+J250</f>
        <v>1583256.8486200003</v>
      </c>
      <c r="K225" s="9">
        <f t="shared" ref="K225:L225" si="101">K226+K250</f>
        <v>1583256.8486200003</v>
      </c>
      <c r="L225" s="9">
        <f t="shared" si="101"/>
        <v>1580192.4442900002</v>
      </c>
      <c r="M225" s="9">
        <f t="shared" si="64"/>
        <v>99.995927515705048</v>
      </c>
      <c r="N225" s="9">
        <f t="shared" si="65"/>
        <v>99.806449324209709</v>
      </c>
    </row>
    <row r="226" spans="1:14">
      <c r="A226" s="8" t="s">
        <v>168</v>
      </c>
      <c r="B226" s="2" t="s">
        <v>17</v>
      </c>
      <c r="C226" s="2" t="s">
        <v>67</v>
      </c>
      <c r="D226" s="2" t="s">
        <v>19</v>
      </c>
      <c r="E226" s="6" t="s">
        <v>0</v>
      </c>
      <c r="F226" s="6" t="s">
        <v>0</v>
      </c>
      <c r="G226" s="9">
        <v>1581692.2</v>
      </c>
      <c r="H226" s="9">
        <v>-7935.4</v>
      </c>
      <c r="I226" s="9">
        <v>1573756.8</v>
      </c>
      <c r="J226" s="9">
        <f>J227+J235+J245</f>
        <v>1576756.8486200003</v>
      </c>
      <c r="K226" s="9">
        <f t="shared" ref="K226:L226" si="102">K227+K235+K245</f>
        <v>1576756.8486200003</v>
      </c>
      <c r="L226" s="9">
        <f t="shared" si="102"/>
        <v>1573692.4442900002</v>
      </c>
      <c r="M226" s="9">
        <f t="shared" si="64"/>
        <v>99.995910695350148</v>
      </c>
      <c r="N226" s="9">
        <f t="shared" si="65"/>
        <v>99.805651433657502</v>
      </c>
    </row>
    <row r="227" spans="1:14" ht="38.25">
      <c r="A227" s="8" t="s">
        <v>169</v>
      </c>
      <c r="B227" s="2" t="s">
        <v>17</v>
      </c>
      <c r="C227" s="2" t="s">
        <v>67</v>
      </c>
      <c r="D227" s="2" t="s">
        <v>19</v>
      </c>
      <c r="E227" s="2" t="s">
        <v>170</v>
      </c>
      <c r="F227" s="6" t="s">
        <v>0</v>
      </c>
      <c r="G227" s="9">
        <v>174595.20000000001</v>
      </c>
      <c r="H227" s="9">
        <v>-7935.4</v>
      </c>
      <c r="I227" s="9">
        <v>166659.79999999999</v>
      </c>
      <c r="J227" s="9">
        <f>J228</f>
        <v>166659.84862</v>
      </c>
      <c r="K227" s="9">
        <f t="shared" ref="K227:L227" si="103">K228</f>
        <v>166659.84862</v>
      </c>
      <c r="L227" s="9">
        <f t="shared" si="103"/>
        <v>166595.44429000001</v>
      </c>
      <c r="M227" s="9">
        <f t="shared" si="64"/>
        <v>99.961384983061322</v>
      </c>
      <c r="N227" s="9">
        <f t="shared" si="65"/>
        <v>99.961355821133111</v>
      </c>
    </row>
    <row r="228" spans="1:14" ht="38.25">
      <c r="A228" s="8" t="s">
        <v>171</v>
      </c>
      <c r="B228" s="2" t="s">
        <v>17</v>
      </c>
      <c r="C228" s="2" t="s">
        <v>67</v>
      </c>
      <c r="D228" s="2" t="s">
        <v>19</v>
      </c>
      <c r="E228" s="2" t="s">
        <v>172</v>
      </c>
      <c r="F228" s="6" t="s">
        <v>0</v>
      </c>
      <c r="G228" s="9">
        <v>174595.20000000001</v>
      </c>
      <c r="H228" s="9">
        <v>-7935.4</v>
      </c>
      <c r="I228" s="9">
        <v>166659.79999999999</v>
      </c>
      <c r="J228" s="9">
        <f>J229+J232</f>
        <v>166659.84862</v>
      </c>
      <c r="K228" s="9">
        <f t="shared" ref="K228:L228" si="104">K229+K232</f>
        <v>166659.84862</v>
      </c>
      <c r="L228" s="9">
        <f t="shared" si="104"/>
        <v>166595.44429000001</v>
      </c>
      <c r="M228" s="9">
        <f t="shared" si="64"/>
        <v>99.961384983061322</v>
      </c>
      <c r="N228" s="9">
        <f t="shared" si="65"/>
        <v>99.961355821133111</v>
      </c>
    </row>
    <row r="229" spans="1:14" ht="25.5">
      <c r="A229" s="8" t="s">
        <v>60</v>
      </c>
      <c r="B229" s="2" t="s">
        <v>17</v>
      </c>
      <c r="C229" s="2" t="s">
        <v>67</v>
      </c>
      <c r="D229" s="2" t="s">
        <v>19</v>
      </c>
      <c r="E229" s="2" t="s">
        <v>173</v>
      </c>
      <c r="F229" s="6" t="s">
        <v>0</v>
      </c>
      <c r="G229" s="9">
        <v>89559.8</v>
      </c>
      <c r="H229" s="9">
        <v>-7358.2</v>
      </c>
      <c r="I229" s="9">
        <v>82201.600000000006</v>
      </c>
      <c r="J229" s="9">
        <f>J230</f>
        <v>82201.599000000002</v>
      </c>
      <c r="K229" s="9">
        <f t="shared" ref="K229:L230" si="105">K230</f>
        <v>82201.599000000002</v>
      </c>
      <c r="L229" s="9">
        <f t="shared" si="105"/>
        <v>82161.953659999999</v>
      </c>
      <c r="M229" s="9">
        <f t="shared" si="64"/>
        <v>99.951769381617879</v>
      </c>
      <c r="N229" s="9">
        <f t="shared" si="65"/>
        <v>99.951770597552482</v>
      </c>
    </row>
    <row r="230" spans="1:14" ht="38.25">
      <c r="A230" s="8" t="s">
        <v>62</v>
      </c>
      <c r="B230" s="2" t="s">
        <v>17</v>
      </c>
      <c r="C230" s="2" t="s">
        <v>67</v>
      </c>
      <c r="D230" s="2" t="s">
        <v>19</v>
      </c>
      <c r="E230" s="2" t="s">
        <v>173</v>
      </c>
      <c r="F230" s="2" t="s">
        <v>63</v>
      </c>
      <c r="G230" s="9">
        <v>89559.8</v>
      </c>
      <c r="H230" s="9">
        <v>-7358.2</v>
      </c>
      <c r="I230" s="9">
        <v>82201.600000000006</v>
      </c>
      <c r="J230" s="9">
        <f>J231</f>
        <v>82201.599000000002</v>
      </c>
      <c r="K230" s="9">
        <f t="shared" si="105"/>
        <v>82201.599000000002</v>
      </c>
      <c r="L230" s="9">
        <f t="shared" si="105"/>
        <v>82161.953659999999</v>
      </c>
      <c r="M230" s="9">
        <f t="shared" si="64"/>
        <v>99.951769381617879</v>
      </c>
      <c r="N230" s="9">
        <f t="shared" si="65"/>
        <v>99.951770597552482</v>
      </c>
    </row>
    <row r="231" spans="1:14">
      <c r="A231" s="8" t="s">
        <v>64</v>
      </c>
      <c r="B231" s="2" t="s">
        <v>17</v>
      </c>
      <c r="C231" s="2" t="s">
        <v>67</v>
      </c>
      <c r="D231" s="2" t="s">
        <v>19</v>
      </c>
      <c r="E231" s="2" t="s">
        <v>173</v>
      </c>
      <c r="F231" s="2" t="s">
        <v>65</v>
      </c>
      <c r="G231" s="9">
        <v>89559.8</v>
      </c>
      <c r="H231" s="9">
        <v>-7358.2</v>
      </c>
      <c r="I231" s="9">
        <v>82201.600000000006</v>
      </c>
      <c r="J231" s="9">
        <v>82201.599000000002</v>
      </c>
      <c r="K231" s="9">
        <v>82201.599000000002</v>
      </c>
      <c r="L231" s="9">
        <v>82161.953659999999</v>
      </c>
      <c r="M231" s="9">
        <f t="shared" si="64"/>
        <v>99.951769381617879</v>
      </c>
      <c r="N231" s="9">
        <f t="shared" si="65"/>
        <v>99.951770597552482</v>
      </c>
    </row>
    <row r="232" spans="1:14" ht="38.25">
      <c r="A232" s="8" t="s">
        <v>40</v>
      </c>
      <c r="B232" s="2" t="s">
        <v>17</v>
      </c>
      <c r="C232" s="2" t="s">
        <v>67</v>
      </c>
      <c r="D232" s="2" t="s">
        <v>19</v>
      </c>
      <c r="E232" s="2" t="s">
        <v>174</v>
      </c>
      <c r="F232" s="6" t="s">
        <v>0</v>
      </c>
      <c r="G232" s="9">
        <v>85035.4</v>
      </c>
      <c r="H232" s="9">
        <v>-577.20000000000005</v>
      </c>
      <c r="I232" s="9">
        <v>84458.2</v>
      </c>
      <c r="J232" s="9">
        <f>J233</f>
        <v>84458.249620000002</v>
      </c>
      <c r="K232" s="9">
        <f t="shared" ref="K232:L233" si="106">K233</f>
        <v>84458.249620000002</v>
      </c>
      <c r="L232" s="9">
        <f t="shared" si="106"/>
        <v>84433.49063</v>
      </c>
      <c r="M232" s="9">
        <f t="shared" si="64"/>
        <v>99.970743669649607</v>
      </c>
      <c r="N232" s="9">
        <f t="shared" si="65"/>
        <v>99.970684935916381</v>
      </c>
    </row>
    <row r="233" spans="1:14" ht="38.25">
      <c r="A233" s="8" t="s">
        <v>42</v>
      </c>
      <c r="B233" s="2" t="s">
        <v>17</v>
      </c>
      <c r="C233" s="2" t="s">
        <v>67</v>
      </c>
      <c r="D233" s="2" t="s">
        <v>19</v>
      </c>
      <c r="E233" s="2" t="s">
        <v>174</v>
      </c>
      <c r="F233" s="2" t="s">
        <v>43</v>
      </c>
      <c r="G233" s="9">
        <v>85035.4</v>
      </c>
      <c r="H233" s="9">
        <v>-577.20000000000005</v>
      </c>
      <c r="I233" s="9">
        <v>84458.2</v>
      </c>
      <c r="J233" s="9">
        <f>J234</f>
        <v>84458.249620000002</v>
      </c>
      <c r="K233" s="9">
        <f t="shared" si="106"/>
        <v>84458.249620000002</v>
      </c>
      <c r="L233" s="9">
        <f t="shared" si="106"/>
        <v>84433.49063</v>
      </c>
      <c r="M233" s="9">
        <f t="shared" si="64"/>
        <v>99.970743669649607</v>
      </c>
      <c r="N233" s="9">
        <f t="shared" si="65"/>
        <v>99.970684935916381</v>
      </c>
    </row>
    <row r="234" spans="1:14" ht="114.75">
      <c r="A234" s="8" t="s">
        <v>44</v>
      </c>
      <c r="B234" s="2" t="s">
        <v>17</v>
      </c>
      <c r="C234" s="2" t="s">
        <v>67</v>
      </c>
      <c r="D234" s="2" t="s">
        <v>19</v>
      </c>
      <c r="E234" s="2" t="s">
        <v>174</v>
      </c>
      <c r="F234" s="2" t="s">
        <v>45</v>
      </c>
      <c r="G234" s="9">
        <v>85035.4</v>
      </c>
      <c r="H234" s="9">
        <v>-577.20000000000005</v>
      </c>
      <c r="I234" s="9">
        <v>84458.2</v>
      </c>
      <c r="J234" s="9">
        <v>84458.249620000002</v>
      </c>
      <c r="K234" s="9">
        <v>84458.249620000002</v>
      </c>
      <c r="L234" s="9">
        <v>84433.49063</v>
      </c>
      <c r="M234" s="9">
        <f t="shared" si="64"/>
        <v>99.970743669649607</v>
      </c>
      <c r="N234" s="9">
        <f t="shared" si="65"/>
        <v>99.970684935916381</v>
      </c>
    </row>
    <row r="235" spans="1:14" ht="25.5">
      <c r="A235" s="8" t="s">
        <v>175</v>
      </c>
      <c r="B235" s="2" t="s">
        <v>17</v>
      </c>
      <c r="C235" s="2" t="s">
        <v>67</v>
      </c>
      <c r="D235" s="2" t="s">
        <v>19</v>
      </c>
      <c r="E235" s="2" t="s">
        <v>176</v>
      </c>
      <c r="F235" s="6" t="s">
        <v>0</v>
      </c>
      <c r="G235" s="9">
        <v>1407097</v>
      </c>
      <c r="H235" s="9" t="s">
        <v>0</v>
      </c>
      <c r="I235" s="9">
        <v>1407097</v>
      </c>
      <c r="J235" s="9">
        <f>J236+J239+J242</f>
        <v>1407097.0000000002</v>
      </c>
      <c r="K235" s="9">
        <f t="shared" ref="K235:L235" si="107">K236+K239+K242</f>
        <v>1407097.0000000002</v>
      </c>
      <c r="L235" s="9">
        <f t="shared" si="107"/>
        <v>1407097.0000000002</v>
      </c>
      <c r="M235" s="9">
        <f t="shared" ref="M235:M303" si="108">L235/I235*100</f>
        <v>100.00000000000003</v>
      </c>
      <c r="N235" s="9">
        <f t="shared" ref="N235:N303" si="109">L235/J235*100</f>
        <v>100</v>
      </c>
    </row>
    <row r="236" spans="1:14" ht="38.25">
      <c r="A236" s="8" t="s">
        <v>40</v>
      </c>
      <c r="B236" s="2" t="s">
        <v>17</v>
      </c>
      <c r="C236" s="2" t="s">
        <v>67</v>
      </c>
      <c r="D236" s="2" t="s">
        <v>19</v>
      </c>
      <c r="E236" s="2" t="s">
        <v>177</v>
      </c>
      <c r="F236" s="6" t="s">
        <v>0</v>
      </c>
      <c r="G236" s="9">
        <v>299980.09999999998</v>
      </c>
      <c r="H236" s="9" t="s">
        <v>0</v>
      </c>
      <c r="I236" s="9">
        <v>299980.09999999998</v>
      </c>
      <c r="J236" s="9">
        <f>J237</f>
        <v>299980.06900000002</v>
      </c>
      <c r="K236" s="9">
        <f t="shared" ref="K236:L237" si="110">K237</f>
        <v>299980.06900000002</v>
      </c>
      <c r="L236" s="9">
        <f t="shared" si="110"/>
        <v>299980.06900000002</v>
      </c>
      <c r="M236" s="9">
        <f t="shared" si="108"/>
        <v>99.99998966598119</v>
      </c>
      <c r="N236" s="9">
        <f t="shared" si="109"/>
        <v>100</v>
      </c>
    </row>
    <row r="237" spans="1:14">
      <c r="A237" s="8" t="s">
        <v>97</v>
      </c>
      <c r="B237" s="2" t="s">
        <v>17</v>
      </c>
      <c r="C237" s="2" t="s">
        <v>67</v>
      </c>
      <c r="D237" s="2" t="s">
        <v>19</v>
      </c>
      <c r="E237" s="2" t="s">
        <v>177</v>
      </c>
      <c r="F237" s="2" t="s">
        <v>98</v>
      </c>
      <c r="G237" s="9">
        <v>299980.09999999998</v>
      </c>
      <c r="H237" s="9" t="s">
        <v>0</v>
      </c>
      <c r="I237" s="9">
        <v>299980.09999999998</v>
      </c>
      <c r="J237" s="9">
        <f>J238</f>
        <v>299980.06900000002</v>
      </c>
      <c r="K237" s="9">
        <f t="shared" si="110"/>
        <v>299980.06900000002</v>
      </c>
      <c r="L237" s="9">
        <f t="shared" si="110"/>
        <v>299980.06900000002</v>
      </c>
      <c r="M237" s="9">
        <f t="shared" si="108"/>
        <v>99.99998966598119</v>
      </c>
      <c r="N237" s="9">
        <f t="shared" si="109"/>
        <v>100</v>
      </c>
    </row>
    <row r="238" spans="1:14" ht="25.5">
      <c r="A238" s="8" t="s">
        <v>178</v>
      </c>
      <c r="B238" s="2" t="s">
        <v>17</v>
      </c>
      <c r="C238" s="2" t="s">
        <v>67</v>
      </c>
      <c r="D238" s="2" t="s">
        <v>19</v>
      </c>
      <c r="E238" s="2" t="s">
        <v>177</v>
      </c>
      <c r="F238" s="2" t="s">
        <v>179</v>
      </c>
      <c r="G238" s="9">
        <v>299980.09999999998</v>
      </c>
      <c r="H238" s="9" t="s">
        <v>0</v>
      </c>
      <c r="I238" s="9">
        <v>299980.09999999998</v>
      </c>
      <c r="J238" s="9">
        <v>299980.06900000002</v>
      </c>
      <c r="K238" s="9">
        <v>299980.06900000002</v>
      </c>
      <c r="L238" s="9">
        <v>299980.06900000002</v>
      </c>
      <c r="M238" s="9">
        <f t="shared" si="108"/>
        <v>99.99998966598119</v>
      </c>
      <c r="N238" s="9">
        <f t="shared" si="109"/>
        <v>100</v>
      </c>
    </row>
    <row r="239" spans="1:14" ht="89.25">
      <c r="A239" s="8" t="s">
        <v>180</v>
      </c>
      <c r="B239" s="2" t="s">
        <v>17</v>
      </c>
      <c r="C239" s="2" t="s">
        <v>67</v>
      </c>
      <c r="D239" s="2" t="s">
        <v>19</v>
      </c>
      <c r="E239" s="2" t="s">
        <v>181</v>
      </c>
      <c r="F239" s="6" t="s">
        <v>0</v>
      </c>
      <c r="G239" s="9">
        <v>1106871</v>
      </c>
      <c r="H239" s="9" t="s">
        <v>0</v>
      </c>
      <c r="I239" s="9">
        <v>1106871</v>
      </c>
      <c r="J239" s="9">
        <f>J240</f>
        <v>1106871</v>
      </c>
      <c r="K239" s="9">
        <f t="shared" ref="K239:L240" si="111">K240</f>
        <v>1106871</v>
      </c>
      <c r="L239" s="9">
        <f t="shared" si="111"/>
        <v>1106871</v>
      </c>
      <c r="M239" s="9">
        <f t="shared" si="108"/>
        <v>100</v>
      </c>
      <c r="N239" s="9">
        <f t="shared" si="109"/>
        <v>100</v>
      </c>
    </row>
    <row r="240" spans="1:14">
      <c r="A240" s="8" t="s">
        <v>97</v>
      </c>
      <c r="B240" s="2" t="s">
        <v>17</v>
      </c>
      <c r="C240" s="2" t="s">
        <v>67</v>
      </c>
      <c r="D240" s="2" t="s">
        <v>19</v>
      </c>
      <c r="E240" s="2" t="s">
        <v>181</v>
      </c>
      <c r="F240" s="2" t="s">
        <v>98</v>
      </c>
      <c r="G240" s="9">
        <v>1106871</v>
      </c>
      <c r="H240" s="9" t="s">
        <v>0</v>
      </c>
      <c r="I240" s="9">
        <v>1106871</v>
      </c>
      <c r="J240" s="9">
        <f>J241</f>
        <v>1106871</v>
      </c>
      <c r="K240" s="9">
        <f t="shared" si="111"/>
        <v>1106871</v>
      </c>
      <c r="L240" s="9">
        <f t="shared" si="111"/>
        <v>1106871</v>
      </c>
      <c r="M240" s="9">
        <f t="shared" si="108"/>
        <v>100</v>
      </c>
      <c r="N240" s="9">
        <f t="shared" si="109"/>
        <v>100</v>
      </c>
    </row>
    <row r="241" spans="1:14" ht="25.5">
      <c r="A241" s="8" t="s">
        <v>178</v>
      </c>
      <c r="B241" s="2" t="s">
        <v>17</v>
      </c>
      <c r="C241" s="2" t="s">
        <v>67</v>
      </c>
      <c r="D241" s="2" t="s">
        <v>19</v>
      </c>
      <c r="E241" s="2" t="s">
        <v>181</v>
      </c>
      <c r="F241" s="2" t="s">
        <v>179</v>
      </c>
      <c r="G241" s="9">
        <v>1106871</v>
      </c>
      <c r="H241" s="9" t="s">
        <v>0</v>
      </c>
      <c r="I241" s="9">
        <v>1106871</v>
      </c>
      <c r="J241" s="9">
        <v>1106871</v>
      </c>
      <c r="K241" s="9">
        <v>1106871</v>
      </c>
      <c r="L241" s="9">
        <v>1106871</v>
      </c>
      <c r="M241" s="9">
        <f t="shared" si="108"/>
        <v>100</v>
      </c>
      <c r="N241" s="9">
        <f t="shared" si="109"/>
        <v>100</v>
      </c>
    </row>
    <row r="242" spans="1:14" ht="51">
      <c r="A242" s="8" t="s">
        <v>182</v>
      </c>
      <c r="B242" s="2" t="s">
        <v>17</v>
      </c>
      <c r="C242" s="2" t="s">
        <v>67</v>
      </c>
      <c r="D242" s="2" t="s">
        <v>19</v>
      </c>
      <c r="E242" s="2" t="s">
        <v>183</v>
      </c>
      <c r="F242" s="6" t="s">
        <v>0</v>
      </c>
      <c r="G242" s="9">
        <v>245.9</v>
      </c>
      <c r="H242" s="9" t="s">
        <v>0</v>
      </c>
      <c r="I242" s="9">
        <v>245.9</v>
      </c>
      <c r="J242" s="9">
        <f>J243</f>
        <v>245.93100000000001</v>
      </c>
      <c r="K242" s="9">
        <f t="shared" ref="K242:L243" si="112">K243</f>
        <v>245.93100000000001</v>
      </c>
      <c r="L242" s="9">
        <f t="shared" si="112"/>
        <v>245.93100000000001</v>
      </c>
      <c r="M242" s="9">
        <f t="shared" si="108"/>
        <v>100.01260675071167</v>
      </c>
      <c r="N242" s="9">
        <f t="shared" si="109"/>
        <v>100</v>
      </c>
    </row>
    <row r="243" spans="1:14">
      <c r="A243" s="8" t="s">
        <v>97</v>
      </c>
      <c r="B243" s="2" t="s">
        <v>17</v>
      </c>
      <c r="C243" s="2" t="s">
        <v>67</v>
      </c>
      <c r="D243" s="2" t="s">
        <v>19</v>
      </c>
      <c r="E243" s="2" t="s">
        <v>183</v>
      </c>
      <c r="F243" s="2" t="s">
        <v>98</v>
      </c>
      <c r="G243" s="9">
        <v>245.9</v>
      </c>
      <c r="H243" s="9" t="s">
        <v>0</v>
      </c>
      <c r="I243" s="9">
        <v>245.9</v>
      </c>
      <c r="J243" s="9">
        <f>J244</f>
        <v>245.93100000000001</v>
      </c>
      <c r="K243" s="9">
        <f t="shared" si="112"/>
        <v>245.93100000000001</v>
      </c>
      <c r="L243" s="9">
        <f t="shared" si="112"/>
        <v>245.93100000000001</v>
      </c>
      <c r="M243" s="9">
        <f t="shared" si="108"/>
        <v>100.01260675071167</v>
      </c>
      <c r="N243" s="9">
        <f t="shared" si="109"/>
        <v>100</v>
      </c>
    </row>
    <row r="244" spans="1:14" ht="25.5">
      <c r="A244" s="8" t="s">
        <v>178</v>
      </c>
      <c r="B244" s="2" t="s">
        <v>17</v>
      </c>
      <c r="C244" s="2" t="s">
        <v>67</v>
      </c>
      <c r="D244" s="2" t="s">
        <v>19</v>
      </c>
      <c r="E244" s="2" t="s">
        <v>183</v>
      </c>
      <c r="F244" s="2" t="s">
        <v>179</v>
      </c>
      <c r="G244" s="9">
        <v>245.9</v>
      </c>
      <c r="H244" s="9" t="s">
        <v>0</v>
      </c>
      <c r="I244" s="9">
        <v>245.9</v>
      </c>
      <c r="J244" s="9">
        <v>245.93100000000001</v>
      </c>
      <c r="K244" s="9">
        <v>245.93100000000001</v>
      </c>
      <c r="L244" s="9">
        <v>245.93100000000001</v>
      </c>
      <c r="M244" s="9">
        <f t="shared" si="108"/>
        <v>100.01260675071167</v>
      </c>
      <c r="N244" s="9">
        <f t="shared" si="109"/>
        <v>100</v>
      </c>
    </row>
    <row r="245" spans="1:14" ht="25.5">
      <c r="A245" s="33" t="s">
        <v>677</v>
      </c>
      <c r="B245" s="2" t="s">
        <v>17</v>
      </c>
      <c r="C245" s="2" t="s">
        <v>67</v>
      </c>
      <c r="D245" s="2" t="s">
        <v>19</v>
      </c>
      <c r="E245" s="28" t="s">
        <v>678</v>
      </c>
      <c r="F245" s="2"/>
      <c r="G245" s="9"/>
      <c r="H245" s="9"/>
      <c r="I245" s="9"/>
      <c r="J245" s="9">
        <f>J246</f>
        <v>3000</v>
      </c>
      <c r="K245" s="9">
        <f t="shared" ref="K245:L247" si="113">K246</f>
        <v>3000</v>
      </c>
      <c r="L245" s="9">
        <f t="shared" si="113"/>
        <v>0</v>
      </c>
      <c r="M245" s="9">
        <v>0</v>
      </c>
      <c r="N245" s="9">
        <f t="shared" ref="N245:N248" si="114">L245/J245*100</f>
        <v>0</v>
      </c>
    </row>
    <row r="246" spans="1:14" ht="25.5">
      <c r="A246" s="33" t="s">
        <v>677</v>
      </c>
      <c r="B246" s="2" t="s">
        <v>17</v>
      </c>
      <c r="C246" s="2" t="s">
        <v>67</v>
      </c>
      <c r="D246" s="2" t="s">
        <v>19</v>
      </c>
      <c r="E246" s="28" t="s">
        <v>679</v>
      </c>
      <c r="F246" s="2"/>
      <c r="G246" s="9"/>
      <c r="H246" s="9"/>
      <c r="I246" s="9"/>
      <c r="J246" s="9">
        <f>J247</f>
        <v>3000</v>
      </c>
      <c r="K246" s="9">
        <f t="shared" si="113"/>
        <v>3000</v>
      </c>
      <c r="L246" s="9">
        <f t="shared" si="113"/>
        <v>0</v>
      </c>
      <c r="M246" s="9">
        <v>0</v>
      </c>
      <c r="N246" s="9">
        <f t="shared" si="114"/>
        <v>0</v>
      </c>
    </row>
    <row r="247" spans="1:14" ht="38.25">
      <c r="A247" s="8" t="s">
        <v>62</v>
      </c>
      <c r="B247" s="2" t="s">
        <v>17</v>
      </c>
      <c r="C247" s="2" t="s">
        <v>67</v>
      </c>
      <c r="D247" s="2" t="s">
        <v>19</v>
      </c>
      <c r="E247" s="28" t="s">
        <v>679</v>
      </c>
      <c r="F247" s="2">
        <v>600</v>
      </c>
      <c r="G247" s="9"/>
      <c r="H247" s="9"/>
      <c r="I247" s="9"/>
      <c r="J247" s="9">
        <f>J248</f>
        <v>3000</v>
      </c>
      <c r="K247" s="9">
        <f t="shared" si="113"/>
        <v>3000</v>
      </c>
      <c r="L247" s="9">
        <f t="shared" si="113"/>
        <v>0</v>
      </c>
      <c r="M247" s="9">
        <v>0</v>
      </c>
      <c r="N247" s="9">
        <f t="shared" si="114"/>
        <v>0</v>
      </c>
    </row>
    <row r="248" spans="1:14" ht="12" customHeight="1">
      <c r="A248" s="8" t="s">
        <v>64</v>
      </c>
      <c r="B248" s="2" t="s">
        <v>17</v>
      </c>
      <c r="C248" s="2" t="s">
        <v>67</v>
      </c>
      <c r="D248" s="2" t="s">
        <v>19</v>
      </c>
      <c r="E248" s="28" t="s">
        <v>679</v>
      </c>
      <c r="F248" s="2">
        <v>610</v>
      </c>
      <c r="G248" s="9"/>
      <c r="H248" s="9"/>
      <c r="I248" s="9"/>
      <c r="J248" s="9">
        <v>3000</v>
      </c>
      <c r="K248" s="9">
        <v>3000</v>
      </c>
      <c r="L248" s="9"/>
      <c r="M248" s="9">
        <v>0</v>
      </c>
      <c r="N248" s="9">
        <f t="shared" si="114"/>
        <v>0</v>
      </c>
    </row>
    <row r="249" spans="1:14" ht="12" customHeight="1">
      <c r="A249" s="8"/>
      <c r="B249" s="2"/>
      <c r="C249" s="2"/>
      <c r="D249" s="2"/>
      <c r="E249" s="2"/>
      <c r="F249" s="2"/>
      <c r="G249" s="9"/>
      <c r="H249" s="9"/>
      <c r="I249" s="9"/>
      <c r="J249" s="9"/>
      <c r="K249" s="9"/>
      <c r="L249" s="9"/>
      <c r="M249" s="9"/>
      <c r="N249" s="9"/>
    </row>
    <row r="250" spans="1:14">
      <c r="A250" s="8" t="s">
        <v>184</v>
      </c>
      <c r="B250" s="2" t="s">
        <v>17</v>
      </c>
      <c r="C250" s="2" t="s">
        <v>67</v>
      </c>
      <c r="D250" s="2" t="s">
        <v>129</v>
      </c>
      <c r="E250" s="6" t="s">
        <v>0</v>
      </c>
      <c r="F250" s="6" t="s">
        <v>0</v>
      </c>
      <c r="G250" s="9">
        <v>6500</v>
      </c>
      <c r="H250" s="9" t="s">
        <v>0</v>
      </c>
      <c r="I250" s="9">
        <v>6500</v>
      </c>
      <c r="J250" s="9">
        <f>J251</f>
        <v>6500</v>
      </c>
      <c r="K250" s="9">
        <f t="shared" ref="K250:L253" si="115">K251</f>
        <v>6500</v>
      </c>
      <c r="L250" s="9">
        <f t="shared" si="115"/>
        <v>6500</v>
      </c>
      <c r="M250" s="9">
        <f t="shared" si="108"/>
        <v>100</v>
      </c>
      <c r="N250" s="9">
        <f t="shared" si="109"/>
        <v>100</v>
      </c>
    </row>
    <row r="251" spans="1:14" ht="51">
      <c r="A251" s="8" t="s">
        <v>152</v>
      </c>
      <c r="B251" s="2" t="s">
        <v>17</v>
      </c>
      <c r="C251" s="2" t="s">
        <v>67</v>
      </c>
      <c r="D251" s="2" t="s">
        <v>129</v>
      </c>
      <c r="E251" s="2" t="s">
        <v>153</v>
      </c>
      <c r="F251" s="6" t="s">
        <v>0</v>
      </c>
      <c r="G251" s="9">
        <v>6500</v>
      </c>
      <c r="H251" s="9" t="s">
        <v>0</v>
      </c>
      <c r="I251" s="9">
        <v>6500</v>
      </c>
      <c r="J251" s="9">
        <f>J252</f>
        <v>6500</v>
      </c>
      <c r="K251" s="9">
        <f t="shared" si="115"/>
        <v>6500</v>
      </c>
      <c r="L251" s="9">
        <f t="shared" si="115"/>
        <v>6500</v>
      </c>
      <c r="M251" s="9">
        <f t="shared" si="108"/>
        <v>100</v>
      </c>
      <c r="N251" s="9">
        <f t="shared" si="109"/>
        <v>100</v>
      </c>
    </row>
    <row r="252" spans="1:14" ht="38.25">
      <c r="A252" s="8" t="s">
        <v>40</v>
      </c>
      <c r="B252" s="2" t="s">
        <v>17</v>
      </c>
      <c r="C252" s="2" t="s">
        <v>67</v>
      </c>
      <c r="D252" s="2" t="s">
        <v>129</v>
      </c>
      <c r="E252" s="2" t="s">
        <v>185</v>
      </c>
      <c r="F252" s="6" t="s">
        <v>0</v>
      </c>
      <c r="G252" s="9">
        <v>6500</v>
      </c>
      <c r="H252" s="9" t="s">
        <v>0</v>
      </c>
      <c r="I252" s="9">
        <v>6500</v>
      </c>
      <c r="J252" s="9">
        <f>J253</f>
        <v>6500</v>
      </c>
      <c r="K252" s="9">
        <f t="shared" si="115"/>
        <v>6500</v>
      </c>
      <c r="L252" s="9">
        <f t="shared" si="115"/>
        <v>6500</v>
      </c>
      <c r="M252" s="9">
        <f t="shared" si="108"/>
        <v>100</v>
      </c>
      <c r="N252" s="9">
        <f t="shared" si="109"/>
        <v>100</v>
      </c>
    </row>
    <row r="253" spans="1:14" ht="38.25">
      <c r="A253" s="8" t="s">
        <v>42</v>
      </c>
      <c r="B253" s="2" t="s">
        <v>17</v>
      </c>
      <c r="C253" s="2" t="s">
        <v>67</v>
      </c>
      <c r="D253" s="2" t="s">
        <v>129</v>
      </c>
      <c r="E253" s="2" t="s">
        <v>185</v>
      </c>
      <c r="F253" s="2" t="s">
        <v>43</v>
      </c>
      <c r="G253" s="9">
        <v>6500</v>
      </c>
      <c r="H253" s="9" t="s">
        <v>0</v>
      </c>
      <c r="I253" s="9">
        <v>6500</v>
      </c>
      <c r="J253" s="9">
        <f>J254</f>
        <v>6500</v>
      </c>
      <c r="K253" s="9">
        <f t="shared" si="115"/>
        <v>6500</v>
      </c>
      <c r="L253" s="9">
        <f t="shared" si="115"/>
        <v>6500</v>
      </c>
      <c r="M253" s="9">
        <f t="shared" si="108"/>
        <v>100</v>
      </c>
      <c r="N253" s="9">
        <f t="shared" si="109"/>
        <v>100</v>
      </c>
    </row>
    <row r="254" spans="1:14" ht="114.75">
      <c r="A254" s="8" t="s">
        <v>44</v>
      </c>
      <c r="B254" s="2" t="s">
        <v>17</v>
      </c>
      <c r="C254" s="2" t="s">
        <v>67</v>
      </c>
      <c r="D254" s="2" t="s">
        <v>129</v>
      </c>
      <c r="E254" s="2" t="s">
        <v>185</v>
      </c>
      <c r="F254" s="2" t="s">
        <v>45</v>
      </c>
      <c r="G254" s="9">
        <v>6500</v>
      </c>
      <c r="H254" s="9" t="s">
        <v>0</v>
      </c>
      <c r="I254" s="9">
        <v>6500</v>
      </c>
      <c r="J254" s="9">
        <v>6500</v>
      </c>
      <c r="K254" s="9">
        <v>6500</v>
      </c>
      <c r="L254" s="9">
        <v>6500</v>
      </c>
      <c r="M254" s="9">
        <f t="shared" si="108"/>
        <v>100</v>
      </c>
      <c r="N254" s="9">
        <f t="shared" si="109"/>
        <v>100</v>
      </c>
    </row>
    <row r="255" spans="1:14">
      <c r="A255" s="10" t="s">
        <v>0</v>
      </c>
      <c r="B255" s="6" t="s">
        <v>0</v>
      </c>
      <c r="C255" s="6" t="s">
        <v>0</v>
      </c>
      <c r="D255" s="6" t="s">
        <v>0</v>
      </c>
      <c r="E255" s="6" t="s">
        <v>0</v>
      </c>
      <c r="F255" s="6" t="s">
        <v>0</v>
      </c>
      <c r="G255" s="11" t="s">
        <v>0</v>
      </c>
      <c r="H255" s="11" t="s">
        <v>0</v>
      </c>
      <c r="I255" s="11" t="s">
        <v>0</v>
      </c>
      <c r="J255" s="11"/>
      <c r="K255" s="11"/>
      <c r="L255" s="11"/>
      <c r="M255" s="11"/>
      <c r="N255" s="11"/>
    </row>
    <row r="256" spans="1:14">
      <c r="A256" s="8" t="s">
        <v>186</v>
      </c>
      <c r="B256" s="2" t="s">
        <v>17</v>
      </c>
      <c r="C256" s="2" t="s">
        <v>187</v>
      </c>
      <c r="D256" s="6" t="s">
        <v>0</v>
      </c>
      <c r="E256" s="6" t="s">
        <v>0</v>
      </c>
      <c r="F256" s="6" t="s">
        <v>0</v>
      </c>
      <c r="G256" s="9">
        <v>255070.5</v>
      </c>
      <c r="H256" s="9">
        <v>-500.4</v>
      </c>
      <c r="I256" s="9">
        <v>254570.1</v>
      </c>
      <c r="J256" s="9">
        <f>J257</f>
        <v>254570.16283000002</v>
      </c>
      <c r="K256" s="9">
        <f t="shared" ref="K256:L256" si="116">K257</f>
        <v>180661.16014999998</v>
      </c>
      <c r="L256" s="9">
        <f t="shared" si="116"/>
        <v>167598.64936000001</v>
      </c>
      <c r="M256" s="9">
        <f t="shared" si="108"/>
        <v>65.835952203342032</v>
      </c>
      <c r="N256" s="9">
        <f t="shared" si="109"/>
        <v>65.835935954490111</v>
      </c>
    </row>
    <row r="257" spans="1:14">
      <c r="A257" s="8" t="s">
        <v>188</v>
      </c>
      <c r="B257" s="2" t="s">
        <v>17</v>
      </c>
      <c r="C257" s="2" t="s">
        <v>187</v>
      </c>
      <c r="D257" s="2" t="s">
        <v>129</v>
      </c>
      <c r="E257" s="6" t="s">
        <v>0</v>
      </c>
      <c r="F257" s="6" t="s">
        <v>0</v>
      </c>
      <c r="G257" s="9">
        <v>255070.5</v>
      </c>
      <c r="H257" s="9">
        <v>-500.4</v>
      </c>
      <c r="I257" s="9">
        <v>254570.1</v>
      </c>
      <c r="J257" s="9">
        <f>J258+J272</f>
        <v>254570.16283000002</v>
      </c>
      <c r="K257" s="9">
        <f t="shared" ref="K257:L257" si="117">K258+K272</f>
        <v>180661.16014999998</v>
      </c>
      <c r="L257" s="9">
        <f t="shared" si="117"/>
        <v>167598.64936000001</v>
      </c>
      <c r="M257" s="9">
        <f t="shared" si="108"/>
        <v>65.835952203342032</v>
      </c>
      <c r="N257" s="9">
        <f t="shared" si="109"/>
        <v>65.835935954490111</v>
      </c>
    </row>
    <row r="258" spans="1:14" ht="76.5">
      <c r="A258" s="8" t="s">
        <v>68</v>
      </c>
      <c r="B258" s="2" t="s">
        <v>17</v>
      </c>
      <c r="C258" s="2" t="s">
        <v>187</v>
      </c>
      <c r="D258" s="2" t="s">
        <v>129</v>
      </c>
      <c r="E258" s="2" t="s">
        <v>69</v>
      </c>
      <c r="F258" s="6" t="s">
        <v>0</v>
      </c>
      <c r="G258" s="9">
        <v>254070.5</v>
      </c>
      <c r="H258" s="9">
        <v>-500.4</v>
      </c>
      <c r="I258" s="9">
        <v>253570.1</v>
      </c>
      <c r="J258" s="9">
        <f>J259</f>
        <v>253570.16283000002</v>
      </c>
      <c r="K258" s="9">
        <f t="shared" ref="K258:L258" si="118">K259</f>
        <v>179661.16014999998</v>
      </c>
      <c r="L258" s="9">
        <f t="shared" si="118"/>
        <v>166598.64936000001</v>
      </c>
      <c r="M258" s="9">
        <f t="shared" si="108"/>
        <v>65.701220041321903</v>
      </c>
      <c r="N258" s="9">
        <f t="shared" si="109"/>
        <v>65.70120376177384</v>
      </c>
    </row>
    <row r="259" spans="1:14" ht="25.5">
      <c r="A259" s="8" t="s">
        <v>148</v>
      </c>
      <c r="B259" s="2" t="s">
        <v>17</v>
      </c>
      <c r="C259" s="2" t="s">
        <v>187</v>
      </c>
      <c r="D259" s="2" t="s">
        <v>129</v>
      </c>
      <c r="E259" s="2" t="s">
        <v>149</v>
      </c>
      <c r="F259" s="6" t="s">
        <v>0</v>
      </c>
      <c r="G259" s="9">
        <v>254070.5</v>
      </c>
      <c r="H259" s="9">
        <v>-500.4</v>
      </c>
      <c r="I259" s="9">
        <v>253570.1</v>
      </c>
      <c r="J259" s="9">
        <f>J260+J263+J266+J269</f>
        <v>253570.16283000002</v>
      </c>
      <c r="K259" s="9">
        <f t="shared" ref="K259:L259" si="119">K260+K263+K266+K269</f>
        <v>179661.16014999998</v>
      </c>
      <c r="L259" s="9">
        <f t="shared" si="119"/>
        <v>166598.64936000001</v>
      </c>
      <c r="M259" s="9">
        <f t="shared" si="108"/>
        <v>65.701220041321903</v>
      </c>
      <c r="N259" s="9">
        <f t="shared" si="109"/>
        <v>65.70120376177384</v>
      </c>
    </row>
    <row r="260" spans="1:14" ht="63.75">
      <c r="A260" s="8" t="s">
        <v>189</v>
      </c>
      <c r="B260" s="2" t="s">
        <v>17</v>
      </c>
      <c r="C260" s="2" t="s">
        <v>187</v>
      </c>
      <c r="D260" s="2" t="s">
        <v>129</v>
      </c>
      <c r="E260" s="2" t="s">
        <v>190</v>
      </c>
      <c r="F260" s="6" t="s">
        <v>0</v>
      </c>
      <c r="G260" s="9">
        <v>80100</v>
      </c>
      <c r="H260" s="9" t="s">
        <v>0</v>
      </c>
      <c r="I260" s="9">
        <v>80100</v>
      </c>
      <c r="J260" s="9">
        <f>J261</f>
        <v>80100</v>
      </c>
      <c r="K260" s="9">
        <f t="shared" ref="K260:L261" si="120">K261</f>
        <v>80100</v>
      </c>
      <c r="L260" s="9">
        <f t="shared" si="120"/>
        <v>80100</v>
      </c>
      <c r="M260" s="9">
        <f t="shared" si="108"/>
        <v>100</v>
      </c>
      <c r="N260" s="9">
        <f t="shared" si="109"/>
        <v>100</v>
      </c>
    </row>
    <row r="261" spans="1:14">
      <c r="A261" s="8" t="s">
        <v>28</v>
      </c>
      <c r="B261" s="2" t="s">
        <v>17</v>
      </c>
      <c r="C261" s="2" t="s">
        <v>187</v>
      </c>
      <c r="D261" s="2" t="s">
        <v>129</v>
      </c>
      <c r="E261" s="2" t="s">
        <v>190</v>
      </c>
      <c r="F261" s="2" t="s">
        <v>29</v>
      </c>
      <c r="G261" s="9">
        <v>80100</v>
      </c>
      <c r="H261" s="9" t="s">
        <v>0</v>
      </c>
      <c r="I261" s="9">
        <v>80100</v>
      </c>
      <c r="J261" s="9">
        <f>J262</f>
        <v>80100</v>
      </c>
      <c r="K261" s="9">
        <f t="shared" si="120"/>
        <v>80100</v>
      </c>
      <c r="L261" s="9">
        <f t="shared" si="120"/>
        <v>80100</v>
      </c>
      <c r="M261" s="9">
        <f t="shared" si="108"/>
        <v>100</v>
      </c>
      <c r="N261" s="9">
        <f t="shared" si="109"/>
        <v>100</v>
      </c>
    </row>
    <row r="262" spans="1:14">
      <c r="A262" s="8" t="s">
        <v>75</v>
      </c>
      <c r="B262" s="2" t="s">
        <v>17</v>
      </c>
      <c r="C262" s="2" t="s">
        <v>187</v>
      </c>
      <c r="D262" s="2" t="s">
        <v>129</v>
      </c>
      <c r="E262" s="2" t="s">
        <v>190</v>
      </c>
      <c r="F262" s="2" t="s">
        <v>76</v>
      </c>
      <c r="G262" s="9">
        <v>80100</v>
      </c>
      <c r="H262" s="9" t="s">
        <v>0</v>
      </c>
      <c r="I262" s="9">
        <v>80100</v>
      </c>
      <c r="J262" s="9">
        <v>80100</v>
      </c>
      <c r="K262" s="9">
        <v>80100</v>
      </c>
      <c r="L262" s="9">
        <v>80100</v>
      </c>
      <c r="M262" s="9">
        <f t="shared" si="108"/>
        <v>100</v>
      </c>
      <c r="N262" s="9">
        <f t="shared" si="109"/>
        <v>100</v>
      </c>
    </row>
    <row r="263" spans="1:14" ht="38.25">
      <c r="A263" s="8" t="s">
        <v>40</v>
      </c>
      <c r="B263" s="2" t="s">
        <v>17</v>
      </c>
      <c r="C263" s="2" t="s">
        <v>187</v>
      </c>
      <c r="D263" s="2" t="s">
        <v>129</v>
      </c>
      <c r="E263" s="2" t="s">
        <v>191</v>
      </c>
      <c r="F263" s="6" t="s">
        <v>0</v>
      </c>
      <c r="G263" s="9">
        <v>71495.7</v>
      </c>
      <c r="H263" s="9" t="s">
        <v>0</v>
      </c>
      <c r="I263" s="9">
        <v>71495.7</v>
      </c>
      <c r="J263" s="9">
        <f>J264</f>
        <v>71495.729730000006</v>
      </c>
      <c r="K263" s="9">
        <f t="shared" ref="K263:L264" si="121">K264</f>
        <v>1517.62555</v>
      </c>
      <c r="L263" s="9">
        <f t="shared" si="121"/>
        <v>1495.65173</v>
      </c>
      <c r="M263" s="9">
        <f t="shared" si="108"/>
        <v>2.0919464107631649</v>
      </c>
      <c r="N263" s="9">
        <f t="shared" si="109"/>
        <v>2.0919455408711163</v>
      </c>
    </row>
    <row r="264" spans="1:14" ht="38.25">
      <c r="A264" s="8" t="s">
        <v>42</v>
      </c>
      <c r="B264" s="2" t="s">
        <v>17</v>
      </c>
      <c r="C264" s="2" t="s">
        <v>187</v>
      </c>
      <c r="D264" s="2" t="s">
        <v>129</v>
      </c>
      <c r="E264" s="2" t="s">
        <v>191</v>
      </c>
      <c r="F264" s="2" t="s">
        <v>43</v>
      </c>
      <c r="G264" s="9">
        <v>71495.7</v>
      </c>
      <c r="H264" s="9" t="s">
        <v>0</v>
      </c>
      <c r="I264" s="9">
        <v>71495.7</v>
      </c>
      <c r="J264" s="9">
        <f>J265</f>
        <v>71495.729730000006</v>
      </c>
      <c r="K264" s="9">
        <f t="shared" si="121"/>
        <v>1517.62555</v>
      </c>
      <c r="L264" s="9">
        <f t="shared" si="121"/>
        <v>1495.65173</v>
      </c>
      <c r="M264" s="9">
        <f t="shared" si="108"/>
        <v>2.0919464107631649</v>
      </c>
      <c r="N264" s="9">
        <f t="shared" si="109"/>
        <v>2.0919455408711163</v>
      </c>
    </row>
    <row r="265" spans="1:14" ht="114.75">
      <c r="A265" s="8" t="s">
        <v>44</v>
      </c>
      <c r="B265" s="2" t="s">
        <v>17</v>
      </c>
      <c r="C265" s="2" t="s">
        <v>187</v>
      </c>
      <c r="D265" s="2" t="s">
        <v>129</v>
      </c>
      <c r="E265" s="2" t="s">
        <v>191</v>
      </c>
      <c r="F265" s="2" t="s">
        <v>45</v>
      </c>
      <c r="G265" s="9">
        <v>71495.7</v>
      </c>
      <c r="H265" s="9" t="s">
        <v>0</v>
      </c>
      <c r="I265" s="9">
        <v>71495.7</v>
      </c>
      <c r="J265" s="9">
        <v>71495.729730000006</v>
      </c>
      <c r="K265" s="9">
        <v>1517.62555</v>
      </c>
      <c r="L265" s="9">
        <v>1495.65173</v>
      </c>
      <c r="M265" s="9">
        <f t="shared" si="108"/>
        <v>2.0919464107631649</v>
      </c>
      <c r="N265" s="9">
        <f t="shared" si="109"/>
        <v>2.0919455408711163</v>
      </c>
    </row>
    <row r="266" spans="1:14" ht="25.5">
      <c r="A266" s="8" t="s">
        <v>118</v>
      </c>
      <c r="B266" s="2" t="s">
        <v>17</v>
      </c>
      <c r="C266" s="2" t="s">
        <v>187</v>
      </c>
      <c r="D266" s="2" t="s">
        <v>129</v>
      </c>
      <c r="E266" s="2" t="s">
        <v>192</v>
      </c>
      <c r="F266" s="6" t="s">
        <v>0</v>
      </c>
      <c r="G266" s="9">
        <v>101974.8</v>
      </c>
      <c r="H266" s="9">
        <v>-396</v>
      </c>
      <c r="I266" s="9">
        <v>101578.8</v>
      </c>
      <c r="J266" s="9">
        <f>J267</f>
        <v>101578.8331</v>
      </c>
      <c r="K266" s="9">
        <f t="shared" ref="K266:L267" si="122">K267</f>
        <v>97647.934599999993</v>
      </c>
      <c r="L266" s="9">
        <f t="shared" si="122"/>
        <v>84607.397630000007</v>
      </c>
      <c r="M266" s="9">
        <f t="shared" si="108"/>
        <v>83.292377572879388</v>
      </c>
      <c r="N266" s="9">
        <f t="shared" si="109"/>
        <v>83.292350431617635</v>
      </c>
    </row>
    <row r="267" spans="1:14">
      <c r="A267" s="8" t="s">
        <v>28</v>
      </c>
      <c r="B267" s="2" t="s">
        <v>17</v>
      </c>
      <c r="C267" s="2" t="s">
        <v>187</v>
      </c>
      <c r="D267" s="2" t="s">
        <v>129</v>
      </c>
      <c r="E267" s="2" t="s">
        <v>192</v>
      </c>
      <c r="F267" s="2" t="s">
        <v>29</v>
      </c>
      <c r="G267" s="9">
        <v>101974.8</v>
      </c>
      <c r="H267" s="9">
        <v>-396</v>
      </c>
      <c r="I267" s="9">
        <v>101578.8</v>
      </c>
      <c r="J267" s="9">
        <f>J268</f>
        <v>101578.8331</v>
      </c>
      <c r="K267" s="9">
        <f t="shared" si="122"/>
        <v>97647.934599999993</v>
      </c>
      <c r="L267" s="9">
        <f t="shared" si="122"/>
        <v>84607.397630000007</v>
      </c>
      <c r="M267" s="9">
        <f t="shared" si="108"/>
        <v>83.292377572879388</v>
      </c>
      <c r="N267" s="9">
        <f t="shared" si="109"/>
        <v>83.292350431617635</v>
      </c>
    </row>
    <row r="268" spans="1:14">
      <c r="A268" s="8" t="s">
        <v>75</v>
      </c>
      <c r="B268" s="2" t="s">
        <v>17</v>
      </c>
      <c r="C268" s="2" t="s">
        <v>187</v>
      </c>
      <c r="D268" s="2" t="s">
        <v>129</v>
      </c>
      <c r="E268" s="2" t="s">
        <v>192</v>
      </c>
      <c r="F268" s="2" t="s">
        <v>76</v>
      </c>
      <c r="G268" s="9">
        <v>101974.8</v>
      </c>
      <c r="H268" s="9">
        <v>-396</v>
      </c>
      <c r="I268" s="9">
        <v>101578.8</v>
      </c>
      <c r="J268" s="9">
        <v>101578.8331</v>
      </c>
      <c r="K268" s="9">
        <v>97647.934599999993</v>
      </c>
      <c r="L268" s="9">
        <v>84607.397630000007</v>
      </c>
      <c r="M268" s="9">
        <f t="shared" si="108"/>
        <v>83.292377572879388</v>
      </c>
      <c r="N268" s="9">
        <f t="shared" si="109"/>
        <v>83.292350431617635</v>
      </c>
    </row>
    <row r="269" spans="1:14" ht="25.5">
      <c r="A269" s="8" t="s">
        <v>150</v>
      </c>
      <c r="B269" s="2" t="s">
        <v>17</v>
      </c>
      <c r="C269" s="2" t="s">
        <v>187</v>
      </c>
      <c r="D269" s="2" t="s">
        <v>129</v>
      </c>
      <c r="E269" s="2" t="s">
        <v>151</v>
      </c>
      <c r="F269" s="6" t="s">
        <v>0</v>
      </c>
      <c r="G269" s="9">
        <v>500</v>
      </c>
      <c r="H269" s="9">
        <v>-104.4</v>
      </c>
      <c r="I269" s="9">
        <v>395.6</v>
      </c>
      <c r="J269" s="9">
        <f>J270</f>
        <v>395.6</v>
      </c>
      <c r="K269" s="9">
        <f t="shared" ref="K269:L270" si="123">K270</f>
        <v>395.6</v>
      </c>
      <c r="L269" s="9">
        <f t="shared" si="123"/>
        <v>395.6</v>
      </c>
      <c r="M269" s="9">
        <f t="shared" si="108"/>
        <v>100</v>
      </c>
      <c r="N269" s="9">
        <f t="shared" si="109"/>
        <v>100</v>
      </c>
    </row>
    <row r="270" spans="1:14">
      <c r="A270" s="8" t="s">
        <v>28</v>
      </c>
      <c r="B270" s="2" t="s">
        <v>17</v>
      </c>
      <c r="C270" s="2" t="s">
        <v>187</v>
      </c>
      <c r="D270" s="2" t="s">
        <v>129</v>
      </c>
      <c r="E270" s="2" t="s">
        <v>151</v>
      </c>
      <c r="F270" s="2" t="s">
        <v>29</v>
      </c>
      <c r="G270" s="9">
        <v>500</v>
      </c>
      <c r="H270" s="9">
        <v>-104.4</v>
      </c>
      <c r="I270" s="9">
        <v>395.6</v>
      </c>
      <c r="J270" s="9">
        <f>J271</f>
        <v>395.6</v>
      </c>
      <c r="K270" s="9">
        <f t="shared" si="123"/>
        <v>395.6</v>
      </c>
      <c r="L270" s="9">
        <f t="shared" si="123"/>
        <v>395.6</v>
      </c>
      <c r="M270" s="9">
        <f t="shared" si="108"/>
        <v>100</v>
      </c>
      <c r="N270" s="9">
        <f t="shared" si="109"/>
        <v>100</v>
      </c>
    </row>
    <row r="271" spans="1:14">
      <c r="A271" s="8" t="s">
        <v>75</v>
      </c>
      <c r="B271" s="2" t="s">
        <v>17</v>
      </c>
      <c r="C271" s="2" t="s">
        <v>187</v>
      </c>
      <c r="D271" s="2" t="s">
        <v>129</v>
      </c>
      <c r="E271" s="2" t="s">
        <v>151</v>
      </c>
      <c r="F271" s="2" t="s">
        <v>76</v>
      </c>
      <c r="G271" s="9">
        <v>500</v>
      </c>
      <c r="H271" s="9">
        <v>-104.4</v>
      </c>
      <c r="I271" s="9">
        <v>395.6</v>
      </c>
      <c r="J271" s="9">
        <v>395.6</v>
      </c>
      <c r="K271" s="9">
        <v>395.6</v>
      </c>
      <c r="L271" s="9">
        <v>395.6</v>
      </c>
      <c r="M271" s="9">
        <f t="shared" si="108"/>
        <v>100</v>
      </c>
      <c r="N271" s="9">
        <f t="shared" si="109"/>
        <v>100</v>
      </c>
    </row>
    <row r="272" spans="1:14" ht="51">
      <c r="A272" s="8" t="s">
        <v>152</v>
      </c>
      <c r="B272" s="2" t="s">
        <v>17</v>
      </c>
      <c r="C272" s="2" t="s">
        <v>187</v>
      </c>
      <c r="D272" s="2" t="s">
        <v>129</v>
      </c>
      <c r="E272" s="2" t="s">
        <v>153</v>
      </c>
      <c r="F272" s="6" t="s">
        <v>0</v>
      </c>
      <c r="G272" s="9">
        <v>1000</v>
      </c>
      <c r="H272" s="9" t="s">
        <v>0</v>
      </c>
      <c r="I272" s="9">
        <v>1000</v>
      </c>
      <c r="J272" s="9">
        <f>J273</f>
        <v>1000</v>
      </c>
      <c r="K272" s="9">
        <f t="shared" ref="K272:L274" si="124">K273</f>
        <v>1000</v>
      </c>
      <c r="L272" s="9">
        <f t="shared" si="124"/>
        <v>1000</v>
      </c>
      <c r="M272" s="9">
        <f t="shared" si="108"/>
        <v>100</v>
      </c>
      <c r="N272" s="9">
        <f t="shared" si="109"/>
        <v>100</v>
      </c>
    </row>
    <row r="273" spans="1:14" ht="25.5">
      <c r="A273" s="8" t="s">
        <v>118</v>
      </c>
      <c r="B273" s="2" t="s">
        <v>17</v>
      </c>
      <c r="C273" s="2" t="s">
        <v>187</v>
      </c>
      <c r="D273" s="2" t="s">
        <v>129</v>
      </c>
      <c r="E273" s="2" t="s">
        <v>156</v>
      </c>
      <c r="F273" s="6" t="s">
        <v>0</v>
      </c>
      <c r="G273" s="9">
        <v>1000</v>
      </c>
      <c r="H273" s="9" t="s">
        <v>0</v>
      </c>
      <c r="I273" s="9">
        <v>1000</v>
      </c>
      <c r="J273" s="9">
        <f>J274</f>
        <v>1000</v>
      </c>
      <c r="K273" s="9">
        <f t="shared" si="124"/>
        <v>1000</v>
      </c>
      <c r="L273" s="9">
        <f t="shared" si="124"/>
        <v>1000</v>
      </c>
      <c r="M273" s="9">
        <f t="shared" si="108"/>
        <v>100</v>
      </c>
      <c r="N273" s="9">
        <f t="shared" si="109"/>
        <v>100</v>
      </c>
    </row>
    <row r="274" spans="1:14">
      <c r="A274" s="8" t="s">
        <v>28</v>
      </c>
      <c r="B274" s="2" t="s">
        <v>17</v>
      </c>
      <c r="C274" s="2" t="s">
        <v>187</v>
      </c>
      <c r="D274" s="2" t="s">
        <v>129</v>
      </c>
      <c r="E274" s="2" t="s">
        <v>156</v>
      </c>
      <c r="F274" s="2" t="s">
        <v>29</v>
      </c>
      <c r="G274" s="9">
        <v>1000</v>
      </c>
      <c r="H274" s="9" t="s">
        <v>0</v>
      </c>
      <c r="I274" s="9">
        <v>1000</v>
      </c>
      <c r="J274" s="9">
        <f>J275</f>
        <v>1000</v>
      </c>
      <c r="K274" s="9">
        <f t="shared" si="124"/>
        <v>1000</v>
      </c>
      <c r="L274" s="9">
        <f t="shared" si="124"/>
        <v>1000</v>
      </c>
      <c r="M274" s="9">
        <f t="shared" si="108"/>
        <v>100</v>
      </c>
      <c r="N274" s="9">
        <f t="shared" si="109"/>
        <v>100</v>
      </c>
    </row>
    <row r="275" spans="1:14">
      <c r="A275" s="8" t="s">
        <v>75</v>
      </c>
      <c r="B275" s="2" t="s">
        <v>17</v>
      </c>
      <c r="C275" s="2" t="s">
        <v>187</v>
      </c>
      <c r="D275" s="2" t="s">
        <v>129</v>
      </c>
      <c r="E275" s="2" t="s">
        <v>156</v>
      </c>
      <c r="F275" s="2" t="s">
        <v>76</v>
      </c>
      <c r="G275" s="9">
        <v>1000</v>
      </c>
      <c r="H275" s="9" t="s">
        <v>0</v>
      </c>
      <c r="I275" s="9">
        <v>1000</v>
      </c>
      <c r="J275" s="9">
        <v>1000</v>
      </c>
      <c r="K275" s="9">
        <v>1000</v>
      </c>
      <c r="L275" s="9">
        <v>1000</v>
      </c>
      <c r="M275" s="9">
        <f t="shared" si="108"/>
        <v>100</v>
      </c>
      <c r="N275" s="9">
        <f t="shared" si="109"/>
        <v>100</v>
      </c>
    </row>
    <row r="276" spans="1:14">
      <c r="A276" s="12" t="s">
        <v>0</v>
      </c>
      <c r="B276" s="13" t="s">
        <v>0</v>
      </c>
      <c r="C276" s="6" t="s">
        <v>0</v>
      </c>
      <c r="D276" s="6" t="s">
        <v>0</v>
      </c>
      <c r="E276" s="6" t="s">
        <v>0</v>
      </c>
      <c r="F276" s="6" t="s">
        <v>0</v>
      </c>
      <c r="G276" s="14" t="s">
        <v>0</v>
      </c>
      <c r="H276" s="14" t="s">
        <v>0</v>
      </c>
      <c r="I276" s="14" t="s">
        <v>0</v>
      </c>
      <c r="J276" s="14"/>
      <c r="K276" s="14"/>
      <c r="L276" s="14"/>
      <c r="M276" s="14"/>
      <c r="N276" s="14"/>
    </row>
    <row r="277" spans="1:14" ht="63.75">
      <c r="A277" s="4" t="s">
        <v>193</v>
      </c>
      <c r="B277" s="5" t="s">
        <v>194</v>
      </c>
      <c r="C277" s="6" t="s">
        <v>0</v>
      </c>
      <c r="D277" s="6" t="s">
        <v>0</v>
      </c>
      <c r="E277" s="6" t="s">
        <v>0</v>
      </c>
      <c r="F277" s="6" t="s">
        <v>0</v>
      </c>
      <c r="G277" s="7">
        <v>6021857.5999999996</v>
      </c>
      <c r="H277" s="7" t="s">
        <v>0</v>
      </c>
      <c r="I277" s="7">
        <v>6021857.5999999996</v>
      </c>
      <c r="J277" s="7">
        <f>J278+J286+J327+J425</f>
        <v>6062072.4849099992</v>
      </c>
      <c r="K277" s="7">
        <f>K278+K286+K327+K425</f>
        <v>5377993.1777400011</v>
      </c>
      <c r="L277" s="7">
        <f>L278+L286+L327+L425</f>
        <v>5366635.812570001</v>
      </c>
      <c r="M277" s="7">
        <f t="shared" si="108"/>
        <v>89.119274633295902</v>
      </c>
      <c r="N277" s="7">
        <f t="shared" si="109"/>
        <v>88.528070654530893</v>
      </c>
    </row>
    <row r="278" spans="1:14" ht="25.5">
      <c r="A278" s="8" t="s">
        <v>32</v>
      </c>
      <c r="B278" s="2" t="s">
        <v>194</v>
      </c>
      <c r="C278" s="2" t="s">
        <v>33</v>
      </c>
      <c r="D278" s="6" t="s">
        <v>0</v>
      </c>
      <c r="E278" s="6" t="s">
        <v>0</v>
      </c>
      <c r="F278" s="6" t="s">
        <v>0</v>
      </c>
      <c r="G278" s="9">
        <v>677.7</v>
      </c>
      <c r="H278" s="9" t="s">
        <v>0</v>
      </c>
      <c r="I278" s="9">
        <v>677.7</v>
      </c>
      <c r="J278" s="9">
        <f t="shared" ref="J278:J283" si="125">J279</f>
        <v>677.67331999999999</v>
      </c>
      <c r="K278" s="9">
        <f t="shared" ref="K278:K283" si="126">K279</f>
        <v>662.67900999999995</v>
      </c>
      <c r="L278" s="9">
        <f t="shared" ref="L278:L283" si="127">L279</f>
        <v>659.25043000000005</v>
      </c>
      <c r="M278" s="9">
        <f t="shared" si="108"/>
        <v>97.277619890807145</v>
      </c>
      <c r="N278" s="9">
        <f t="shared" si="109"/>
        <v>97.28144971090201</v>
      </c>
    </row>
    <row r="279" spans="1:14" ht="51">
      <c r="A279" s="8" t="s">
        <v>195</v>
      </c>
      <c r="B279" s="2" t="s">
        <v>194</v>
      </c>
      <c r="C279" s="2" t="s">
        <v>33</v>
      </c>
      <c r="D279" s="2" t="s">
        <v>67</v>
      </c>
      <c r="E279" s="6" t="s">
        <v>0</v>
      </c>
      <c r="F279" s="6" t="s">
        <v>0</v>
      </c>
      <c r="G279" s="9">
        <v>677.7</v>
      </c>
      <c r="H279" s="9" t="s">
        <v>0</v>
      </c>
      <c r="I279" s="9">
        <v>677.7</v>
      </c>
      <c r="J279" s="9">
        <f t="shared" si="125"/>
        <v>677.67331999999999</v>
      </c>
      <c r="K279" s="9">
        <f t="shared" si="126"/>
        <v>662.67900999999995</v>
      </c>
      <c r="L279" s="9">
        <f t="shared" si="127"/>
        <v>659.25043000000005</v>
      </c>
      <c r="M279" s="9">
        <f t="shared" si="108"/>
        <v>97.277619890807145</v>
      </c>
      <c r="N279" s="9">
        <f t="shared" si="109"/>
        <v>97.28144971090201</v>
      </c>
    </row>
    <row r="280" spans="1:14" ht="76.5">
      <c r="A280" s="8" t="s">
        <v>36</v>
      </c>
      <c r="B280" s="2" t="s">
        <v>194</v>
      </c>
      <c r="C280" s="2" t="s">
        <v>33</v>
      </c>
      <c r="D280" s="2" t="s">
        <v>67</v>
      </c>
      <c r="E280" s="2" t="s">
        <v>37</v>
      </c>
      <c r="F280" s="6" t="s">
        <v>0</v>
      </c>
      <c r="G280" s="9">
        <v>677.7</v>
      </c>
      <c r="H280" s="9" t="s">
        <v>0</v>
      </c>
      <c r="I280" s="9">
        <v>677.7</v>
      </c>
      <c r="J280" s="9">
        <f t="shared" si="125"/>
        <v>677.67331999999999</v>
      </c>
      <c r="K280" s="9">
        <f t="shared" si="126"/>
        <v>662.67900999999995</v>
      </c>
      <c r="L280" s="9">
        <f t="shared" si="127"/>
        <v>659.25043000000005</v>
      </c>
      <c r="M280" s="9">
        <f t="shared" si="108"/>
        <v>97.277619890807145</v>
      </c>
      <c r="N280" s="9">
        <f t="shared" si="109"/>
        <v>97.28144971090201</v>
      </c>
    </row>
    <row r="281" spans="1:14" ht="76.5">
      <c r="A281" s="8" t="s">
        <v>196</v>
      </c>
      <c r="B281" s="2" t="s">
        <v>194</v>
      </c>
      <c r="C281" s="2" t="s">
        <v>33</v>
      </c>
      <c r="D281" s="2" t="s">
        <v>67</v>
      </c>
      <c r="E281" s="2" t="s">
        <v>197</v>
      </c>
      <c r="F281" s="6" t="s">
        <v>0</v>
      </c>
      <c r="G281" s="9">
        <v>677.7</v>
      </c>
      <c r="H281" s="9" t="s">
        <v>0</v>
      </c>
      <c r="I281" s="9">
        <v>677.7</v>
      </c>
      <c r="J281" s="9">
        <f t="shared" si="125"/>
        <v>677.67331999999999</v>
      </c>
      <c r="K281" s="9">
        <f t="shared" si="126"/>
        <v>662.67900999999995</v>
      </c>
      <c r="L281" s="9">
        <f t="shared" si="127"/>
        <v>659.25043000000005</v>
      </c>
      <c r="M281" s="9">
        <f t="shared" si="108"/>
        <v>97.277619890807145</v>
      </c>
      <c r="N281" s="9">
        <f t="shared" si="109"/>
        <v>97.28144971090201</v>
      </c>
    </row>
    <row r="282" spans="1:14" ht="63.75">
      <c r="A282" s="8" t="s">
        <v>198</v>
      </c>
      <c r="B282" s="2" t="s">
        <v>194</v>
      </c>
      <c r="C282" s="2" t="s">
        <v>33</v>
      </c>
      <c r="D282" s="2" t="s">
        <v>67</v>
      </c>
      <c r="E282" s="2" t="s">
        <v>199</v>
      </c>
      <c r="F282" s="6" t="s">
        <v>0</v>
      </c>
      <c r="G282" s="9">
        <v>677.7</v>
      </c>
      <c r="H282" s="9" t="s">
        <v>0</v>
      </c>
      <c r="I282" s="9">
        <v>677.7</v>
      </c>
      <c r="J282" s="9">
        <f t="shared" si="125"/>
        <v>677.67331999999999</v>
      </c>
      <c r="K282" s="9">
        <f t="shared" si="126"/>
        <v>662.67900999999995</v>
      </c>
      <c r="L282" s="9">
        <f t="shared" si="127"/>
        <v>659.25043000000005</v>
      </c>
      <c r="M282" s="9">
        <f t="shared" si="108"/>
        <v>97.277619890807145</v>
      </c>
      <c r="N282" s="9">
        <f t="shared" si="109"/>
        <v>97.28144971090201</v>
      </c>
    </row>
    <row r="283" spans="1:14" ht="25.5">
      <c r="A283" s="8" t="s">
        <v>89</v>
      </c>
      <c r="B283" s="2" t="s">
        <v>194</v>
      </c>
      <c r="C283" s="2" t="s">
        <v>33</v>
      </c>
      <c r="D283" s="2" t="s">
        <v>67</v>
      </c>
      <c r="E283" s="2" t="s">
        <v>199</v>
      </c>
      <c r="F283" s="2" t="s">
        <v>90</v>
      </c>
      <c r="G283" s="9">
        <v>677.7</v>
      </c>
      <c r="H283" s="9" t="s">
        <v>0</v>
      </c>
      <c r="I283" s="9">
        <v>677.7</v>
      </c>
      <c r="J283" s="9">
        <f t="shared" si="125"/>
        <v>677.67331999999999</v>
      </c>
      <c r="K283" s="9">
        <f t="shared" si="126"/>
        <v>662.67900999999995</v>
      </c>
      <c r="L283" s="9">
        <f t="shared" si="127"/>
        <v>659.25043000000005</v>
      </c>
      <c r="M283" s="9">
        <f t="shared" si="108"/>
        <v>97.277619890807145</v>
      </c>
      <c r="N283" s="9">
        <f t="shared" si="109"/>
        <v>97.28144971090201</v>
      </c>
    </row>
    <row r="284" spans="1:14" ht="38.25">
      <c r="A284" s="8" t="s">
        <v>200</v>
      </c>
      <c r="B284" s="2" t="s">
        <v>194</v>
      </c>
      <c r="C284" s="2" t="s">
        <v>33</v>
      </c>
      <c r="D284" s="2" t="s">
        <v>67</v>
      </c>
      <c r="E284" s="2" t="s">
        <v>199</v>
      </c>
      <c r="F284" s="2" t="s">
        <v>201</v>
      </c>
      <c r="G284" s="9">
        <v>677.7</v>
      </c>
      <c r="H284" s="9" t="s">
        <v>0</v>
      </c>
      <c r="I284" s="9">
        <v>677.7</v>
      </c>
      <c r="J284" s="9">
        <v>677.67331999999999</v>
      </c>
      <c r="K284" s="9">
        <v>662.67900999999995</v>
      </c>
      <c r="L284" s="9">
        <v>659.25043000000005</v>
      </c>
      <c r="M284" s="9">
        <f t="shared" si="108"/>
        <v>97.277619890807145</v>
      </c>
      <c r="N284" s="9">
        <f t="shared" si="109"/>
        <v>97.28144971090201</v>
      </c>
    </row>
    <row r="285" spans="1:14">
      <c r="A285" s="10" t="s">
        <v>0</v>
      </c>
      <c r="B285" s="6" t="s">
        <v>0</v>
      </c>
      <c r="C285" s="6" t="s">
        <v>0</v>
      </c>
      <c r="D285" s="6" t="s">
        <v>0</v>
      </c>
      <c r="E285" s="6" t="s">
        <v>0</v>
      </c>
      <c r="F285" s="6" t="s">
        <v>0</v>
      </c>
      <c r="G285" s="11" t="s">
        <v>0</v>
      </c>
      <c r="H285" s="11" t="s">
        <v>0</v>
      </c>
      <c r="I285" s="11" t="s">
        <v>0</v>
      </c>
      <c r="J285" s="11"/>
      <c r="K285" s="11"/>
      <c r="L285" s="11"/>
      <c r="M285" s="11"/>
      <c r="N285" s="11"/>
    </row>
    <row r="286" spans="1:14">
      <c r="A286" s="8" t="s">
        <v>46</v>
      </c>
      <c r="B286" s="2" t="s">
        <v>194</v>
      </c>
      <c r="C286" s="2" t="s">
        <v>21</v>
      </c>
      <c r="D286" s="6" t="s">
        <v>0</v>
      </c>
      <c r="E286" s="6" t="s">
        <v>0</v>
      </c>
      <c r="F286" s="6" t="s">
        <v>0</v>
      </c>
      <c r="G286" s="9">
        <v>90857.3</v>
      </c>
      <c r="H286" s="9">
        <v>1200</v>
      </c>
      <c r="I286" s="9">
        <v>92057.3</v>
      </c>
      <c r="J286" s="9">
        <f>J287+J320+J314</f>
        <v>97400.917999999991</v>
      </c>
      <c r="K286" s="9">
        <f t="shared" ref="K286:L286" si="128">K287+K320+K314</f>
        <v>97400.910640000002</v>
      </c>
      <c r="L286" s="9">
        <f t="shared" si="128"/>
        <v>96537.114350000003</v>
      </c>
      <c r="M286" s="9">
        <f t="shared" si="108"/>
        <v>104.86633254505617</v>
      </c>
      <c r="N286" s="9">
        <f t="shared" si="109"/>
        <v>99.113146294986677</v>
      </c>
    </row>
    <row r="287" spans="1:14">
      <c r="A287" s="8" t="s">
        <v>202</v>
      </c>
      <c r="B287" s="2" t="s">
        <v>194</v>
      </c>
      <c r="C287" s="2" t="s">
        <v>21</v>
      </c>
      <c r="D287" s="2" t="s">
        <v>129</v>
      </c>
      <c r="E287" s="6" t="s">
        <v>0</v>
      </c>
      <c r="F287" s="6" t="s">
        <v>0</v>
      </c>
      <c r="G287" s="9">
        <v>56923.1</v>
      </c>
      <c r="H287" s="9">
        <v>1200</v>
      </c>
      <c r="I287" s="9">
        <v>58123.1</v>
      </c>
      <c r="J287" s="9">
        <f>J288+J307</f>
        <v>63449.621999999996</v>
      </c>
      <c r="K287" s="9">
        <f t="shared" ref="K287:L287" si="129">K288+K307</f>
        <v>63449.614639999993</v>
      </c>
      <c r="L287" s="9">
        <f t="shared" si="129"/>
        <v>62585.818350000001</v>
      </c>
      <c r="M287" s="9">
        <f t="shared" si="108"/>
        <v>107.67804599204102</v>
      </c>
      <c r="N287" s="9">
        <f t="shared" si="109"/>
        <v>98.63859921813247</v>
      </c>
    </row>
    <row r="288" spans="1:14" ht="51">
      <c r="A288" s="8" t="s">
        <v>203</v>
      </c>
      <c r="B288" s="2" t="s">
        <v>194</v>
      </c>
      <c r="C288" s="2" t="s">
        <v>21</v>
      </c>
      <c r="D288" s="2" t="s">
        <v>129</v>
      </c>
      <c r="E288" s="2" t="s">
        <v>204</v>
      </c>
      <c r="F288" s="6" t="s">
        <v>0</v>
      </c>
      <c r="G288" s="9">
        <v>56923.1</v>
      </c>
      <c r="H288" s="9">
        <v>1200</v>
      </c>
      <c r="I288" s="9">
        <v>58123.1</v>
      </c>
      <c r="J288" s="9">
        <f>J289+J293+J297</f>
        <v>58123.1</v>
      </c>
      <c r="K288" s="9">
        <f t="shared" ref="K288:L288" si="130">K289+K293+K297</f>
        <v>58123.092639999995</v>
      </c>
      <c r="L288" s="9">
        <f t="shared" si="130"/>
        <v>57859.66431</v>
      </c>
      <c r="M288" s="9">
        <f t="shared" si="108"/>
        <v>99.546762492021244</v>
      </c>
      <c r="N288" s="9">
        <f t="shared" si="109"/>
        <v>99.546762492021244</v>
      </c>
    </row>
    <row r="289" spans="1:14" ht="38.25">
      <c r="A289" s="8" t="s">
        <v>205</v>
      </c>
      <c r="B289" s="2" t="s">
        <v>194</v>
      </c>
      <c r="C289" s="2" t="s">
        <v>21</v>
      </c>
      <c r="D289" s="2" t="s">
        <v>129</v>
      </c>
      <c r="E289" s="2" t="s">
        <v>206</v>
      </c>
      <c r="F289" s="6" t="s">
        <v>0</v>
      </c>
      <c r="G289" s="9">
        <v>845</v>
      </c>
      <c r="H289" s="9" t="s">
        <v>0</v>
      </c>
      <c r="I289" s="9">
        <v>845</v>
      </c>
      <c r="J289" s="9">
        <f>J290</f>
        <v>845.00264000000004</v>
      </c>
      <c r="K289" s="9">
        <f t="shared" ref="K289:L291" si="131">K290</f>
        <v>845.00264000000004</v>
      </c>
      <c r="L289" s="9">
        <f t="shared" si="131"/>
        <v>845.00264000000004</v>
      </c>
      <c r="M289" s="9">
        <f t="shared" si="108"/>
        <v>100.00031242603551</v>
      </c>
      <c r="N289" s="9">
        <f t="shared" si="109"/>
        <v>100</v>
      </c>
    </row>
    <row r="290" spans="1:14" ht="38.25">
      <c r="A290" s="8" t="s">
        <v>207</v>
      </c>
      <c r="B290" s="2" t="s">
        <v>194</v>
      </c>
      <c r="C290" s="2" t="s">
        <v>21</v>
      </c>
      <c r="D290" s="2" t="s">
        <v>129</v>
      </c>
      <c r="E290" s="2" t="s">
        <v>208</v>
      </c>
      <c r="F290" s="6" t="s">
        <v>0</v>
      </c>
      <c r="G290" s="9">
        <v>845</v>
      </c>
      <c r="H290" s="9" t="s">
        <v>0</v>
      </c>
      <c r="I290" s="9">
        <v>845</v>
      </c>
      <c r="J290" s="9">
        <f>J291</f>
        <v>845.00264000000004</v>
      </c>
      <c r="K290" s="9">
        <f t="shared" si="131"/>
        <v>845.00264000000004</v>
      </c>
      <c r="L290" s="9">
        <f t="shared" si="131"/>
        <v>845.00264000000004</v>
      </c>
      <c r="M290" s="9">
        <f t="shared" si="108"/>
        <v>100.00031242603551</v>
      </c>
      <c r="N290" s="9">
        <f t="shared" si="109"/>
        <v>100</v>
      </c>
    </row>
    <row r="291" spans="1:14" ht="25.5">
      <c r="A291" s="8" t="s">
        <v>89</v>
      </c>
      <c r="B291" s="2" t="s">
        <v>194</v>
      </c>
      <c r="C291" s="2" t="s">
        <v>21</v>
      </c>
      <c r="D291" s="2" t="s">
        <v>129</v>
      </c>
      <c r="E291" s="2" t="s">
        <v>208</v>
      </c>
      <c r="F291" s="2" t="s">
        <v>90</v>
      </c>
      <c r="G291" s="9">
        <v>845</v>
      </c>
      <c r="H291" s="9" t="s">
        <v>0</v>
      </c>
      <c r="I291" s="9">
        <v>845</v>
      </c>
      <c r="J291" s="9">
        <f>J292</f>
        <v>845.00264000000004</v>
      </c>
      <c r="K291" s="9">
        <f t="shared" si="131"/>
        <v>845.00264000000004</v>
      </c>
      <c r="L291" s="9">
        <f t="shared" si="131"/>
        <v>845.00264000000004</v>
      </c>
      <c r="M291" s="9">
        <f t="shared" si="108"/>
        <v>100.00031242603551</v>
      </c>
      <c r="N291" s="9">
        <f t="shared" si="109"/>
        <v>100</v>
      </c>
    </row>
    <row r="292" spans="1:14" ht="38.25">
      <c r="A292" s="8" t="s">
        <v>91</v>
      </c>
      <c r="B292" s="2" t="s">
        <v>194</v>
      </c>
      <c r="C292" s="2" t="s">
        <v>21</v>
      </c>
      <c r="D292" s="2" t="s">
        <v>129</v>
      </c>
      <c r="E292" s="2" t="s">
        <v>208</v>
      </c>
      <c r="F292" s="2" t="s">
        <v>92</v>
      </c>
      <c r="G292" s="9">
        <v>845</v>
      </c>
      <c r="H292" s="9" t="s">
        <v>0</v>
      </c>
      <c r="I292" s="9">
        <v>845</v>
      </c>
      <c r="J292" s="9">
        <v>845.00264000000004</v>
      </c>
      <c r="K292" s="9">
        <v>845.00264000000004</v>
      </c>
      <c r="L292" s="9">
        <v>845.00264000000004</v>
      </c>
      <c r="M292" s="9">
        <f t="shared" si="108"/>
        <v>100.00031242603551</v>
      </c>
      <c r="N292" s="9">
        <f t="shared" si="109"/>
        <v>100</v>
      </c>
    </row>
    <row r="293" spans="1:14" ht="25.5">
      <c r="A293" s="8" t="s">
        <v>209</v>
      </c>
      <c r="B293" s="2" t="s">
        <v>194</v>
      </c>
      <c r="C293" s="2" t="s">
        <v>21</v>
      </c>
      <c r="D293" s="2" t="s">
        <v>129</v>
      </c>
      <c r="E293" s="2" t="s">
        <v>210</v>
      </c>
      <c r="F293" s="6" t="s">
        <v>0</v>
      </c>
      <c r="G293" s="9">
        <v>55</v>
      </c>
      <c r="H293" s="9">
        <v>1200</v>
      </c>
      <c r="I293" s="9">
        <v>1255</v>
      </c>
      <c r="J293" s="9">
        <f>J294</f>
        <v>1254.9973600000001</v>
      </c>
      <c r="K293" s="9">
        <f t="shared" ref="K293:L295" si="132">K294</f>
        <v>1254.99</v>
      </c>
      <c r="L293" s="9">
        <f t="shared" si="132"/>
        <v>1254.99</v>
      </c>
      <c r="M293" s="9">
        <f t="shared" si="108"/>
        <v>99.999203187250998</v>
      </c>
      <c r="N293" s="9">
        <f t="shared" si="109"/>
        <v>99.999413544583078</v>
      </c>
    </row>
    <row r="294" spans="1:14" ht="25.5">
      <c r="A294" s="8" t="s">
        <v>118</v>
      </c>
      <c r="B294" s="2" t="s">
        <v>194</v>
      </c>
      <c r="C294" s="2" t="s">
        <v>21</v>
      </c>
      <c r="D294" s="2" t="s">
        <v>129</v>
      </c>
      <c r="E294" s="2" t="s">
        <v>211</v>
      </c>
      <c r="F294" s="6" t="s">
        <v>0</v>
      </c>
      <c r="G294" s="9">
        <v>55</v>
      </c>
      <c r="H294" s="9">
        <v>1200</v>
      </c>
      <c r="I294" s="9">
        <v>1255</v>
      </c>
      <c r="J294" s="9">
        <f>J295</f>
        <v>1254.9973600000001</v>
      </c>
      <c r="K294" s="9">
        <f t="shared" si="132"/>
        <v>1254.99</v>
      </c>
      <c r="L294" s="9">
        <f t="shared" si="132"/>
        <v>1254.99</v>
      </c>
      <c r="M294" s="9">
        <f t="shared" si="108"/>
        <v>99.999203187250998</v>
      </c>
      <c r="N294" s="9">
        <f t="shared" si="109"/>
        <v>99.999413544583078</v>
      </c>
    </row>
    <row r="295" spans="1:14">
      <c r="A295" s="8" t="s">
        <v>28</v>
      </c>
      <c r="B295" s="2" t="s">
        <v>194</v>
      </c>
      <c r="C295" s="2" t="s">
        <v>21</v>
      </c>
      <c r="D295" s="2" t="s">
        <v>129</v>
      </c>
      <c r="E295" s="2" t="s">
        <v>211</v>
      </c>
      <c r="F295" s="2" t="s">
        <v>29</v>
      </c>
      <c r="G295" s="9">
        <v>55</v>
      </c>
      <c r="H295" s="9">
        <v>1200</v>
      </c>
      <c r="I295" s="9">
        <v>1255</v>
      </c>
      <c r="J295" s="9">
        <f>J296</f>
        <v>1254.9973600000001</v>
      </c>
      <c r="K295" s="9">
        <f t="shared" si="132"/>
        <v>1254.99</v>
      </c>
      <c r="L295" s="9">
        <f t="shared" si="132"/>
        <v>1254.99</v>
      </c>
      <c r="M295" s="9">
        <f t="shared" si="108"/>
        <v>99.999203187250998</v>
      </c>
      <c r="N295" s="9">
        <f t="shared" si="109"/>
        <v>99.999413544583078</v>
      </c>
    </row>
    <row r="296" spans="1:14">
      <c r="A296" s="8" t="s">
        <v>75</v>
      </c>
      <c r="B296" s="2" t="s">
        <v>194</v>
      </c>
      <c r="C296" s="2" t="s">
        <v>21</v>
      </c>
      <c r="D296" s="2" t="s">
        <v>129</v>
      </c>
      <c r="E296" s="2" t="s">
        <v>211</v>
      </c>
      <c r="F296" s="2" t="s">
        <v>76</v>
      </c>
      <c r="G296" s="9">
        <v>55</v>
      </c>
      <c r="H296" s="9">
        <v>1200</v>
      </c>
      <c r="I296" s="9">
        <v>1255</v>
      </c>
      <c r="J296" s="9">
        <v>1254.9973600000001</v>
      </c>
      <c r="K296" s="9">
        <v>1254.99</v>
      </c>
      <c r="L296" s="9">
        <v>1254.99</v>
      </c>
      <c r="M296" s="9">
        <f t="shared" si="108"/>
        <v>99.999203187250998</v>
      </c>
      <c r="N296" s="9">
        <f t="shared" si="109"/>
        <v>99.999413544583078</v>
      </c>
    </row>
    <row r="297" spans="1:14" ht="63.75">
      <c r="A297" s="8" t="s">
        <v>212</v>
      </c>
      <c r="B297" s="2" t="s">
        <v>194</v>
      </c>
      <c r="C297" s="2" t="s">
        <v>21</v>
      </c>
      <c r="D297" s="2" t="s">
        <v>129</v>
      </c>
      <c r="E297" s="2" t="s">
        <v>213</v>
      </c>
      <c r="F297" s="6" t="s">
        <v>0</v>
      </c>
      <c r="G297" s="9">
        <v>56023.1</v>
      </c>
      <c r="H297" s="9" t="s">
        <v>0</v>
      </c>
      <c r="I297" s="9">
        <v>56023.1</v>
      </c>
      <c r="J297" s="9">
        <f>J298</f>
        <v>56023.1</v>
      </c>
      <c r="K297" s="9">
        <f t="shared" ref="K297:L297" si="133">K298</f>
        <v>56023.1</v>
      </c>
      <c r="L297" s="9">
        <f t="shared" si="133"/>
        <v>55759.671670000003</v>
      </c>
      <c r="M297" s="9">
        <f t="shared" si="108"/>
        <v>99.529786231036852</v>
      </c>
      <c r="N297" s="9">
        <f t="shared" si="109"/>
        <v>99.529786231036852</v>
      </c>
    </row>
    <row r="298" spans="1:14" ht="25.5">
      <c r="A298" s="8" t="s">
        <v>83</v>
      </c>
      <c r="B298" s="2" t="s">
        <v>194</v>
      </c>
      <c r="C298" s="2" t="s">
        <v>21</v>
      </c>
      <c r="D298" s="2" t="s">
        <v>129</v>
      </c>
      <c r="E298" s="2" t="s">
        <v>214</v>
      </c>
      <c r="F298" s="6" t="s">
        <v>0</v>
      </c>
      <c r="G298" s="9">
        <v>56023.1</v>
      </c>
      <c r="H298" s="9" t="s">
        <v>0</v>
      </c>
      <c r="I298" s="9">
        <v>56023.1</v>
      </c>
      <c r="J298" s="9">
        <f>J299+J301+J303+J305</f>
        <v>56023.1</v>
      </c>
      <c r="K298" s="9">
        <f t="shared" ref="K298:L298" si="134">K299+K301+K303+K305</f>
        <v>56023.1</v>
      </c>
      <c r="L298" s="9">
        <f t="shared" si="134"/>
        <v>55759.671670000003</v>
      </c>
      <c r="M298" s="9">
        <f t="shared" si="108"/>
        <v>99.529786231036852</v>
      </c>
      <c r="N298" s="9">
        <f t="shared" si="109"/>
        <v>99.529786231036852</v>
      </c>
    </row>
    <row r="299" spans="1:14" ht="76.5">
      <c r="A299" s="8" t="s">
        <v>85</v>
      </c>
      <c r="B299" s="2" t="s">
        <v>194</v>
      </c>
      <c r="C299" s="2" t="s">
        <v>21</v>
      </c>
      <c r="D299" s="2" t="s">
        <v>129</v>
      </c>
      <c r="E299" s="2" t="s">
        <v>214</v>
      </c>
      <c r="F299" s="2" t="s">
        <v>86</v>
      </c>
      <c r="G299" s="9">
        <v>53976.7</v>
      </c>
      <c r="H299" s="9" t="s">
        <v>0</v>
      </c>
      <c r="I299" s="9">
        <v>53976.7</v>
      </c>
      <c r="J299" s="9">
        <f>J300</f>
        <v>53976.7</v>
      </c>
      <c r="K299" s="9">
        <f t="shared" ref="K299:L299" si="135">K300</f>
        <v>53976.7</v>
      </c>
      <c r="L299" s="9">
        <f t="shared" si="135"/>
        <v>53751.158309999999</v>
      </c>
      <c r="M299" s="9">
        <f t="shared" si="108"/>
        <v>99.582149909127466</v>
      </c>
      <c r="N299" s="9">
        <f t="shared" si="109"/>
        <v>99.582149909127466</v>
      </c>
    </row>
    <row r="300" spans="1:14" ht="25.5">
      <c r="A300" s="8" t="s">
        <v>87</v>
      </c>
      <c r="B300" s="2" t="s">
        <v>194</v>
      </c>
      <c r="C300" s="2" t="s">
        <v>21</v>
      </c>
      <c r="D300" s="2" t="s">
        <v>129</v>
      </c>
      <c r="E300" s="2" t="s">
        <v>214</v>
      </c>
      <c r="F300" s="2" t="s">
        <v>88</v>
      </c>
      <c r="G300" s="9">
        <v>53976.7</v>
      </c>
      <c r="H300" s="9" t="s">
        <v>0</v>
      </c>
      <c r="I300" s="9">
        <v>53976.7</v>
      </c>
      <c r="J300" s="9">
        <f>51461.915+2514.785</f>
        <v>53976.7</v>
      </c>
      <c r="K300" s="9">
        <f>51461.915+2514.785</f>
        <v>53976.7</v>
      </c>
      <c r="L300" s="9">
        <f>51236.62279+2514.53552</f>
        <v>53751.158309999999</v>
      </c>
      <c r="M300" s="9">
        <f t="shared" si="108"/>
        <v>99.582149909127466</v>
      </c>
      <c r="N300" s="9">
        <f t="shared" si="109"/>
        <v>99.582149909127466</v>
      </c>
    </row>
    <row r="301" spans="1:14" ht="25.5">
      <c r="A301" s="8" t="s">
        <v>89</v>
      </c>
      <c r="B301" s="2" t="s">
        <v>194</v>
      </c>
      <c r="C301" s="2" t="s">
        <v>21</v>
      </c>
      <c r="D301" s="2" t="s">
        <v>129</v>
      </c>
      <c r="E301" s="2" t="s">
        <v>214</v>
      </c>
      <c r="F301" s="2" t="s">
        <v>90</v>
      </c>
      <c r="G301" s="9">
        <v>2011.8</v>
      </c>
      <c r="H301" s="9" t="s">
        <v>0</v>
      </c>
      <c r="I301" s="9">
        <v>2011.8</v>
      </c>
      <c r="J301" s="9">
        <f>J302</f>
        <v>2011.8</v>
      </c>
      <c r="K301" s="9">
        <f t="shared" ref="K301:L301" si="136">K302</f>
        <v>2011.8</v>
      </c>
      <c r="L301" s="9">
        <f t="shared" si="136"/>
        <v>1977.97669</v>
      </c>
      <c r="M301" s="9">
        <f t="shared" si="108"/>
        <v>98.318753852271598</v>
      </c>
      <c r="N301" s="9">
        <f t="shared" si="109"/>
        <v>98.318753852271598</v>
      </c>
    </row>
    <row r="302" spans="1:14" ht="38.25">
      <c r="A302" s="8" t="s">
        <v>91</v>
      </c>
      <c r="B302" s="2" t="s">
        <v>194</v>
      </c>
      <c r="C302" s="2" t="s">
        <v>21</v>
      </c>
      <c r="D302" s="2" t="s">
        <v>129</v>
      </c>
      <c r="E302" s="2" t="s">
        <v>214</v>
      </c>
      <c r="F302" s="2" t="s">
        <v>92</v>
      </c>
      <c r="G302" s="9">
        <v>2011.8</v>
      </c>
      <c r="H302" s="9" t="s">
        <v>0</v>
      </c>
      <c r="I302" s="9">
        <v>2011.8</v>
      </c>
      <c r="J302" s="9">
        <v>2011.8</v>
      </c>
      <c r="K302" s="9">
        <v>2011.8</v>
      </c>
      <c r="L302" s="9">
        <v>1977.97669</v>
      </c>
      <c r="M302" s="9">
        <f t="shared" si="108"/>
        <v>98.318753852271598</v>
      </c>
      <c r="N302" s="9">
        <f t="shared" si="109"/>
        <v>98.318753852271598</v>
      </c>
    </row>
    <row r="303" spans="1:14" ht="25.5">
      <c r="A303" s="8" t="s">
        <v>93</v>
      </c>
      <c r="B303" s="2" t="s">
        <v>194</v>
      </c>
      <c r="C303" s="2" t="s">
        <v>21</v>
      </c>
      <c r="D303" s="2" t="s">
        <v>129</v>
      </c>
      <c r="E303" s="2" t="s">
        <v>214</v>
      </c>
      <c r="F303" s="2" t="s">
        <v>94</v>
      </c>
      <c r="G303" s="9">
        <v>30</v>
      </c>
      <c r="H303" s="9" t="s">
        <v>0</v>
      </c>
      <c r="I303" s="9">
        <v>30</v>
      </c>
      <c r="J303" s="9">
        <f>J304</f>
        <v>30</v>
      </c>
      <c r="K303" s="9">
        <f t="shared" ref="K303:L303" si="137">K304</f>
        <v>30</v>
      </c>
      <c r="L303" s="9">
        <f t="shared" si="137"/>
        <v>30</v>
      </c>
      <c r="M303" s="9">
        <f t="shared" si="108"/>
        <v>100</v>
      </c>
      <c r="N303" s="9">
        <f t="shared" si="109"/>
        <v>100</v>
      </c>
    </row>
    <row r="304" spans="1:14">
      <c r="A304" s="8" t="s">
        <v>95</v>
      </c>
      <c r="B304" s="2" t="s">
        <v>194</v>
      </c>
      <c r="C304" s="2" t="s">
        <v>21</v>
      </c>
      <c r="D304" s="2" t="s">
        <v>129</v>
      </c>
      <c r="E304" s="2" t="s">
        <v>214</v>
      </c>
      <c r="F304" s="2" t="s">
        <v>96</v>
      </c>
      <c r="G304" s="9">
        <v>30</v>
      </c>
      <c r="H304" s="9" t="s">
        <v>0</v>
      </c>
      <c r="I304" s="9">
        <v>30</v>
      </c>
      <c r="J304" s="9">
        <v>30</v>
      </c>
      <c r="K304" s="9">
        <v>30</v>
      </c>
      <c r="L304" s="9">
        <v>30</v>
      </c>
      <c r="M304" s="9">
        <f t="shared" ref="M304:M385" si="138">L304/I304*100</f>
        <v>100</v>
      </c>
      <c r="N304" s="9">
        <f t="shared" ref="N304:N385" si="139">L304/J304*100</f>
        <v>100</v>
      </c>
    </row>
    <row r="305" spans="1:14">
      <c r="A305" s="8" t="s">
        <v>97</v>
      </c>
      <c r="B305" s="2" t="s">
        <v>194</v>
      </c>
      <c r="C305" s="2" t="s">
        <v>21</v>
      </c>
      <c r="D305" s="2" t="s">
        <v>129</v>
      </c>
      <c r="E305" s="2" t="s">
        <v>214</v>
      </c>
      <c r="F305" s="2" t="s">
        <v>98</v>
      </c>
      <c r="G305" s="9">
        <v>4.5999999999999996</v>
      </c>
      <c r="H305" s="9" t="s">
        <v>0</v>
      </c>
      <c r="I305" s="9">
        <v>4.5999999999999996</v>
      </c>
      <c r="J305" s="9">
        <f>J306</f>
        <v>4.5999999999999996</v>
      </c>
      <c r="K305" s="9">
        <f t="shared" ref="K305:L305" si="140">K306</f>
        <v>4.5999999999999996</v>
      </c>
      <c r="L305" s="9">
        <f t="shared" si="140"/>
        <v>0.53666999999999998</v>
      </c>
      <c r="M305" s="9">
        <f t="shared" si="138"/>
        <v>11.666739130434783</v>
      </c>
      <c r="N305" s="9">
        <f t="shared" si="139"/>
        <v>11.666739130434783</v>
      </c>
    </row>
    <row r="306" spans="1:14">
      <c r="A306" s="8" t="s">
        <v>99</v>
      </c>
      <c r="B306" s="2" t="s">
        <v>194</v>
      </c>
      <c r="C306" s="2" t="s">
        <v>21</v>
      </c>
      <c r="D306" s="2" t="s">
        <v>129</v>
      </c>
      <c r="E306" s="2" t="s">
        <v>214</v>
      </c>
      <c r="F306" s="2" t="s">
        <v>100</v>
      </c>
      <c r="G306" s="9">
        <v>4.5999999999999996</v>
      </c>
      <c r="H306" s="9" t="s">
        <v>0</v>
      </c>
      <c r="I306" s="9">
        <v>4.5999999999999996</v>
      </c>
      <c r="J306" s="9">
        <f>4.06333+0.53667</f>
        <v>4.5999999999999996</v>
      </c>
      <c r="K306" s="9">
        <f>4.06333+0.53667</f>
        <v>4.5999999999999996</v>
      </c>
      <c r="L306" s="9">
        <f>0.53667</f>
        <v>0.53666999999999998</v>
      </c>
      <c r="M306" s="9">
        <f t="shared" si="138"/>
        <v>11.666739130434783</v>
      </c>
      <c r="N306" s="9">
        <f t="shared" si="139"/>
        <v>11.666739130434783</v>
      </c>
    </row>
    <row r="307" spans="1:14" ht="25.5">
      <c r="A307" s="33" t="s">
        <v>677</v>
      </c>
      <c r="B307" s="2" t="s">
        <v>194</v>
      </c>
      <c r="C307" s="2" t="s">
        <v>21</v>
      </c>
      <c r="D307" s="2" t="s">
        <v>129</v>
      </c>
      <c r="E307" s="28" t="s">
        <v>678</v>
      </c>
      <c r="F307" s="2"/>
      <c r="G307" s="9"/>
      <c r="H307" s="9"/>
      <c r="I307" s="9"/>
      <c r="J307" s="9">
        <f>J308</f>
        <v>5326.5219999999999</v>
      </c>
      <c r="K307" s="9">
        <f t="shared" ref="K307:L307" si="141">K308</f>
        <v>5326.5219999999999</v>
      </c>
      <c r="L307" s="9">
        <f t="shared" si="141"/>
        <v>4726.1540400000004</v>
      </c>
      <c r="M307" s="9">
        <v>0</v>
      </c>
      <c r="N307" s="9">
        <f t="shared" ref="N307:N312" si="142">L307/J307*100</f>
        <v>88.728705898520658</v>
      </c>
    </row>
    <row r="308" spans="1:14" ht="25.5">
      <c r="A308" s="33" t="s">
        <v>677</v>
      </c>
      <c r="B308" s="2" t="s">
        <v>194</v>
      </c>
      <c r="C308" s="2" t="s">
        <v>21</v>
      </c>
      <c r="D308" s="2" t="s">
        <v>129</v>
      </c>
      <c r="E308" s="28" t="s">
        <v>679</v>
      </c>
      <c r="F308" s="2"/>
      <c r="G308" s="9"/>
      <c r="H308" s="9"/>
      <c r="I308" s="9"/>
      <c r="J308" s="9">
        <f>J309+J311</f>
        <v>5326.5219999999999</v>
      </c>
      <c r="K308" s="9">
        <f t="shared" ref="K308:L308" si="143">K309+K311</f>
        <v>5326.5219999999999</v>
      </c>
      <c r="L308" s="9">
        <f t="shared" si="143"/>
        <v>4726.1540400000004</v>
      </c>
      <c r="M308" s="9">
        <v>0</v>
      </c>
      <c r="N308" s="9">
        <f t="shared" si="142"/>
        <v>88.728705898520658</v>
      </c>
    </row>
    <row r="309" spans="1:14">
      <c r="A309" s="33" t="s">
        <v>28</v>
      </c>
      <c r="B309" s="2" t="s">
        <v>194</v>
      </c>
      <c r="C309" s="2" t="s">
        <v>21</v>
      </c>
      <c r="D309" s="2" t="s">
        <v>129</v>
      </c>
      <c r="E309" s="28" t="s">
        <v>679</v>
      </c>
      <c r="F309" s="2">
        <v>500</v>
      </c>
      <c r="G309" s="9"/>
      <c r="H309" s="9"/>
      <c r="I309" s="9"/>
      <c r="J309" s="9">
        <f>J310</f>
        <v>4876.5219999999999</v>
      </c>
      <c r="K309" s="9">
        <f t="shared" ref="K309:L309" si="144">K310</f>
        <v>4876.5219999999999</v>
      </c>
      <c r="L309" s="9">
        <f t="shared" si="144"/>
        <v>4490</v>
      </c>
      <c r="M309" s="9">
        <v>0</v>
      </c>
      <c r="N309" s="9">
        <f t="shared" si="142"/>
        <v>92.073818184353513</v>
      </c>
    </row>
    <row r="310" spans="1:14">
      <c r="A310" s="33" t="s">
        <v>411</v>
      </c>
      <c r="B310" s="2" t="s">
        <v>194</v>
      </c>
      <c r="C310" s="2" t="s">
        <v>21</v>
      </c>
      <c r="D310" s="2" t="s">
        <v>129</v>
      </c>
      <c r="E310" s="28" t="s">
        <v>679</v>
      </c>
      <c r="F310" s="2">
        <v>540</v>
      </c>
      <c r="G310" s="9"/>
      <c r="H310" s="9"/>
      <c r="I310" s="9"/>
      <c r="J310" s="9">
        <v>4876.5219999999999</v>
      </c>
      <c r="K310" s="9">
        <v>4876.5219999999999</v>
      </c>
      <c r="L310" s="9">
        <v>4490</v>
      </c>
      <c r="M310" s="9">
        <v>0</v>
      </c>
      <c r="N310" s="9">
        <f t="shared" si="142"/>
        <v>92.073818184353513</v>
      </c>
    </row>
    <row r="311" spans="1:14" ht="38.25">
      <c r="A311" s="8" t="s">
        <v>62</v>
      </c>
      <c r="B311" s="2" t="s">
        <v>194</v>
      </c>
      <c r="C311" s="2" t="s">
        <v>21</v>
      </c>
      <c r="D311" s="2" t="s">
        <v>129</v>
      </c>
      <c r="E311" s="28" t="s">
        <v>679</v>
      </c>
      <c r="F311" s="2">
        <v>600</v>
      </c>
      <c r="G311" s="9"/>
      <c r="H311" s="9"/>
      <c r="I311" s="9"/>
      <c r="J311" s="9">
        <f>J312</f>
        <v>450</v>
      </c>
      <c r="K311" s="9">
        <f t="shared" ref="K311:L311" si="145">K312</f>
        <v>450</v>
      </c>
      <c r="L311" s="9">
        <f t="shared" si="145"/>
        <v>236.15404000000001</v>
      </c>
      <c r="M311" s="9">
        <v>0</v>
      </c>
      <c r="N311" s="9">
        <f t="shared" si="142"/>
        <v>52.478675555555554</v>
      </c>
    </row>
    <row r="312" spans="1:14">
      <c r="A312" s="8" t="s">
        <v>64</v>
      </c>
      <c r="B312" s="2" t="s">
        <v>194</v>
      </c>
      <c r="C312" s="2" t="s">
        <v>21</v>
      </c>
      <c r="D312" s="2" t="s">
        <v>129</v>
      </c>
      <c r="E312" s="28" t="s">
        <v>679</v>
      </c>
      <c r="F312" s="2">
        <v>610</v>
      </c>
      <c r="G312" s="9"/>
      <c r="H312" s="9"/>
      <c r="I312" s="9"/>
      <c r="J312" s="9">
        <v>450</v>
      </c>
      <c r="K312" s="9">
        <v>450</v>
      </c>
      <c r="L312" s="9">
        <v>236.15404000000001</v>
      </c>
      <c r="M312" s="9">
        <v>0</v>
      </c>
      <c r="N312" s="9">
        <f t="shared" si="142"/>
        <v>52.478675555555554</v>
      </c>
    </row>
    <row r="313" spans="1:14">
      <c r="A313" s="8"/>
      <c r="B313" s="2"/>
      <c r="C313" s="2"/>
      <c r="D313" s="2"/>
      <c r="E313" s="2"/>
      <c r="F313" s="2"/>
      <c r="G313" s="9"/>
      <c r="H313" s="9"/>
      <c r="I313" s="9"/>
      <c r="J313" s="9"/>
      <c r="K313" s="9"/>
      <c r="L313" s="9"/>
      <c r="M313" s="9"/>
      <c r="N313" s="9"/>
    </row>
    <row r="314" spans="1:14">
      <c r="A314" s="56" t="s">
        <v>789</v>
      </c>
      <c r="B314" s="2" t="s">
        <v>194</v>
      </c>
      <c r="C314" s="2" t="s">
        <v>21</v>
      </c>
      <c r="D314" s="2">
        <v>10</v>
      </c>
      <c r="E314" s="2"/>
      <c r="F314" s="2"/>
      <c r="G314" s="9"/>
      <c r="H314" s="9"/>
      <c r="I314" s="9"/>
      <c r="J314" s="9">
        <f>J315</f>
        <v>17.096</v>
      </c>
      <c r="K314" s="9">
        <f t="shared" ref="K314:L314" si="146">K315</f>
        <v>17.096</v>
      </c>
      <c r="L314" s="9">
        <f t="shared" si="146"/>
        <v>17.096</v>
      </c>
      <c r="M314" s="9">
        <v>0</v>
      </c>
      <c r="N314" s="9">
        <f t="shared" ref="N314" si="147">L314/J314*100</f>
        <v>100</v>
      </c>
    </row>
    <row r="315" spans="1:14" ht="25.5">
      <c r="A315" s="33" t="s">
        <v>677</v>
      </c>
      <c r="B315" s="2" t="s">
        <v>194</v>
      </c>
      <c r="C315" s="2" t="s">
        <v>21</v>
      </c>
      <c r="D315" s="2">
        <v>10</v>
      </c>
      <c r="E315" s="28" t="s">
        <v>678</v>
      </c>
      <c r="F315" s="2"/>
      <c r="G315" s="9"/>
      <c r="H315" s="9"/>
      <c r="I315" s="9"/>
      <c r="J315" s="9">
        <f>J316</f>
        <v>17.096</v>
      </c>
      <c r="K315" s="9">
        <f t="shared" ref="K315:L317" si="148">K316</f>
        <v>17.096</v>
      </c>
      <c r="L315" s="9">
        <f t="shared" si="148"/>
        <v>17.096</v>
      </c>
      <c r="M315" s="9">
        <v>0</v>
      </c>
      <c r="N315" s="9">
        <f t="shared" ref="N315:N318" si="149">L315/J315*100</f>
        <v>100</v>
      </c>
    </row>
    <row r="316" spans="1:14" ht="25.5">
      <c r="A316" s="33" t="s">
        <v>677</v>
      </c>
      <c r="B316" s="2" t="s">
        <v>194</v>
      </c>
      <c r="C316" s="2" t="s">
        <v>21</v>
      </c>
      <c r="D316" s="2">
        <v>10</v>
      </c>
      <c r="E316" s="28" t="s">
        <v>679</v>
      </c>
      <c r="F316" s="2"/>
      <c r="G316" s="9"/>
      <c r="H316" s="9"/>
      <c r="I316" s="9"/>
      <c r="J316" s="9">
        <f>J317</f>
        <v>17.096</v>
      </c>
      <c r="K316" s="9">
        <f t="shared" si="148"/>
        <v>17.096</v>
      </c>
      <c r="L316" s="9">
        <f t="shared" si="148"/>
        <v>17.096</v>
      </c>
      <c r="M316" s="9">
        <v>0</v>
      </c>
      <c r="N316" s="9">
        <f t="shared" si="149"/>
        <v>100</v>
      </c>
    </row>
    <row r="317" spans="1:14">
      <c r="A317" s="33" t="s">
        <v>28</v>
      </c>
      <c r="B317" s="2" t="s">
        <v>194</v>
      </c>
      <c r="C317" s="2" t="s">
        <v>21</v>
      </c>
      <c r="D317" s="2">
        <v>10</v>
      </c>
      <c r="E317" s="28" t="s">
        <v>679</v>
      </c>
      <c r="F317" s="2">
        <v>500</v>
      </c>
      <c r="G317" s="9"/>
      <c r="H317" s="9"/>
      <c r="I317" s="9"/>
      <c r="J317" s="9">
        <f>J318</f>
        <v>17.096</v>
      </c>
      <c r="K317" s="9">
        <f t="shared" si="148"/>
        <v>17.096</v>
      </c>
      <c r="L317" s="9">
        <f t="shared" si="148"/>
        <v>17.096</v>
      </c>
      <c r="M317" s="9">
        <v>0</v>
      </c>
      <c r="N317" s="9">
        <f t="shared" si="149"/>
        <v>100</v>
      </c>
    </row>
    <row r="318" spans="1:14">
      <c r="A318" s="33" t="s">
        <v>411</v>
      </c>
      <c r="B318" s="2" t="s">
        <v>194</v>
      </c>
      <c r="C318" s="2" t="s">
        <v>21</v>
      </c>
      <c r="D318" s="2">
        <v>10</v>
      </c>
      <c r="E318" s="28" t="s">
        <v>679</v>
      </c>
      <c r="F318" s="2">
        <v>540</v>
      </c>
      <c r="G318" s="9"/>
      <c r="H318" s="9"/>
      <c r="I318" s="9"/>
      <c r="J318" s="9">
        <v>17.096</v>
      </c>
      <c r="K318" s="9">
        <v>17.096</v>
      </c>
      <c r="L318" s="9">
        <v>17.096</v>
      </c>
      <c r="M318" s="9">
        <v>0</v>
      </c>
      <c r="N318" s="9">
        <f t="shared" si="149"/>
        <v>100</v>
      </c>
    </row>
    <row r="319" spans="1:14">
      <c r="A319" s="8"/>
      <c r="B319" s="2"/>
      <c r="C319" s="2"/>
      <c r="D319" s="2"/>
      <c r="E319" s="2"/>
      <c r="F319" s="2"/>
      <c r="G319" s="9"/>
      <c r="H319" s="9"/>
      <c r="I319" s="9"/>
      <c r="J319" s="9"/>
      <c r="K319" s="9"/>
      <c r="L319" s="9"/>
      <c r="M319" s="9"/>
      <c r="N319" s="9"/>
    </row>
    <row r="320" spans="1:14" ht="25.5">
      <c r="A320" s="8" t="s">
        <v>77</v>
      </c>
      <c r="B320" s="2" t="s">
        <v>194</v>
      </c>
      <c r="C320" s="2" t="s">
        <v>21</v>
      </c>
      <c r="D320" s="2" t="s">
        <v>78</v>
      </c>
      <c r="E320" s="6" t="s">
        <v>0</v>
      </c>
      <c r="F320" s="6" t="s">
        <v>0</v>
      </c>
      <c r="G320" s="9">
        <v>33934.199999999997</v>
      </c>
      <c r="H320" s="9" t="s">
        <v>0</v>
      </c>
      <c r="I320" s="9">
        <v>33934.199999999997</v>
      </c>
      <c r="J320" s="9">
        <f>J321</f>
        <v>33934.199999999997</v>
      </c>
      <c r="K320" s="9">
        <f t="shared" ref="K320:L324" si="150">K321</f>
        <v>33934.199999999997</v>
      </c>
      <c r="L320" s="9">
        <f t="shared" si="150"/>
        <v>33934.199999999997</v>
      </c>
      <c r="M320" s="9">
        <f t="shared" si="138"/>
        <v>100</v>
      </c>
      <c r="N320" s="9">
        <f t="shared" si="139"/>
        <v>100</v>
      </c>
    </row>
    <row r="321" spans="1:14" ht="51">
      <c r="A321" s="8" t="s">
        <v>203</v>
      </c>
      <c r="B321" s="2" t="s">
        <v>194</v>
      </c>
      <c r="C321" s="2" t="s">
        <v>21</v>
      </c>
      <c r="D321" s="2" t="s">
        <v>78</v>
      </c>
      <c r="E321" s="2" t="s">
        <v>204</v>
      </c>
      <c r="F321" s="6" t="s">
        <v>0</v>
      </c>
      <c r="G321" s="9">
        <v>33934.199999999997</v>
      </c>
      <c r="H321" s="9" t="s">
        <v>0</v>
      </c>
      <c r="I321" s="9">
        <v>33934.199999999997</v>
      </c>
      <c r="J321" s="9">
        <f>J322</f>
        <v>33934.199999999997</v>
      </c>
      <c r="K321" s="9">
        <f t="shared" si="150"/>
        <v>33934.199999999997</v>
      </c>
      <c r="L321" s="9">
        <f t="shared" si="150"/>
        <v>33934.199999999997</v>
      </c>
      <c r="M321" s="9">
        <f t="shared" si="138"/>
        <v>100</v>
      </c>
      <c r="N321" s="9">
        <f t="shared" si="139"/>
        <v>100</v>
      </c>
    </row>
    <row r="322" spans="1:14" ht="63.75">
      <c r="A322" s="8" t="s">
        <v>212</v>
      </c>
      <c r="B322" s="2" t="s">
        <v>194</v>
      </c>
      <c r="C322" s="2" t="s">
        <v>21</v>
      </c>
      <c r="D322" s="2" t="s">
        <v>78</v>
      </c>
      <c r="E322" s="2" t="s">
        <v>213</v>
      </c>
      <c r="F322" s="6" t="s">
        <v>0</v>
      </c>
      <c r="G322" s="9">
        <v>33934.199999999997</v>
      </c>
      <c r="H322" s="9" t="s">
        <v>0</v>
      </c>
      <c r="I322" s="9">
        <v>33934.199999999997</v>
      </c>
      <c r="J322" s="9">
        <f>J323</f>
        <v>33934.199999999997</v>
      </c>
      <c r="K322" s="9">
        <f t="shared" si="150"/>
        <v>33934.199999999997</v>
      </c>
      <c r="L322" s="9">
        <f t="shared" si="150"/>
        <v>33934.199999999997</v>
      </c>
      <c r="M322" s="9">
        <f t="shared" si="138"/>
        <v>100</v>
      </c>
      <c r="N322" s="9">
        <f t="shared" si="139"/>
        <v>100</v>
      </c>
    </row>
    <row r="323" spans="1:14" ht="25.5">
      <c r="A323" s="8" t="s">
        <v>60</v>
      </c>
      <c r="B323" s="2" t="s">
        <v>194</v>
      </c>
      <c r="C323" s="2" t="s">
        <v>21</v>
      </c>
      <c r="D323" s="2" t="s">
        <v>78</v>
      </c>
      <c r="E323" s="2" t="s">
        <v>215</v>
      </c>
      <c r="F323" s="6" t="s">
        <v>0</v>
      </c>
      <c r="G323" s="9">
        <v>33934.199999999997</v>
      </c>
      <c r="H323" s="9" t="s">
        <v>0</v>
      </c>
      <c r="I323" s="9">
        <v>33934.199999999997</v>
      </c>
      <c r="J323" s="9">
        <f>J324</f>
        <v>33934.199999999997</v>
      </c>
      <c r="K323" s="9">
        <f t="shared" si="150"/>
        <v>33934.199999999997</v>
      </c>
      <c r="L323" s="9">
        <f t="shared" si="150"/>
        <v>33934.199999999997</v>
      </c>
      <c r="M323" s="9">
        <f t="shared" si="138"/>
        <v>100</v>
      </c>
      <c r="N323" s="9">
        <f t="shared" si="139"/>
        <v>100</v>
      </c>
    </row>
    <row r="324" spans="1:14" ht="38.25">
      <c r="A324" s="8" t="s">
        <v>62</v>
      </c>
      <c r="B324" s="2" t="s">
        <v>194</v>
      </c>
      <c r="C324" s="2" t="s">
        <v>21</v>
      </c>
      <c r="D324" s="2" t="s">
        <v>78</v>
      </c>
      <c r="E324" s="2" t="s">
        <v>215</v>
      </c>
      <c r="F324" s="2" t="s">
        <v>63</v>
      </c>
      <c r="G324" s="9">
        <v>33934.199999999997</v>
      </c>
      <c r="H324" s="9" t="s">
        <v>0</v>
      </c>
      <c r="I324" s="9">
        <v>33934.199999999997</v>
      </c>
      <c r="J324" s="9">
        <f>J325</f>
        <v>33934.199999999997</v>
      </c>
      <c r="K324" s="9">
        <f t="shared" si="150"/>
        <v>33934.199999999997</v>
      </c>
      <c r="L324" s="9">
        <f t="shared" si="150"/>
        <v>33934.199999999997</v>
      </c>
      <c r="M324" s="9">
        <f t="shared" si="138"/>
        <v>100</v>
      </c>
      <c r="N324" s="9">
        <f t="shared" si="139"/>
        <v>100</v>
      </c>
    </row>
    <row r="325" spans="1:14">
      <c r="A325" s="8" t="s">
        <v>64</v>
      </c>
      <c r="B325" s="2" t="s">
        <v>194</v>
      </c>
      <c r="C325" s="2" t="s">
        <v>21</v>
      </c>
      <c r="D325" s="2" t="s">
        <v>78</v>
      </c>
      <c r="E325" s="2" t="s">
        <v>215</v>
      </c>
      <c r="F325" s="2" t="s">
        <v>65</v>
      </c>
      <c r="G325" s="9">
        <v>33934.199999999997</v>
      </c>
      <c r="H325" s="9" t="s">
        <v>0</v>
      </c>
      <c r="I325" s="9">
        <v>33934.199999999997</v>
      </c>
      <c r="J325" s="9">
        <v>33934.199999999997</v>
      </c>
      <c r="K325" s="9">
        <v>33934.199999999997</v>
      </c>
      <c r="L325" s="9">
        <v>33934.199999999997</v>
      </c>
      <c r="M325" s="9">
        <f t="shared" si="138"/>
        <v>100</v>
      </c>
      <c r="N325" s="9">
        <f t="shared" si="139"/>
        <v>100</v>
      </c>
    </row>
    <row r="326" spans="1:14">
      <c r="A326" s="10" t="s">
        <v>0</v>
      </c>
      <c r="B326" s="6" t="s">
        <v>0</v>
      </c>
      <c r="C326" s="6" t="s">
        <v>0</v>
      </c>
      <c r="D326" s="6" t="s">
        <v>0</v>
      </c>
      <c r="E326" s="6" t="s">
        <v>0</v>
      </c>
      <c r="F326" s="6" t="s">
        <v>0</v>
      </c>
      <c r="G326" s="11" t="s">
        <v>0</v>
      </c>
      <c r="H326" s="11" t="s">
        <v>0</v>
      </c>
      <c r="I326" s="11" t="s">
        <v>0</v>
      </c>
      <c r="J326" s="11"/>
      <c r="K326" s="11"/>
      <c r="L326" s="11"/>
      <c r="M326" s="11"/>
      <c r="N326" s="11"/>
    </row>
    <row r="327" spans="1:14">
      <c r="A327" s="8" t="s">
        <v>114</v>
      </c>
      <c r="B327" s="2" t="s">
        <v>194</v>
      </c>
      <c r="C327" s="2" t="s">
        <v>115</v>
      </c>
      <c r="D327" s="6" t="s">
        <v>0</v>
      </c>
      <c r="E327" s="6" t="s">
        <v>0</v>
      </c>
      <c r="F327" s="6" t="s">
        <v>0</v>
      </c>
      <c r="G327" s="9">
        <v>5930322.5999999996</v>
      </c>
      <c r="H327" s="9">
        <v>-273629</v>
      </c>
      <c r="I327" s="9">
        <v>5656693.5999999996</v>
      </c>
      <c r="J327" s="9">
        <f>J328+J372+J411+J417</f>
        <v>5691564.8460999997</v>
      </c>
      <c r="K327" s="9">
        <f t="shared" ref="K327:L327" si="151">K328+K372+K411+K417</f>
        <v>5007500.5406000009</v>
      </c>
      <c r="L327" s="9">
        <f t="shared" si="151"/>
        <v>4997010.4003000008</v>
      </c>
      <c r="M327" s="9">
        <f t="shared" si="138"/>
        <v>88.338007211491913</v>
      </c>
      <c r="N327" s="9">
        <f t="shared" si="139"/>
        <v>87.796775323118297</v>
      </c>
    </row>
    <row r="328" spans="1:14">
      <c r="A328" s="8" t="s">
        <v>116</v>
      </c>
      <c r="B328" s="2" t="s">
        <v>194</v>
      </c>
      <c r="C328" s="2" t="s">
        <v>115</v>
      </c>
      <c r="D328" s="2" t="s">
        <v>19</v>
      </c>
      <c r="E328" s="6" t="s">
        <v>0</v>
      </c>
      <c r="F328" s="6" t="s">
        <v>0</v>
      </c>
      <c r="G328" s="9">
        <v>2993246.6</v>
      </c>
      <c r="H328" s="9">
        <v>-214954.3</v>
      </c>
      <c r="I328" s="9">
        <v>2778292.3</v>
      </c>
      <c r="J328" s="9">
        <f>J329+J340+J367</f>
        <v>2781442.9988899995</v>
      </c>
      <c r="K328" s="9">
        <f t="shared" ref="K328:L328" si="152">K329+K340+K367</f>
        <v>2117090.1630600002</v>
      </c>
      <c r="L328" s="9">
        <f t="shared" si="152"/>
        <v>2117090.1630600002</v>
      </c>
      <c r="M328" s="9">
        <f t="shared" si="138"/>
        <v>76.201131287013979</v>
      </c>
      <c r="N328" s="9">
        <f t="shared" si="139"/>
        <v>76.114813925896556</v>
      </c>
    </row>
    <row r="329" spans="1:14" ht="51">
      <c r="A329" s="8" t="s">
        <v>203</v>
      </c>
      <c r="B329" s="2" t="s">
        <v>194</v>
      </c>
      <c r="C329" s="2" t="s">
        <v>115</v>
      </c>
      <c r="D329" s="2" t="s">
        <v>19</v>
      </c>
      <c r="E329" s="2" t="s">
        <v>204</v>
      </c>
      <c r="F329" s="6" t="s">
        <v>0</v>
      </c>
      <c r="G329" s="9">
        <v>64254</v>
      </c>
      <c r="H329" s="9" t="s">
        <v>0</v>
      </c>
      <c r="I329" s="9">
        <v>64254</v>
      </c>
      <c r="J329" s="9">
        <f>J330</f>
        <v>64254</v>
      </c>
      <c r="K329" s="9">
        <f t="shared" ref="K329:L329" si="153">K330</f>
        <v>64254</v>
      </c>
      <c r="L329" s="9">
        <f t="shared" si="153"/>
        <v>64254</v>
      </c>
      <c r="M329" s="9">
        <f t="shared" si="138"/>
        <v>100</v>
      </c>
      <c r="N329" s="9">
        <f t="shared" si="139"/>
        <v>100</v>
      </c>
    </row>
    <row r="330" spans="1:14" ht="63.75">
      <c r="A330" s="8" t="s">
        <v>212</v>
      </c>
      <c r="B330" s="2" t="s">
        <v>194</v>
      </c>
      <c r="C330" s="2" t="s">
        <v>115</v>
      </c>
      <c r="D330" s="2" t="s">
        <v>19</v>
      </c>
      <c r="E330" s="2" t="s">
        <v>213</v>
      </c>
      <c r="F330" s="6" t="s">
        <v>0</v>
      </c>
      <c r="G330" s="9">
        <v>64254</v>
      </c>
      <c r="H330" s="9" t="s">
        <v>0</v>
      </c>
      <c r="I330" s="9">
        <v>64254</v>
      </c>
      <c r="J330" s="9">
        <f>J331+J334+J337</f>
        <v>64254</v>
      </c>
      <c r="K330" s="9">
        <f t="shared" ref="K330:L330" si="154">K331+K334+K337</f>
        <v>64254</v>
      </c>
      <c r="L330" s="9">
        <f t="shared" si="154"/>
        <v>64254</v>
      </c>
      <c r="M330" s="9">
        <f t="shared" si="138"/>
        <v>100</v>
      </c>
      <c r="N330" s="9">
        <f t="shared" si="139"/>
        <v>100</v>
      </c>
    </row>
    <row r="331" spans="1:14" ht="25.5">
      <c r="A331" s="8" t="s">
        <v>60</v>
      </c>
      <c r="B331" s="2" t="s">
        <v>194</v>
      </c>
      <c r="C331" s="2" t="s">
        <v>115</v>
      </c>
      <c r="D331" s="2" t="s">
        <v>19</v>
      </c>
      <c r="E331" s="2" t="s">
        <v>215</v>
      </c>
      <c r="F331" s="6" t="s">
        <v>0</v>
      </c>
      <c r="G331" s="9">
        <v>400</v>
      </c>
      <c r="H331" s="9" t="s">
        <v>0</v>
      </c>
      <c r="I331" s="9">
        <v>400</v>
      </c>
      <c r="J331" s="9">
        <f>J332</f>
        <v>400</v>
      </c>
      <c r="K331" s="9">
        <f t="shared" ref="K331:L332" si="155">K332</f>
        <v>400</v>
      </c>
      <c r="L331" s="9">
        <f t="shared" si="155"/>
        <v>400</v>
      </c>
      <c r="M331" s="9">
        <f t="shared" si="138"/>
        <v>100</v>
      </c>
      <c r="N331" s="9">
        <f t="shared" si="139"/>
        <v>100</v>
      </c>
    </row>
    <row r="332" spans="1:14" ht="38.25">
      <c r="A332" s="8" t="s">
        <v>62</v>
      </c>
      <c r="B332" s="2" t="s">
        <v>194</v>
      </c>
      <c r="C332" s="2" t="s">
        <v>115</v>
      </c>
      <c r="D332" s="2" t="s">
        <v>19</v>
      </c>
      <c r="E332" s="2" t="s">
        <v>215</v>
      </c>
      <c r="F332" s="2" t="s">
        <v>63</v>
      </c>
      <c r="G332" s="9">
        <v>400</v>
      </c>
      <c r="H332" s="9" t="s">
        <v>0</v>
      </c>
      <c r="I332" s="9">
        <v>400</v>
      </c>
      <c r="J332" s="9">
        <f>J333</f>
        <v>400</v>
      </c>
      <c r="K332" s="9">
        <f t="shared" si="155"/>
        <v>400</v>
      </c>
      <c r="L332" s="9">
        <f t="shared" si="155"/>
        <v>400</v>
      </c>
      <c r="M332" s="9">
        <f t="shared" si="138"/>
        <v>100</v>
      </c>
      <c r="N332" s="9">
        <f t="shared" si="139"/>
        <v>100</v>
      </c>
    </row>
    <row r="333" spans="1:14">
      <c r="A333" s="8" t="s">
        <v>102</v>
      </c>
      <c r="B333" s="2" t="s">
        <v>194</v>
      </c>
      <c r="C333" s="2" t="s">
        <v>115</v>
      </c>
      <c r="D333" s="2" t="s">
        <v>19</v>
      </c>
      <c r="E333" s="2" t="s">
        <v>215</v>
      </c>
      <c r="F333" s="2" t="s">
        <v>103</v>
      </c>
      <c r="G333" s="9">
        <v>400</v>
      </c>
      <c r="H333" s="9" t="s">
        <v>0</v>
      </c>
      <c r="I333" s="9">
        <v>400</v>
      </c>
      <c r="J333" s="9">
        <v>400</v>
      </c>
      <c r="K333" s="9">
        <v>400</v>
      </c>
      <c r="L333" s="9">
        <v>400</v>
      </c>
      <c r="M333" s="9">
        <f t="shared" si="138"/>
        <v>100</v>
      </c>
      <c r="N333" s="9">
        <f t="shared" si="139"/>
        <v>100</v>
      </c>
    </row>
    <row r="334" spans="1:14" ht="38.25">
      <c r="A334" s="8" t="s">
        <v>216</v>
      </c>
      <c r="B334" s="2" t="s">
        <v>194</v>
      </c>
      <c r="C334" s="2" t="s">
        <v>115</v>
      </c>
      <c r="D334" s="2" t="s">
        <v>19</v>
      </c>
      <c r="E334" s="2" t="s">
        <v>217</v>
      </c>
      <c r="F334" s="6" t="s">
        <v>0</v>
      </c>
      <c r="G334" s="9">
        <v>1854</v>
      </c>
      <c r="H334" s="9" t="s">
        <v>0</v>
      </c>
      <c r="I334" s="9">
        <v>1854</v>
      </c>
      <c r="J334" s="9">
        <f>J335</f>
        <v>1854</v>
      </c>
      <c r="K334" s="9">
        <f t="shared" ref="K334:L335" si="156">K335</f>
        <v>1854</v>
      </c>
      <c r="L334" s="9">
        <f t="shared" si="156"/>
        <v>1854</v>
      </c>
      <c r="M334" s="9">
        <f t="shared" si="138"/>
        <v>100</v>
      </c>
      <c r="N334" s="9">
        <f t="shared" si="139"/>
        <v>100</v>
      </c>
    </row>
    <row r="335" spans="1:14" ht="38.25">
      <c r="A335" s="8" t="s">
        <v>62</v>
      </c>
      <c r="B335" s="2" t="s">
        <v>194</v>
      </c>
      <c r="C335" s="2" t="s">
        <v>115</v>
      </c>
      <c r="D335" s="2" t="s">
        <v>19</v>
      </c>
      <c r="E335" s="2" t="s">
        <v>217</v>
      </c>
      <c r="F335" s="2" t="s">
        <v>63</v>
      </c>
      <c r="G335" s="9">
        <v>1854</v>
      </c>
      <c r="H335" s="9" t="s">
        <v>0</v>
      </c>
      <c r="I335" s="9">
        <v>1854</v>
      </c>
      <c r="J335" s="9">
        <f>J336</f>
        <v>1854</v>
      </c>
      <c r="K335" s="9">
        <f t="shared" si="156"/>
        <v>1854</v>
      </c>
      <c r="L335" s="9">
        <f t="shared" si="156"/>
        <v>1854</v>
      </c>
      <c r="M335" s="9">
        <f t="shared" si="138"/>
        <v>100</v>
      </c>
      <c r="N335" s="9">
        <f t="shared" si="139"/>
        <v>100</v>
      </c>
    </row>
    <row r="336" spans="1:14" ht="38.25">
      <c r="A336" s="8" t="s">
        <v>218</v>
      </c>
      <c r="B336" s="2" t="s">
        <v>194</v>
      </c>
      <c r="C336" s="2" t="s">
        <v>115</v>
      </c>
      <c r="D336" s="2" t="s">
        <v>19</v>
      </c>
      <c r="E336" s="2" t="s">
        <v>217</v>
      </c>
      <c r="F336" s="2" t="s">
        <v>219</v>
      </c>
      <c r="G336" s="9">
        <v>1854</v>
      </c>
      <c r="H336" s="9" t="s">
        <v>0</v>
      </c>
      <c r="I336" s="9">
        <v>1854</v>
      </c>
      <c r="J336" s="9">
        <v>1854</v>
      </c>
      <c r="K336" s="9">
        <v>1854</v>
      </c>
      <c r="L336" s="9">
        <v>1854</v>
      </c>
      <c r="M336" s="9">
        <f t="shared" si="138"/>
        <v>100</v>
      </c>
      <c r="N336" s="9">
        <f t="shared" si="139"/>
        <v>100</v>
      </c>
    </row>
    <row r="337" spans="1:14" ht="51">
      <c r="A337" s="8" t="s">
        <v>220</v>
      </c>
      <c r="B337" s="2" t="s">
        <v>194</v>
      </c>
      <c r="C337" s="2" t="s">
        <v>115</v>
      </c>
      <c r="D337" s="2" t="s">
        <v>19</v>
      </c>
      <c r="E337" s="2" t="s">
        <v>221</v>
      </c>
      <c r="F337" s="6" t="s">
        <v>0</v>
      </c>
      <c r="G337" s="9">
        <v>62000</v>
      </c>
      <c r="H337" s="9" t="s">
        <v>0</v>
      </c>
      <c r="I337" s="9">
        <v>62000</v>
      </c>
      <c r="J337" s="9">
        <f>J338</f>
        <v>62000</v>
      </c>
      <c r="K337" s="9">
        <f t="shared" ref="K337:L338" si="157">K338</f>
        <v>62000</v>
      </c>
      <c r="L337" s="9">
        <f t="shared" si="157"/>
        <v>62000</v>
      </c>
      <c r="M337" s="9">
        <f t="shared" si="138"/>
        <v>100</v>
      </c>
      <c r="N337" s="9">
        <f t="shared" si="139"/>
        <v>100</v>
      </c>
    </row>
    <row r="338" spans="1:14" ht="38.25">
      <c r="A338" s="8" t="s">
        <v>62</v>
      </c>
      <c r="B338" s="2" t="s">
        <v>194</v>
      </c>
      <c r="C338" s="2" t="s">
        <v>115</v>
      </c>
      <c r="D338" s="2" t="s">
        <v>19</v>
      </c>
      <c r="E338" s="2" t="s">
        <v>221</v>
      </c>
      <c r="F338" s="2" t="s">
        <v>63</v>
      </c>
      <c r="G338" s="9">
        <v>62000</v>
      </c>
      <c r="H338" s="9" t="s">
        <v>0</v>
      </c>
      <c r="I338" s="9">
        <v>62000</v>
      </c>
      <c r="J338" s="9">
        <f>J339</f>
        <v>62000</v>
      </c>
      <c r="K338" s="9">
        <f t="shared" si="157"/>
        <v>62000</v>
      </c>
      <c r="L338" s="9">
        <f t="shared" si="157"/>
        <v>62000</v>
      </c>
      <c r="M338" s="9">
        <f t="shared" si="138"/>
        <v>100</v>
      </c>
      <c r="N338" s="9">
        <f t="shared" si="139"/>
        <v>100</v>
      </c>
    </row>
    <row r="339" spans="1:14" ht="38.25">
      <c r="A339" s="8" t="s">
        <v>218</v>
      </c>
      <c r="B339" s="2" t="s">
        <v>194</v>
      </c>
      <c r="C339" s="2" t="s">
        <v>115</v>
      </c>
      <c r="D339" s="2" t="s">
        <v>19</v>
      </c>
      <c r="E339" s="2" t="s">
        <v>221</v>
      </c>
      <c r="F339" s="2" t="s">
        <v>219</v>
      </c>
      <c r="G339" s="9">
        <v>62000</v>
      </c>
      <c r="H339" s="9" t="s">
        <v>0</v>
      </c>
      <c r="I339" s="9">
        <v>62000</v>
      </c>
      <c r="J339" s="9">
        <v>62000</v>
      </c>
      <c r="K339" s="9">
        <v>62000</v>
      </c>
      <c r="L339" s="9">
        <v>62000</v>
      </c>
      <c r="M339" s="9">
        <f t="shared" si="138"/>
        <v>100</v>
      </c>
      <c r="N339" s="9">
        <f t="shared" si="139"/>
        <v>100</v>
      </c>
    </row>
    <row r="340" spans="1:14" ht="89.25">
      <c r="A340" s="8" t="s">
        <v>122</v>
      </c>
      <c r="B340" s="2" t="s">
        <v>194</v>
      </c>
      <c r="C340" s="2" t="s">
        <v>115</v>
      </c>
      <c r="D340" s="2" t="s">
        <v>19</v>
      </c>
      <c r="E340" s="2" t="s">
        <v>123</v>
      </c>
      <c r="F340" s="6" t="s">
        <v>0</v>
      </c>
      <c r="G340" s="9">
        <v>2928992.6</v>
      </c>
      <c r="H340" s="9">
        <v>-214954.3</v>
      </c>
      <c r="I340" s="9">
        <v>2714038.3</v>
      </c>
      <c r="J340" s="9">
        <f>J341+J352+J359</f>
        <v>2714038.2072599996</v>
      </c>
      <c r="K340" s="9">
        <f t="shared" ref="K340:L340" si="158">K341+K352+K359</f>
        <v>2049685.3714300001</v>
      </c>
      <c r="L340" s="9">
        <f t="shared" si="158"/>
        <v>2049685.3714300001</v>
      </c>
      <c r="M340" s="9">
        <f t="shared" si="138"/>
        <v>75.521608203907817</v>
      </c>
      <c r="N340" s="9">
        <f t="shared" si="139"/>
        <v>75.521610784517748</v>
      </c>
    </row>
    <row r="341" spans="1:14" ht="25.5">
      <c r="A341" s="8" t="s">
        <v>222</v>
      </c>
      <c r="B341" s="2" t="s">
        <v>194</v>
      </c>
      <c r="C341" s="2" t="s">
        <v>115</v>
      </c>
      <c r="D341" s="2" t="s">
        <v>19</v>
      </c>
      <c r="E341" s="2" t="s">
        <v>223</v>
      </c>
      <c r="F341" s="6" t="s">
        <v>0</v>
      </c>
      <c r="G341" s="9">
        <v>51512.800000000003</v>
      </c>
      <c r="H341" s="9" t="s">
        <v>0</v>
      </c>
      <c r="I341" s="9">
        <v>51512.800000000003</v>
      </c>
      <c r="J341" s="9">
        <f>J342+J347</f>
        <v>51512.79782</v>
      </c>
      <c r="K341" s="9">
        <f t="shared" ref="K341:L341" si="159">K342+K347</f>
        <v>41157</v>
      </c>
      <c r="L341" s="9">
        <f t="shared" si="159"/>
        <v>41157</v>
      </c>
      <c r="M341" s="9">
        <f t="shared" si="138"/>
        <v>79.89664704694755</v>
      </c>
      <c r="N341" s="9">
        <f t="shared" si="139"/>
        <v>79.896650428140148</v>
      </c>
    </row>
    <row r="342" spans="1:14" ht="76.5">
      <c r="A342" s="8" t="s">
        <v>224</v>
      </c>
      <c r="B342" s="2" t="s">
        <v>194</v>
      </c>
      <c r="C342" s="2" t="s">
        <v>115</v>
      </c>
      <c r="D342" s="2" t="s">
        <v>19</v>
      </c>
      <c r="E342" s="2" t="s">
        <v>225</v>
      </c>
      <c r="F342" s="6" t="s">
        <v>0</v>
      </c>
      <c r="G342" s="9">
        <v>10355.799999999999</v>
      </c>
      <c r="H342" s="9" t="s">
        <v>0</v>
      </c>
      <c r="I342" s="9">
        <v>10355.799999999999</v>
      </c>
      <c r="J342" s="9">
        <f>J343+J345</f>
        <v>10355.79782</v>
      </c>
      <c r="K342" s="9">
        <f t="shared" ref="K342:L342" si="160">K343+K345</f>
        <v>0</v>
      </c>
      <c r="L342" s="9">
        <f t="shared" si="160"/>
        <v>0</v>
      </c>
      <c r="M342" s="9">
        <f t="shared" si="138"/>
        <v>0</v>
      </c>
      <c r="N342" s="9">
        <f t="shared" si="139"/>
        <v>0</v>
      </c>
    </row>
    <row r="343" spans="1:14">
      <c r="A343" s="8" t="s">
        <v>28</v>
      </c>
      <c r="B343" s="2" t="s">
        <v>194</v>
      </c>
      <c r="C343" s="2" t="s">
        <v>115</v>
      </c>
      <c r="D343" s="2" t="s">
        <v>19</v>
      </c>
      <c r="E343" s="2" t="s">
        <v>225</v>
      </c>
      <c r="F343" s="2" t="s">
        <v>29</v>
      </c>
      <c r="G343" s="9">
        <v>1742.8</v>
      </c>
      <c r="H343" s="9" t="s">
        <v>0</v>
      </c>
      <c r="I343" s="9">
        <v>1742.8</v>
      </c>
      <c r="J343" s="9">
        <f>J344</f>
        <v>1742.8091300000001</v>
      </c>
      <c r="K343" s="9">
        <f t="shared" ref="K343:L343" si="161">K344</f>
        <v>0</v>
      </c>
      <c r="L343" s="9">
        <f t="shared" si="161"/>
        <v>0</v>
      </c>
      <c r="M343" s="9">
        <f t="shared" si="138"/>
        <v>0</v>
      </c>
      <c r="N343" s="9">
        <f t="shared" si="139"/>
        <v>0</v>
      </c>
    </row>
    <row r="344" spans="1:14">
      <c r="A344" s="8" t="s">
        <v>75</v>
      </c>
      <c r="B344" s="2" t="s">
        <v>194</v>
      </c>
      <c r="C344" s="2" t="s">
        <v>115</v>
      </c>
      <c r="D344" s="2" t="s">
        <v>19</v>
      </c>
      <c r="E344" s="2" t="s">
        <v>225</v>
      </c>
      <c r="F344" s="2" t="s">
        <v>76</v>
      </c>
      <c r="G344" s="9">
        <v>1742.8</v>
      </c>
      <c r="H344" s="9" t="s">
        <v>0</v>
      </c>
      <c r="I344" s="9">
        <v>1742.8</v>
      </c>
      <c r="J344" s="9">
        <v>1742.8091300000001</v>
      </c>
      <c r="K344" s="9"/>
      <c r="L344" s="9"/>
      <c r="M344" s="9">
        <f t="shared" si="138"/>
        <v>0</v>
      </c>
      <c r="N344" s="9">
        <f t="shared" si="139"/>
        <v>0</v>
      </c>
    </row>
    <row r="345" spans="1:14" ht="38.25">
      <c r="A345" s="8" t="s">
        <v>62</v>
      </c>
      <c r="B345" s="2" t="s">
        <v>194</v>
      </c>
      <c r="C345" s="2" t="s">
        <v>115</v>
      </c>
      <c r="D345" s="2" t="s">
        <v>19</v>
      </c>
      <c r="E345" s="2" t="s">
        <v>225</v>
      </c>
      <c r="F345" s="2" t="s">
        <v>63</v>
      </c>
      <c r="G345" s="9">
        <v>8613</v>
      </c>
      <c r="H345" s="9" t="s">
        <v>0</v>
      </c>
      <c r="I345" s="9">
        <v>8613</v>
      </c>
      <c r="J345" s="9">
        <f>J346</f>
        <v>8612.9886900000001</v>
      </c>
      <c r="K345" s="9">
        <f t="shared" ref="K345:L345" si="162">K346</f>
        <v>0</v>
      </c>
      <c r="L345" s="9">
        <f t="shared" si="162"/>
        <v>0</v>
      </c>
      <c r="M345" s="9">
        <f t="shared" si="138"/>
        <v>0</v>
      </c>
      <c r="N345" s="9">
        <f t="shared" si="139"/>
        <v>0</v>
      </c>
    </row>
    <row r="346" spans="1:14" ht="38.25">
      <c r="A346" s="8" t="s">
        <v>218</v>
      </c>
      <c r="B346" s="2" t="s">
        <v>194</v>
      </c>
      <c r="C346" s="2" t="s">
        <v>115</v>
      </c>
      <c r="D346" s="2" t="s">
        <v>19</v>
      </c>
      <c r="E346" s="2" t="s">
        <v>225</v>
      </c>
      <c r="F346" s="2" t="s">
        <v>219</v>
      </c>
      <c r="G346" s="9">
        <v>8613</v>
      </c>
      <c r="H346" s="9" t="s">
        <v>0</v>
      </c>
      <c r="I346" s="9">
        <v>8613</v>
      </c>
      <c r="J346" s="9">
        <v>8612.9886900000001</v>
      </c>
      <c r="K346" s="9"/>
      <c r="L346" s="9"/>
      <c r="M346" s="9">
        <f t="shared" si="138"/>
        <v>0</v>
      </c>
      <c r="N346" s="9">
        <f t="shared" si="139"/>
        <v>0</v>
      </c>
    </row>
    <row r="347" spans="1:14" ht="38.25">
      <c r="A347" s="8" t="s">
        <v>226</v>
      </c>
      <c r="B347" s="2" t="s">
        <v>194</v>
      </c>
      <c r="C347" s="2" t="s">
        <v>115</v>
      </c>
      <c r="D347" s="2" t="s">
        <v>19</v>
      </c>
      <c r="E347" s="2" t="s">
        <v>227</v>
      </c>
      <c r="F347" s="6" t="s">
        <v>0</v>
      </c>
      <c r="G347" s="9">
        <v>41157</v>
      </c>
      <c r="H347" s="9" t="s">
        <v>0</v>
      </c>
      <c r="I347" s="9">
        <v>41157</v>
      </c>
      <c r="J347" s="54">
        <f>J348+J350</f>
        <v>41157</v>
      </c>
      <c r="K347" s="54">
        <f t="shared" ref="K347:L347" si="163">K348+K350</f>
        <v>41157</v>
      </c>
      <c r="L347" s="54">
        <f t="shared" si="163"/>
        <v>41157</v>
      </c>
      <c r="M347" s="9">
        <f t="shared" si="138"/>
        <v>100</v>
      </c>
      <c r="N347" s="9">
        <f t="shared" si="139"/>
        <v>100</v>
      </c>
    </row>
    <row r="348" spans="1:14">
      <c r="A348" s="8" t="s">
        <v>28</v>
      </c>
      <c r="B348" s="2" t="s">
        <v>194</v>
      </c>
      <c r="C348" s="2" t="s">
        <v>115</v>
      </c>
      <c r="D348" s="2" t="s">
        <v>19</v>
      </c>
      <c r="E348" s="2" t="s">
        <v>227</v>
      </c>
      <c r="F348" s="2" t="s">
        <v>29</v>
      </c>
      <c r="G348" s="9">
        <v>8177.4</v>
      </c>
      <c r="H348" s="9" t="s">
        <v>0</v>
      </c>
      <c r="I348" s="9">
        <v>8177.4</v>
      </c>
      <c r="J348" s="9">
        <f>J349</f>
        <v>8177.35005</v>
      </c>
      <c r="K348" s="9">
        <f t="shared" ref="K348:L348" si="164">K349</f>
        <v>8177.35005</v>
      </c>
      <c r="L348" s="9">
        <f t="shared" si="164"/>
        <v>8177.35005</v>
      </c>
      <c r="M348" s="9">
        <f t="shared" si="138"/>
        <v>99.999389170151886</v>
      </c>
      <c r="N348" s="9">
        <f t="shared" si="139"/>
        <v>100</v>
      </c>
    </row>
    <row r="349" spans="1:14">
      <c r="A349" s="8" t="s">
        <v>75</v>
      </c>
      <c r="B349" s="2" t="s">
        <v>194</v>
      </c>
      <c r="C349" s="2" t="s">
        <v>115</v>
      </c>
      <c r="D349" s="2" t="s">
        <v>19</v>
      </c>
      <c r="E349" s="2" t="s">
        <v>227</v>
      </c>
      <c r="F349" s="2" t="s">
        <v>76</v>
      </c>
      <c r="G349" s="9">
        <v>8177.4</v>
      </c>
      <c r="H349" s="9" t="s">
        <v>0</v>
      </c>
      <c r="I349" s="9">
        <v>8177.4</v>
      </c>
      <c r="J349" s="9">
        <v>8177.35005</v>
      </c>
      <c r="K349" s="9">
        <v>8177.35005</v>
      </c>
      <c r="L349" s="9">
        <v>8177.35005</v>
      </c>
      <c r="M349" s="9">
        <f t="shared" si="138"/>
        <v>99.999389170151886</v>
      </c>
      <c r="N349" s="9">
        <f t="shared" si="139"/>
        <v>100</v>
      </c>
    </row>
    <row r="350" spans="1:14" ht="38.25">
      <c r="A350" s="8" t="s">
        <v>62</v>
      </c>
      <c r="B350" s="2" t="s">
        <v>194</v>
      </c>
      <c r="C350" s="2" t="s">
        <v>115</v>
      </c>
      <c r="D350" s="2" t="s">
        <v>19</v>
      </c>
      <c r="E350" s="2" t="s">
        <v>227</v>
      </c>
      <c r="F350" s="2" t="s">
        <v>63</v>
      </c>
      <c r="G350" s="9">
        <v>32979.599999999999</v>
      </c>
      <c r="H350" s="9" t="s">
        <v>0</v>
      </c>
      <c r="I350" s="9">
        <v>32979.599999999999</v>
      </c>
      <c r="J350" s="9">
        <f>J351</f>
        <v>32979.649949999999</v>
      </c>
      <c r="K350" s="9">
        <f t="shared" ref="K350:L350" si="165">K351</f>
        <v>32979.649949999999</v>
      </c>
      <c r="L350" s="9">
        <f t="shared" si="165"/>
        <v>32979.649949999999</v>
      </c>
      <c r="M350" s="9">
        <f t="shared" si="138"/>
        <v>100.00015145726448</v>
      </c>
      <c r="N350" s="9">
        <f t="shared" si="139"/>
        <v>100</v>
      </c>
    </row>
    <row r="351" spans="1:14" ht="38.25">
      <c r="A351" s="8" t="s">
        <v>218</v>
      </c>
      <c r="B351" s="2" t="s">
        <v>194</v>
      </c>
      <c r="C351" s="2" t="s">
        <v>115</v>
      </c>
      <c r="D351" s="2" t="s">
        <v>19</v>
      </c>
      <c r="E351" s="2" t="s">
        <v>227</v>
      </c>
      <c r="F351" s="2" t="s">
        <v>219</v>
      </c>
      <c r="G351" s="9">
        <v>32979.599999999999</v>
      </c>
      <c r="H351" s="9" t="s">
        <v>0</v>
      </c>
      <c r="I351" s="9">
        <v>32979.599999999999</v>
      </c>
      <c r="J351" s="9">
        <v>32979.649949999999</v>
      </c>
      <c r="K351" s="9">
        <v>32979.649949999999</v>
      </c>
      <c r="L351" s="9">
        <v>32979.649949999999</v>
      </c>
      <c r="M351" s="9">
        <f t="shared" si="138"/>
        <v>100.00015145726448</v>
      </c>
      <c r="N351" s="9">
        <f t="shared" si="139"/>
        <v>100</v>
      </c>
    </row>
    <row r="352" spans="1:14" ht="25.5">
      <c r="A352" s="8" t="s">
        <v>124</v>
      </c>
      <c r="B352" s="2" t="s">
        <v>194</v>
      </c>
      <c r="C352" s="2" t="s">
        <v>115</v>
      </c>
      <c r="D352" s="2" t="s">
        <v>19</v>
      </c>
      <c r="E352" s="2" t="s">
        <v>125</v>
      </c>
      <c r="F352" s="6" t="s">
        <v>0</v>
      </c>
      <c r="G352" s="9">
        <v>1505093</v>
      </c>
      <c r="H352" s="9">
        <v>-136232.79999999999</v>
      </c>
      <c r="I352" s="9">
        <v>1368860.2</v>
      </c>
      <c r="J352" s="9">
        <f>J353+J356</f>
        <v>1368860.13818</v>
      </c>
      <c r="K352" s="9">
        <f t="shared" ref="K352:L352" si="166">K353+K356</f>
        <v>1034366.40607</v>
      </c>
      <c r="L352" s="9">
        <f t="shared" si="166"/>
        <v>1034366.40607</v>
      </c>
      <c r="M352" s="9">
        <f t="shared" si="138"/>
        <v>75.564064618870503</v>
      </c>
      <c r="N352" s="9">
        <f t="shared" si="139"/>
        <v>75.564068031469304</v>
      </c>
    </row>
    <row r="353" spans="1:14" ht="76.5">
      <c r="A353" s="8" t="s">
        <v>126</v>
      </c>
      <c r="B353" s="2" t="s">
        <v>194</v>
      </c>
      <c r="C353" s="2" t="s">
        <v>115</v>
      </c>
      <c r="D353" s="2" t="s">
        <v>19</v>
      </c>
      <c r="E353" s="2" t="s">
        <v>127</v>
      </c>
      <c r="F353" s="6" t="s">
        <v>0</v>
      </c>
      <c r="G353" s="9">
        <v>883582.9</v>
      </c>
      <c r="H353" s="9" t="s">
        <v>0</v>
      </c>
      <c r="I353" s="9">
        <v>883582.9</v>
      </c>
      <c r="J353" s="9">
        <f>J354</f>
        <v>883582.85485999996</v>
      </c>
      <c r="K353" s="9">
        <f t="shared" ref="K353:L354" si="167">K354</f>
        <v>549089.12274999998</v>
      </c>
      <c r="L353" s="9">
        <f t="shared" si="167"/>
        <v>549089.12274999998</v>
      </c>
      <c r="M353" s="9">
        <f t="shared" si="138"/>
        <v>62.143475473552058</v>
      </c>
      <c r="N353" s="9">
        <f t="shared" si="139"/>
        <v>62.143478648304104</v>
      </c>
    </row>
    <row r="354" spans="1:14">
      <c r="A354" s="8" t="s">
        <v>28</v>
      </c>
      <c r="B354" s="2" t="s">
        <v>194</v>
      </c>
      <c r="C354" s="2" t="s">
        <v>115</v>
      </c>
      <c r="D354" s="2" t="s">
        <v>19</v>
      </c>
      <c r="E354" s="2" t="s">
        <v>127</v>
      </c>
      <c r="F354" s="2" t="s">
        <v>29</v>
      </c>
      <c r="G354" s="9">
        <v>883582.9</v>
      </c>
      <c r="H354" s="9" t="s">
        <v>0</v>
      </c>
      <c r="I354" s="9">
        <v>883582.9</v>
      </c>
      <c r="J354" s="9">
        <f>J355</f>
        <v>883582.85485999996</v>
      </c>
      <c r="K354" s="9">
        <f t="shared" si="167"/>
        <v>549089.12274999998</v>
      </c>
      <c r="L354" s="9">
        <f t="shared" si="167"/>
        <v>549089.12274999998</v>
      </c>
      <c r="M354" s="9">
        <f t="shared" si="138"/>
        <v>62.143475473552058</v>
      </c>
      <c r="N354" s="9">
        <f t="shared" si="139"/>
        <v>62.143478648304104</v>
      </c>
    </row>
    <row r="355" spans="1:14">
      <c r="A355" s="8" t="s">
        <v>75</v>
      </c>
      <c r="B355" s="2" t="s">
        <v>194</v>
      </c>
      <c r="C355" s="2" t="s">
        <v>115</v>
      </c>
      <c r="D355" s="2" t="s">
        <v>19</v>
      </c>
      <c r="E355" s="2" t="s">
        <v>127</v>
      </c>
      <c r="F355" s="2" t="s">
        <v>76</v>
      </c>
      <c r="G355" s="9">
        <v>883582.9</v>
      </c>
      <c r="H355" s="9" t="s">
        <v>0</v>
      </c>
      <c r="I355" s="9">
        <v>883582.9</v>
      </c>
      <c r="J355" s="9">
        <v>883582.85485999996</v>
      </c>
      <c r="K355" s="9">
        <v>549089.12274999998</v>
      </c>
      <c r="L355" s="9">
        <v>549089.12274999998</v>
      </c>
      <c r="M355" s="9">
        <f t="shared" si="138"/>
        <v>62.143475473552058</v>
      </c>
      <c r="N355" s="9">
        <f t="shared" si="139"/>
        <v>62.143478648304104</v>
      </c>
    </row>
    <row r="356" spans="1:14" ht="38.25">
      <c r="A356" s="8" t="s">
        <v>228</v>
      </c>
      <c r="B356" s="2" t="s">
        <v>194</v>
      </c>
      <c r="C356" s="2" t="s">
        <v>115</v>
      </c>
      <c r="D356" s="2" t="s">
        <v>19</v>
      </c>
      <c r="E356" s="2" t="s">
        <v>229</v>
      </c>
      <c r="F356" s="6" t="s">
        <v>0</v>
      </c>
      <c r="G356" s="9">
        <v>621510.1</v>
      </c>
      <c r="H356" s="9">
        <v>-136232.79999999999</v>
      </c>
      <c r="I356" s="9">
        <v>485277.3</v>
      </c>
      <c r="J356" s="9">
        <f>J357</f>
        <v>485277.28331999999</v>
      </c>
      <c r="K356" s="9">
        <f t="shared" ref="K356:L357" si="168">K357</f>
        <v>485277.28331999999</v>
      </c>
      <c r="L356" s="9">
        <f t="shared" si="168"/>
        <v>485277.28331999999</v>
      </c>
      <c r="M356" s="9">
        <f t="shared" si="138"/>
        <v>99.999996562789974</v>
      </c>
      <c r="N356" s="9">
        <f t="shared" si="139"/>
        <v>100</v>
      </c>
    </row>
    <row r="357" spans="1:14">
      <c r="A357" s="8" t="s">
        <v>28</v>
      </c>
      <c r="B357" s="2" t="s">
        <v>194</v>
      </c>
      <c r="C357" s="2" t="s">
        <v>115</v>
      </c>
      <c r="D357" s="2" t="s">
        <v>19</v>
      </c>
      <c r="E357" s="2" t="s">
        <v>229</v>
      </c>
      <c r="F357" s="2" t="s">
        <v>29</v>
      </c>
      <c r="G357" s="9">
        <v>621510.1</v>
      </c>
      <c r="H357" s="9">
        <v>-136232.79999999999</v>
      </c>
      <c r="I357" s="9">
        <v>485277.3</v>
      </c>
      <c r="J357" s="9">
        <f>J358</f>
        <v>485277.28331999999</v>
      </c>
      <c r="K357" s="9">
        <f t="shared" si="168"/>
        <v>485277.28331999999</v>
      </c>
      <c r="L357" s="9">
        <f t="shared" si="168"/>
        <v>485277.28331999999</v>
      </c>
      <c r="M357" s="9">
        <f t="shared" si="138"/>
        <v>99.999996562789974</v>
      </c>
      <c r="N357" s="9">
        <f t="shared" si="139"/>
        <v>100</v>
      </c>
    </row>
    <row r="358" spans="1:14">
      <c r="A358" s="8" t="s">
        <v>75</v>
      </c>
      <c r="B358" s="2" t="s">
        <v>194</v>
      </c>
      <c r="C358" s="2" t="s">
        <v>115</v>
      </c>
      <c r="D358" s="2" t="s">
        <v>19</v>
      </c>
      <c r="E358" s="2" t="s">
        <v>229</v>
      </c>
      <c r="F358" s="2" t="s">
        <v>76</v>
      </c>
      <c r="G358" s="9">
        <v>621510.1</v>
      </c>
      <c r="H358" s="9">
        <v>-136232.79999999999</v>
      </c>
      <c r="I358" s="9">
        <v>485277.3</v>
      </c>
      <c r="J358" s="9">
        <v>485277.28331999999</v>
      </c>
      <c r="K358" s="9">
        <v>485277.28331999999</v>
      </c>
      <c r="L358" s="9">
        <v>485277.28331999999</v>
      </c>
      <c r="M358" s="9">
        <f t="shared" si="138"/>
        <v>99.999996562789974</v>
      </c>
      <c r="N358" s="9">
        <f t="shared" si="139"/>
        <v>100</v>
      </c>
    </row>
    <row r="359" spans="1:14" ht="51">
      <c r="A359" s="8" t="s">
        <v>230</v>
      </c>
      <c r="B359" s="2" t="s">
        <v>194</v>
      </c>
      <c r="C359" s="2" t="s">
        <v>115</v>
      </c>
      <c r="D359" s="2" t="s">
        <v>19</v>
      </c>
      <c r="E359" s="2" t="s">
        <v>231</v>
      </c>
      <c r="F359" s="6" t="s">
        <v>0</v>
      </c>
      <c r="G359" s="9">
        <v>1372386.8</v>
      </c>
      <c r="H359" s="9">
        <v>-78721.5</v>
      </c>
      <c r="I359" s="9">
        <v>1293665.3</v>
      </c>
      <c r="J359" s="9">
        <f>J360+J363</f>
        <v>1293665.2712599998</v>
      </c>
      <c r="K359" s="9">
        <f t="shared" ref="K359:L359" si="169">K360+K363</f>
        <v>974161.96536000003</v>
      </c>
      <c r="L359" s="9">
        <f t="shared" si="169"/>
        <v>974161.96536000003</v>
      </c>
      <c r="M359" s="9">
        <f t="shared" si="138"/>
        <v>75.302473163653687</v>
      </c>
      <c r="N359" s="9">
        <f t="shared" si="139"/>
        <v>75.302474836569516</v>
      </c>
    </row>
    <row r="360" spans="1:14" ht="102">
      <c r="A360" s="8" t="s">
        <v>232</v>
      </c>
      <c r="B360" s="2" t="s">
        <v>194</v>
      </c>
      <c r="C360" s="2" t="s">
        <v>115</v>
      </c>
      <c r="D360" s="2" t="s">
        <v>19</v>
      </c>
      <c r="E360" s="2" t="s">
        <v>233</v>
      </c>
      <c r="F360" s="6" t="s">
        <v>0</v>
      </c>
      <c r="G360" s="9">
        <v>923865.3</v>
      </c>
      <c r="H360" s="9" t="s">
        <v>0</v>
      </c>
      <c r="I360" s="9">
        <v>923865.3</v>
      </c>
      <c r="J360" s="9">
        <f>J361</f>
        <v>923865.27125999995</v>
      </c>
      <c r="K360" s="9">
        <f t="shared" ref="K360:L361" si="170">K361</f>
        <v>604361.96536000003</v>
      </c>
      <c r="L360" s="9">
        <f t="shared" si="170"/>
        <v>604361.96536000003</v>
      </c>
      <c r="M360" s="9">
        <f t="shared" si="138"/>
        <v>65.416675500205486</v>
      </c>
      <c r="N360" s="9">
        <f t="shared" si="139"/>
        <v>65.416677535215712</v>
      </c>
    </row>
    <row r="361" spans="1:14">
      <c r="A361" s="8" t="s">
        <v>28</v>
      </c>
      <c r="B361" s="2" t="s">
        <v>194</v>
      </c>
      <c r="C361" s="2" t="s">
        <v>115</v>
      </c>
      <c r="D361" s="2" t="s">
        <v>19</v>
      </c>
      <c r="E361" s="2" t="s">
        <v>233</v>
      </c>
      <c r="F361" s="2" t="s">
        <v>29</v>
      </c>
      <c r="G361" s="9">
        <v>923865.3</v>
      </c>
      <c r="H361" s="9" t="s">
        <v>0</v>
      </c>
      <c r="I361" s="9">
        <v>923865.3</v>
      </c>
      <c r="J361" s="9">
        <f>J362</f>
        <v>923865.27125999995</v>
      </c>
      <c r="K361" s="9">
        <f t="shared" si="170"/>
        <v>604361.96536000003</v>
      </c>
      <c r="L361" s="9">
        <f t="shared" si="170"/>
        <v>604361.96536000003</v>
      </c>
      <c r="M361" s="9">
        <f t="shared" si="138"/>
        <v>65.416675500205486</v>
      </c>
      <c r="N361" s="9">
        <f t="shared" si="139"/>
        <v>65.416677535215712</v>
      </c>
    </row>
    <row r="362" spans="1:14">
      <c r="A362" s="8" t="s">
        <v>75</v>
      </c>
      <c r="B362" s="2" t="s">
        <v>194</v>
      </c>
      <c r="C362" s="2" t="s">
        <v>115</v>
      </c>
      <c r="D362" s="2" t="s">
        <v>19</v>
      </c>
      <c r="E362" s="2" t="s">
        <v>233</v>
      </c>
      <c r="F362" s="2" t="s">
        <v>76</v>
      </c>
      <c r="G362" s="9">
        <v>923865.3</v>
      </c>
      <c r="H362" s="9" t="s">
        <v>0</v>
      </c>
      <c r="I362" s="9">
        <v>923865.3</v>
      </c>
      <c r="J362" s="9">
        <v>923865.27125999995</v>
      </c>
      <c r="K362" s="9">
        <v>604361.96536000003</v>
      </c>
      <c r="L362" s="9">
        <v>604361.96536000003</v>
      </c>
      <c r="M362" s="9">
        <f t="shared" si="138"/>
        <v>65.416675500205486</v>
      </c>
      <c r="N362" s="9">
        <f t="shared" si="139"/>
        <v>65.416677535215712</v>
      </c>
    </row>
    <row r="363" spans="1:14" ht="63.75">
      <c r="A363" s="8" t="s">
        <v>234</v>
      </c>
      <c r="B363" s="2" t="s">
        <v>194</v>
      </c>
      <c r="C363" s="2" t="s">
        <v>115</v>
      </c>
      <c r="D363" s="2" t="s">
        <v>19</v>
      </c>
      <c r="E363" s="2" t="s">
        <v>235</v>
      </c>
      <c r="F363" s="6" t="s">
        <v>0</v>
      </c>
      <c r="G363" s="9">
        <v>448521.5</v>
      </c>
      <c r="H363" s="9">
        <v>-78721.5</v>
      </c>
      <c r="I363" s="9">
        <v>369800</v>
      </c>
      <c r="J363" s="9">
        <f>J364</f>
        <v>369800</v>
      </c>
      <c r="K363" s="9">
        <f t="shared" ref="K363:L365" si="171">K364</f>
        <v>369800</v>
      </c>
      <c r="L363" s="9">
        <f t="shared" si="171"/>
        <v>369800</v>
      </c>
      <c r="M363" s="9">
        <f t="shared" si="138"/>
        <v>100</v>
      </c>
      <c r="N363" s="9">
        <f t="shared" si="139"/>
        <v>100</v>
      </c>
    </row>
    <row r="364" spans="1:14">
      <c r="A364" s="8" t="s">
        <v>28</v>
      </c>
      <c r="B364" s="2" t="s">
        <v>194</v>
      </c>
      <c r="C364" s="2" t="s">
        <v>115</v>
      </c>
      <c r="D364" s="2" t="s">
        <v>19</v>
      </c>
      <c r="E364" s="2" t="s">
        <v>235</v>
      </c>
      <c r="F364" s="2" t="s">
        <v>29</v>
      </c>
      <c r="G364" s="9">
        <v>448521.5</v>
      </c>
      <c r="H364" s="9">
        <v>-78721.5</v>
      </c>
      <c r="I364" s="9">
        <v>369800</v>
      </c>
      <c r="J364" s="9">
        <f>J365</f>
        <v>369800</v>
      </c>
      <c r="K364" s="9">
        <f t="shared" si="171"/>
        <v>369800</v>
      </c>
      <c r="L364" s="9">
        <f t="shared" si="171"/>
        <v>369800</v>
      </c>
      <c r="M364" s="9">
        <f t="shared" si="138"/>
        <v>100</v>
      </c>
      <c r="N364" s="9">
        <f t="shared" si="139"/>
        <v>100</v>
      </c>
    </row>
    <row r="365" spans="1:14">
      <c r="A365" s="8" t="s">
        <v>75</v>
      </c>
      <c r="B365" s="2" t="s">
        <v>194</v>
      </c>
      <c r="C365" s="2" t="s">
        <v>115</v>
      </c>
      <c r="D365" s="2" t="s">
        <v>19</v>
      </c>
      <c r="E365" s="2" t="s">
        <v>235</v>
      </c>
      <c r="F365" s="2" t="s">
        <v>76</v>
      </c>
      <c r="G365" s="9">
        <v>448521.5</v>
      </c>
      <c r="H365" s="9">
        <v>-78721.5</v>
      </c>
      <c r="I365" s="9">
        <v>369800</v>
      </c>
      <c r="J365" s="9">
        <f>J366</f>
        <v>369800</v>
      </c>
      <c r="K365" s="9">
        <f t="shared" si="171"/>
        <v>369800</v>
      </c>
      <c r="L365" s="9">
        <f t="shared" si="171"/>
        <v>369800</v>
      </c>
      <c r="M365" s="9">
        <f t="shared" si="138"/>
        <v>100</v>
      </c>
      <c r="N365" s="9">
        <f t="shared" si="139"/>
        <v>100</v>
      </c>
    </row>
    <row r="366" spans="1:14" ht="25.5">
      <c r="A366" s="15" t="s">
        <v>236</v>
      </c>
      <c r="B366" s="10" t="s">
        <v>0</v>
      </c>
      <c r="C366" s="10" t="s">
        <v>0</v>
      </c>
      <c r="D366" s="10" t="s">
        <v>0</v>
      </c>
      <c r="E366" s="10" t="s">
        <v>0</v>
      </c>
      <c r="F366" s="10" t="s">
        <v>0</v>
      </c>
      <c r="G366" s="9">
        <v>369800</v>
      </c>
      <c r="H366" s="9" t="s">
        <v>0</v>
      </c>
      <c r="I366" s="9">
        <v>369800</v>
      </c>
      <c r="J366" s="9">
        <v>369800</v>
      </c>
      <c r="K366" s="9">
        <v>369800</v>
      </c>
      <c r="L366" s="9">
        <v>369800</v>
      </c>
      <c r="M366" s="9">
        <f t="shared" si="138"/>
        <v>100</v>
      </c>
      <c r="N366" s="9">
        <f t="shared" si="139"/>
        <v>100</v>
      </c>
    </row>
    <row r="367" spans="1:14" ht="25.5">
      <c r="A367" s="33" t="s">
        <v>677</v>
      </c>
      <c r="B367" s="2" t="s">
        <v>194</v>
      </c>
      <c r="C367" s="2" t="s">
        <v>115</v>
      </c>
      <c r="D367" s="2" t="s">
        <v>19</v>
      </c>
      <c r="E367" s="28" t="s">
        <v>678</v>
      </c>
      <c r="F367" s="2"/>
      <c r="G367" s="9"/>
      <c r="H367" s="9"/>
      <c r="I367" s="9"/>
      <c r="J367" s="9">
        <f>J368</f>
        <v>3150.7916300000002</v>
      </c>
      <c r="K367" s="9">
        <f t="shared" ref="K367:L369" si="172">K368</f>
        <v>3150.7916300000002</v>
      </c>
      <c r="L367" s="9">
        <f t="shared" si="172"/>
        <v>3150.7916300000002</v>
      </c>
      <c r="M367" s="9">
        <v>0</v>
      </c>
      <c r="N367" s="9">
        <f t="shared" ref="N367:N370" si="173">L367/J367*100</f>
        <v>100</v>
      </c>
    </row>
    <row r="368" spans="1:14" ht="25.5">
      <c r="A368" s="33" t="s">
        <v>677</v>
      </c>
      <c r="B368" s="2" t="s">
        <v>194</v>
      </c>
      <c r="C368" s="2" t="s">
        <v>115</v>
      </c>
      <c r="D368" s="2" t="s">
        <v>19</v>
      </c>
      <c r="E368" s="28" t="s">
        <v>679</v>
      </c>
      <c r="F368" s="2"/>
      <c r="G368" s="9"/>
      <c r="H368" s="9"/>
      <c r="I368" s="9"/>
      <c r="J368" s="9">
        <f>J369</f>
        <v>3150.7916300000002</v>
      </c>
      <c r="K368" s="9">
        <f t="shared" si="172"/>
        <v>3150.7916300000002</v>
      </c>
      <c r="L368" s="9">
        <f t="shared" si="172"/>
        <v>3150.7916300000002</v>
      </c>
      <c r="M368" s="9">
        <v>0</v>
      </c>
      <c r="N368" s="9">
        <f t="shared" si="173"/>
        <v>100</v>
      </c>
    </row>
    <row r="369" spans="1:14">
      <c r="A369" s="33" t="s">
        <v>28</v>
      </c>
      <c r="B369" s="2" t="s">
        <v>194</v>
      </c>
      <c r="C369" s="2" t="s">
        <v>115</v>
      </c>
      <c r="D369" s="2" t="s">
        <v>19</v>
      </c>
      <c r="E369" s="28" t="s">
        <v>679</v>
      </c>
      <c r="F369" s="2">
        <v>500</v>
      </c>
      <c r="G369" s="9"/>
      <c r="H369" s="9"/>
      <c r="I369" s="9"/>
      <c r="J369" s="9">
        <f>J370</f>
        <v>3150.7916300000002</v>
      </c>
      <c r="K369" s="9">
        <f t="shared" si="172"/>
        <v>3150.7916300000002</v>
      </c>
      <c r="L369" s="9">
        <f t="shared" si="172"/>
        <v>3150.7916300000002</v>
      </c>
      <c r="M369" s="9">
        <v>0</v>
      </c>
      <c r="N369" s="9">
        <f t="shared" si="173"/>
        <v>100</v>
      </c>
    </row>
    <row r="370" spans="1:14">
      <c r="A370" s="33" t="s">
        <v>411</v>
      </c>
      <c r="B370" s="2" t="s">
        <v>194</v>
      </c>
      <c r="C370" s="2" t="s">
        <v>115</v>
      </c>
      <c r="D370" s="2" t="s">
        <v>19</v>
      </c>
      <c r="E370" s="28" t="s">
        <v>679</v>
      </c>
      <c r="F370" s="2">
        <v>540</v>
      </c>
      <c r="G370" s="9"/>
      <c r="H370" s="9"/>
      <c r="I370" s="9"/>
      <c r="J370" s="9">
        <v>3150.7916300000002</v>
      </c>
      <c r="K370" s="9">
        <v>3150.7916300000002</v>
      </c>
      <c r="L370" s="9">
        <v>3150.7916300000002</v>
      </c>
      <c r="M370" s="9">
        <v>0</v>
      </c>
      <c r="N370" s="9">
        <f t="shared" si="173"/>
        <v>100</v>
      </c>
    </row>
    <row r="371" spans="1:14">
      <c r="A371" s="15"/>
      <c r="B371" s="10"/>
      <c r="C371" s="10"/>
      <c r="D371" s="10"/>
      <c r="E371" s="10"/>
      <c r="F371" s="10"/>
      <c r="G371" s="9"/>
      <c r="H371" s="9"/>
      <c r="I371" s="9"/>
      <c r="J371" s="9"/>
      <c r="K371" s="9"/>
      <c r="L371" s="9"/>
      <c r="M371" s="9"/>
      <c r="N371" s="9"/>
    </row>
    <row r="372" spans="1:14">
      <c r="A372" s="8" t="s">
        <v>128</v>
      </c>
      <c r="B372" s="2" t="s">
        <v>194</v>
      </c>
      <c r="C372" s="2" t="s">
        <v>115</v>
      </c>
      <c r="D372" s="2" t="s">
        <v>129</v>
      </c>
      <c r="E372" s="6" t="s">
        <v>0</v>
      </c>
      <c r="F372" s="6" t="s">
        <v>0</v>
      </c>
      <c r="G372" s="9">
        <v>2937076</v>
      </c>
      <c r="H372" s="9">
        <v>-58674.7</v>
      </c>
      <c r="I372" s="9">
        <v>2878401.3</v>
      </c>
      <c r="J372" s="9">
        <f>J373+J406</f>
        <v>2907677.7815300003</v>
      </c>
      <c r="K372" s="9">
        <f t="shared" ref="K372:L372" si="174">K373+K406</f>
        <v>2887966.3118600002</v>
      </c>
      <c r="L372" s="9">
        <f t="shared" si="174"/>
        <v>2877476.1715600002</v>
      </c>
      <c r="M372" s="9">
        <f t="shared" si="138"/>
        <v>99.967859643476402</v>
      </c>
      <c r="N372" s="9">
        <f t="shared" si="139"/>
        <v>98.961315103006072</v>
      </c>
    </row>
    <row r="373" spans="1:14" ht="51">
      <c r="A373" s="8" t="s">
        <v>203</v>
      </c>
      <c r="B373" s="2" t="s">
        <v>194</v>
      </c>
      <c r="C373" s="2" t="s">
        <v>115</v>
      </c>
      <c r="D373" s="2" t="s">
        <v>129</v>
      </c>
      <c r="E373" s="2" t="s">
        <v>204</v>
      </c>
      <c r="F373" s="6" t="s">
        <v>0</v>
      </c>
      <c r="G373" s="9">
        <v>2937076</v>
      </c>
      <c r="H373" s="9">
        <v>-58674.7</v>
      </c>
      <c r="I373" s="9">
        <v>2878401.3</v>
      </c>
      <c r="J373" s="9">
        <f>J374+J387</f>
        <v>2878401.2151600001</v>
      </c>
      <c r="K373" s="9">
        <f t="shared" ref="K373:L373" si="175">K374+K387</f>
        <v>2858689.7454900001</v>
      </c>
      <c r="L373" s="9">
        <f t="shared" si="175"/>
        <v>2848434.78981</v>
      </c>
      <c r="M373" s="9">
        <f t="shared" si="138"/>
        <v>98.958918265149492</v>
      </c>
      <c r="N373" s="9">
        <f t="shared" si="139"/>
        <v>98.958921181933476</v>
      </c>
    </row>
    <row r="374" spans="1:14" ht="38.25">
      <c r="A374" s="8" t="s">
        <v>205</v>
      </c>
      <c r="B374" s="2" t="s">
        <v>194</v>
      </c>
      <c r="C374" s="2" t="s">
        <v>115</v>
      </c>
      <c r="D374" s="2" t="s">
        <v>129</v>
      </c>
      <c r="E374" s="2" t="s">
        <v>206</v>
      </c>
      <c r="F374" s="6" t="s">
        <v>0</v>
      </c>
      <c r="G374" s="9">
        <v>212112.8</v>
      </c>
      <c r="H374" s="9">
        <v>-7687.5</v>
      </c>
      <c r="I374" s="9">
        <v>204425.3</v>
      </c>
      <c r="J374" s="9">
        <f>J375+J378+J381+J384</f>
        <v>204425.29655999999</v>
      </c>
      <c r="K374" s="9">
        <f t="shared" ref="K374:L374" si="176">K375+K378+K381+K384</f>
        <v>195965.0019</v>
      </c>
      <c r="L374" s="9">
        <f t="shared" si="176"/>
        <v>185710.04621999999</v>
      </c>
      <c r="M374" s="9">
        <f t="shared" si="138"/>
        <v>90.84494248999512</v>
      </c>
      <c r="N374" s="9">
        <f t="shared" si="139"/>
        <v>90.844944018703202</v>
      </c>
    </row>
    <row r="375" spans="1:14" ht="25.5">
      <c r="A375" s="8" t="s">
        <v>118</v>
      </c>
      <c r="B375" s="2" t="s">
        <v>194</v>
      </c>
      <c r="C375" s="2" t="s">
        <v>115</v>
      </c>
      <c r="D375" s="2" t="s">
        <v>129</v>
      </c>
      <c r="E375" s="2" t="s">
        <v>237</v>
      </c>
      <c r="F375" s="6" t="s">
        <v>0</v>
      </c>
      <c r="G375" s="9">
        <v>7112.8</v>
      </c>
      <c r="H375" s="9" t="s">
        <v>0</v>
      </c>
      <c r="I375" s="9">
        <v>7112.8</v>
      </c>
      <c r="J375" s="9">
        <f>J376</f>
        <v>7112.7610000000004</v>
      </c>
      <c r="K375" s="9">
        <f t="shared" ref="K375:L376" si="177">K376</f>
        <v>1896.5443</v>
      </c>
      <c r="L375" s="9">
        <f t="shared" si="177"/>
        <v>1896.5443</v>
      </c>
      <c r="M375" s="9">
        <f t="shared" si="138"/>
        <v>26.663821561129232</v>
      </c>
      <c r="N375" s="9">
        <f t="shared" si="139"/>
        <v>26.663967761604813</v>
      </c>
    </row>
    <row r="376" spans="1:14">
      <c r="A376" s="8" t="s">
        <v>28</v>
      </c>
      <c r="B376" s="2" t="s">
        <v>194</v>
      </c>
      <c r="C376" s="2" t="s">
        <v>115</v>
      </c>
      <c r="D376" s="2" t="s">
        <v>129</v>
      </c>
      <c r="E376" s="2" t="s">
        <v>237</v>
      </c>
      <c r="F376" s="2" t="s">
        <v>29</v>
      </c>
      <c r="G376" s="9">
        <v>7112.8</v>
      </c>
      <c r="H376" s="9" t="s">
        <v>0</v>
      </c>
      <c r="I376" s="9">
        <v>7112.8</v>
      </c>
      <c r="J376" s="9">
        <f>J377</f>
        <v>7112.7610000000004</v>
      </c>
      <c r="K376" s="9">
        <f t="shared" si="177"/>
        <v>1896.5443</v>
      </c>
      <c r="L376" s="9">
        <f t="shared" si="177"/>
        <v>1896.5443</v>
      </c>
      <c r="M376" s="9">
        <f t="shared" si="138"/>
        <v>26.663821561129232</v>
      </c>
      <c r="N376" s="9">
        <f t="shared" si="139"/>
        <v>26.663967761604813</v>
      </c>
    </row>
    <row r="377" spans="1:14">
      <c r="A377" s="8" t="s">
        <v>75</v>
      </c>
      <c r="B377" s="2" t="s">
        <v>194</v>
      </c>
      <c r="C377" s="2" t="s">
        <v>115</v>
      </c>
      <c r="D377" s="2" t="s">
        <v>129</v>
      </c>
      <c r="E377" s="2" t="s">
        <v>237</v>
      </c>
      <c r="F377" s="2" t="s">
        <v>76</v>
      </c>
      <c r="G377" s="9">
        <v>7112.8</v>
      </c>
      <c r="H377" s="9" t="s">
        <v>0</v>
      </c>
      <c r="I377" s="9">
        <v>7112.8</v>
      </c>
      <c r="J377" s="9">
        <v>7112.7610000000004</v>
      </c>
      <c r="K377" s="9">
        <v>1896.5443</v>
      </c>
      <c r="L377" s="9">
        <v>1896.5443</v>
      </c>
      <c r="M377" s="9">
        <f t="shared" si="138"/>
        <v>26.663821561129232</v>
      </c>
      <c r="N377" s="9">
        <f t="shared" si="139"/>
        <v>26.663967761604813</v>
      </c>
    </row>
    <row r="378" spans="1:14" ht="76.5">
      <c r="A378" s="8" t="s">
        <v>238</v>
      </c>
      <c r="B378" s="2" t="s">
        <v>194</v>
      </c>
      <c r="C378" s="2" t="s">
        <v>115</v>
      </c>
      <c r="D378" s="2" t="s">
        <v>129</v>
      </c>
      <c r="E378" s="2" t="s">
        <v>239</v>
      </c>
      <c r="F378" s="6" t="s">
        <v>0</v>
      </c>
      <c r="G378" s="9">
        <v>30000</v>
      </c>
      <c r="H378" s="9" t="s">
        <v>0</v>
      </c>
      <c r="I378" s="9">
        <v>30000</v>
      </c>
      <c r="J378" s="9">
        <f>J379</f>
        <v>30000</v>
      </c>
      <c r="K378" s="9">
        <f t="shared" ref="K378:L379" si="178">K379</f>
        <v>30000</v>
      </c>
      <c r="L378" s="9">
        <f t="shared" si="178"/>
        <v>30000</v>
      </c>
      <c r="M378" s="9">
        <f t="shared" si="138"/>
        <v>100</v>
      </c>
      <c r="N378" s="9">
        <f t="shared" si="139"/>
        <v>100</v>
      </c>
    </row>
    <row r="379" spans="1:14">
      <c r="A379" s="8" t="s">
        <v>97</v>
      </c>
      <c r="B379" s="2" t="s">
        <v>194</v>
      </c>
      <c r="C379" s="2" t="s">
        <v>115</v>
      </c>
      <c r="D379" s="2" t="s">
        <v>129</v>
      </c>
      <c r="E379" s="2" t="s">
        <v>239</v>
      </c>
      <c r="F379" s="2" t="s">
        <v>98</v>
      </c>
      <c r="G379" s="9">
        <v>30000</v>
      </c>
      <c r="H379" s="9" t="s">
        <v>0</v>
      </c>
      <c r="I379" s="9">
        <v>30000</v>
      </c>
      <c r="J379" s="9">
        <f>J380</f>
        <v>30000</v>
      </c>
      <c r="K379" s="9">
        <f t="shared" si="178"/>
        <v>30000</v>
      </c>
      <c r="L379" s="9">
        <f t="shared" si="178"/>
        <v>30000</v>
      </c>
      <c r="M379" s="9">
        <f t="shared" si="138"/>
        <v>100</v>
      </c>
      <c r="N379" s="9">
        <f t="shared" si="139"/>
        <v>100</v>
      </c>
    </row>
    <row r="380" spans="1:14" ht="51">
      <c r="A380" s="8" t="s">
        <v>240</v>
      </c>
      <c r="B380" s="2" t="s">
        <v>194</v>
      </c>
      <c r="C380" s="2" t="s">
        <v>115</v>
      </c>
      <c r="D380" s="2" t="s">
        <v>129</v>
      </c>
      <c r="E380" s="2" t="s">
        <v>239</v>
      </c>
      <c r="F380" s="2" t="s">
        <v>241</v>
      </c>
      <c r="G380" s="9">
        <v>30000</v>
      </c>
      <c r="H380" s="9" t="s">
        <v>0</v>
      </c>
      <c r="I380" s="9">
        <v>30000</v>
      </c>
      <c r="J380" s="9">
        <v>30000</v>
      </c>
      <c r="K380" s="9">
        <v>30000</v>
      </c>
      <c r="L380" s="9">
        <v>30000</v>
      </c>
      <c r="M380" s="9">
        <f t="shared" si="138"/>
        <v>100</v>
      </c>
      <c r="N380" s="9">
        <f t="shared" si="139"/>
        <v>100</v>
      </c>
    </row>
    <row r="381" spans="1:14" ht="51">
      <c r="A381" s="8" t="s">
        <v>242</v>
      </c>
      <c r="B381" s="2" t="s">
        <v>194</v>
      </c>
      <c r="C381" s="2" t="s">
        <v>115</v>
      </c>
      <c r="D381" s="2" t="s">
        <v>129</v>
      </c>
      <c r="E381" s="2" t="s">
        <v>243</v>
      </c>
      <c r="F381" s="6" t="s">
        <v>0</v>
      </c>
      <c r="G381" s="9">
        <v>105000</v>
      </c>
      <c r="H381" s="9">
        <v>-7687.5</v>
      </c>
      <c r="I381" s="9">
        <v>97312.5</v>
      </c>
      <c r="J381" s="9">
        <f>J382</f>
        <v>97312.535560000004</v>
      </c>
      <c r="K381" s="9">
        <f t="shared" ref="K381:L382" si="179">K382</f>
        <v>94068.457599999994</v>
      </c>
      <c r="L381" s="9">
        <f t="shared" si="179"/>
        <v>83813.501919999995</v>
      </c>
      <c r="M381" s="9">
        <f t="shared" si="138"/>
        <v>86.128197220295434</v>
      </c>
      <c r="N381" s="9">
        <f t="shared" si="139"/>
        <v>86.128165747282466</v>
      </c>
    </row>
    <row r="382" spans="1:14">
      <c r="A382" s="8" t="s">
        <v>28</v>
      </c>
      <c r="B382" s="2" t="s">
        <v>194</v>
      </c>
      <c r="C382" s="2" t="s">
        <v>115</v>
      </c>
      <c r="D382" s="2" t="s">
        <v>129</v>
      </c>
      <c r="E382" s="2" t="s">
        <v>243</v>
      </c>
      <c r="F382" s="2" t="s">
        <v>29</v>
      </c>
      <c r="G382" s="9">
        <v>105000</v>
      </c>
      <c r="H382" s="9">
        <v>-7687.5</v>
      </c>
      <c r="I382" s="9">
        <v>97312.5</v>
      </c>
      <c r="J382" s="9">
        <f>J383</f>
        <v>97312.535560000004</v>
      </c>
      <c r="K382" s="9">
        <f t="shared" si="179"/>
        <v>94068.457599999994</v>
      </c>
      <c r="L382" s="9">
        <f t="shared" si="179"/>
        <v>83813.501919999995</v>
      </c>
      <c r="M382" s="9">
        <f t="shared" si="138"/>
        <v>86.128197220295434</v>
      </c>
      <c r="N382" s="9">
        <f t="shared" si="139"/>
        <v>86.128165747282466</v>
      </c>
    </row>
    <row r="383" spans="1:14">
      <c r="A383" s="8" t="s">
        <v>75</v>
      </c>
      <c r="B383" s="2" t="s">
        <v>194</v>
      </c>
      <c r="C383" s="2" t="s">
        <v>115</v>
      </c>
      <c r="D383" s="2" t="s">
        <v>129</v>
      </c>
      <c r="E383" s="2" t="s">
        <v>243</v>
      </c>
      <c r="F383" s="2" t="s">
        <v>76</v>
      </c>
      <c r="G383" s="9">
        <v>105000</v>
      </c>
      <c r="H383" s="9">
        <v>-7687.5</v>
      </c>
      <c r="I383" s="9">
        <v>97312.5</v>
      </c>
      <c r="J383" s="9">
        <v>97312.535560000004</v>
      </c>
      <c r="K383" s="9">
        <v>94068.457599999994</v>
      </c>
      <c r="L383" s="9">
        <v>83813.501919999995</v>
      </c>
      <c r="M383" s="9">
        <f t="shared" si="138"/>
        <v>86.128197220295434</v>
      </c>
      <c r="N383" s="9">
        <f t="shared" si="139"/>
        <v>86.128165747282466</v>
      </c>
    </row>
    <row r="384" spans="1:14" ht="76.5">
      <c r="A384" s="8" t="s">
        <v>244</v>
      </c>
      <c r="B384" s="2" t="s">
        <v>194</v>
      </c>
      <c r="C384" s="2" t="s">
        <v>115</v>
      </c>
      <c r="D384" s="2" t="s">
        <v>129</v>
      </c>
      <c r="E384" s="2" t="s">
        <v>245</v>
      </c>
      <c r="F384" s="6" t="s">
        <v>0</v>
      </c>
      <c r="G384" s="9">
        <v>70000</v>
      </c>
      <c r="H384" s="9" t="s">
        <v>0</v>
      </c>
      <c r="I384" s="9">
        <v>70000</v>
      </c>
      <c r="J384" s="9">
        <f>J385</f>
        <v>70000</v>
      </c>
      <c r="K384" s="9">
        <f t="shared" ref="K384:L385" si="180">K385</f>
        <v>70000</v>
      </c>
      <c r="L384" s="9">
        <f t="shared" si="180"/>
        <v>70000</v>
      </c>
      <c r="M384" s="9">
        <f t="shared" si="138"/>
        <v>100</v>
      </c>
      <c r="N384" s="9">
        <f t="shared" si="139"/>
        <v>100</v>
      </c>
    </row>
    <row r="385" spans="1:14">
      <c r="A385" s="8" t="s">
        <v>28</v>
      </c>
      <c r="B385" s="2" t="s">
        <v>194</v>
      </c>
      <c r="C385" s="2" t="s">
        <v>115</v>
      </c>
      <c r="D385" s="2" t="s">
        <v>129</v>
      </c>
      <c r="E385" s="2" t="s">
        <v>245</v>
      </c>
      <c r="F385" s="2" t="s">
        <v>29</v>
      </c>
      <c r="G385" s="9">
        <v>70000</v>
      </c>
      <c r="H385" s="9" t="s">
        <v>0</v>
      </c>
      <c r="I385" s="9">
        <v>70000</v>
      </c>
      <c r="J385" s="9">
        <f>J386</f>
        <v>70000</v>
      </c>
      <c r="K385" s="9">
        <f t="shared" si="180"/>
        <v>70000</v>
      </c>
      <c r="L385" s="9">
        <f t="shared" si="180"/>
        <v>70000</v>
      </c>
      <c r="M385" s="9">
        <f t="shared" si="138"/>
        <v>100</v>
      </c>
      <c r="N385" s="9">
        <f t="shared" si="139"/>
        <v>100</v>
      </c>
    </row>
    <row r="386" spans="1:14">
      <c r="A386" s="8" t="s">
        <v>75</v>
      </c>
      <c r="B386" s="2" t="s">
        <v>194</v>
      </c>
      <c r="C386" s="2" t="s">
        <v>115</v>
      </c>
      <c r="D386" s="2" t="s">
        <v>129</v>
      </c>
      <c r="E386" s="2" t="s">
        <v>245</v>
      </c>
      <c r="F386" s="2" t="s">
        <v>76</v>
      </c>
      <c r="G386" s="9">
        <v>70000</v>
      </c>
      <c r="H386" s="9" t="s">
        <v>0</v>
      </c>
      <c r="I386" s="9">
        <v>70000</v>
      </c>
      <c r="J386" s="9">
        <v>70000</v>
      </c>
      <c r="K386" s="9">
        <v>70000</v>
      </c>
      <c r="L386" s="9">
        <v>70000</v>
      </c>
      <c r="M386" s="9">
        <f t="shared" ref="M386:M473" si="181">L386/I386*100</f>
        <v>100</v>
      </c>
      <c r="N386" s="9">
        <f t="shared" ref="N386:N473" si="182">L386/J386*100</f>
        <v>100</v>
      </c>
    </row>
    <row r="387" spans="1:14" ht="63.75">
      <c r="A387" s="8" t="s">
        <v>212</v>
      </c>
      <c r="B387" s="2" t="s">
        <v>194</v>
      </c>
      <c r="C387" s="2" t="s">
        <v>115</v>
      </c>
      <c r="D387" s="2" t="s">
        <v>129</v>
      </c>
      <c r="E387" s="2" t="s">
        <v>213</v>
      </c>
      <c r="F387" s="6" t="s">
        <v>0</v>
      </c>
      <c r="G387" s="9">
        <v>2724963.2</v>
      </c>
      <c r="H387" s="9">
        <v>-50987.199999999997</v>
      </c>
      <c r="I387" s="9">
        <v>2673976</v>
      </c>
      <c r="J387" s="9">
        <f>J388+J391+J394+J397+J400+J403</f>
        <v>2673975.9186</v>
      </c>
      <c r="K387" s="9">
        <f t="shared" ref="K387:L387" si="183">K388+K391+K394+K397+K400+K403</f>
        <v>2662724.7435900001</v>
      </c>
      <c r="L387" s="9">
        <f t="shared" si="183"/>
        <v>2662724.7435900001</v>
      </c>
      <c r="M387" s="9">
        <f t="shared" si="181"/>
        <v>99.57923121187325</v>
      </c>
      <c r="N387" s="9">
        <f t="shared" si="182"/>
        <v>99.579234243220455</v>
      </c>
    </row>
    <row r="388" spans="1:14" ht="25.5">
      <c r="A388" s="8" t="s">
        <v>246</v>
      </c>
      <c r="B388" s="2" t="s">
        <v>194</v>
      </c>
      <c r="C388" s="2" t="s">
        <v>115</v>
      </c>
      <c r="D388" s="2" t="s">
        <v>129</v>
      </c>
      <c r="E388" s="2" t="s">
        <v>247</v>
      </c>
      <c r="F388" s="6" t="s">
        <v>0</v>
      </c>
      <c r="G388" s="9">
        <v>927.3</v>
      </c>
      <c r="H388" s="9" t="s">
        <v>0</v>
      </c>
      <c r="I388" s="9">
        <v>927.3</v>
      </c>
      <c r="J388" s="9">
        <f>J389</f>
        <v>930.29998000000001</v>
      </c>
      <c r="K388" s="9">
        <f t="shared" ref="K388:L389" si="184">K389</f>
        <v>930.29998000000001</v>
      </c>
      <c r="L388" s="9">
        <f t="shared" si="184"/>
        <v>930.29998000000001</v>
      </c>
      <c r="M388" s="9">
        <f t="shared" si="181"/>
        <v>100.32351773967434</v>
      </c>
      <c r="N388" s="9">
        <f t="shared" si="182"/>
        <v>100</v>
      </c>
    </row>
    <row r="389" spans="1:14">
      <c r="A389" s="8" t="s">
        <v>97</v>
      </c>
      <c r="B389" s="2" t="s">
        <v>194</v>
      </c>
      <c r="C389" s="2" t="s">
        <v>115</v>
      </c>
      <c r="D389" s="2" t="s">
        <v>129</v>
      </c>
      <c r="E389" s="2" t="s">
        <v>247</v>
      </c>
      <c r="F389" s="2" t="s">
        <v>98</v>
      </c>
      <c r="G389" s="9">
        <v>927.3</v>
      </c>
      <c r="H389" s="9" t="s">
        <v>0</v>
      </c>
      <c r="I389" s="9">
        <v>927.3</v>
      </c>
      <c r="J389" s="9">
        <f>J390</f>
        <v>930.29998000000001</v>
      </c>
      <c r="K389" s="9">
        <f t="shared" si="184"/>
        <v>930.29998000000001</v>
      </c>
      <c r="L389" s="9">
        <f t="shared" si="184"/>
        <v>930.29998000000001</v>
      </c>
      <c r="M389" s="9">
        <f t="shared" si="181"/>
        <v>100.32351773967434</v>
      </c>
      <c r="N389" s="9">
        <f t="shared" si="182"/>
        <v>100</v>
      </c>
    </row>
    <row r="390" spans="1:14">
      <c r="A390" s="58" t="s">
        <v>248</v>
      </c>
      <c r="B390" s="2" t="s">
        <v>194</v>
      </c>
      <c r="C390" s="2" t="s">
        <v>115</v>
      </c>
      <c r="D390" s="2" t="s">
        <v>129</v>
      </c>
      <c r="E390" s="2" t="s">
        <v>247</v>
      </c>
      <c r="F390" s="2" t="s">
        <v>249</v>
      </c>
      <c r="G390" s="9">
        <v>927.3</v>
      </c>
      <c r="H390" s="9" t="s">
        <v>0</v>
      </c>
      <c r="I390" s="9">
        <v>927.3</v>
      </c>
      <c r="J390" s="9">
        <v>930.29998000000001</v>
      </c>
      <c r="K390" s="9">
        <v>930.29998000000001</v>
      </c>
      <c r="L390" s="9">
        <v>930.29998000000001</v>
      </c>
      <c r="M390" s="9">
        <f t="shared" si="181"/>
        <v>100.32351773967434</v>
      </c>
      <c r="N390" s="9">
        <f t="shared" si="182"/>
        <v>100</v>
      </c>
    </row>
    <row r="391" spans="1:14" ht="63.75">
      <c r="A391" s="8" t="s">
        <v>250</v>
      </c>
      <c r="B391" s="2" t="s">
        <v>194</v>
      </c>
      <c r="C391" s="2" t="s">
        <v>115</v>
      </c>
      <c r="D391" s="2" t="s">
        <v>129</v>
      </c>
      <c r="E391" s="2" t="s">
        <v>251</v>
      </c>
      <c r="F391" s="6" t="s">
        <v>0</v>
      </c>
      <c r="G391" s="9">
        <v>73955.5</v>
      </c>
      <c r="H391" s="9" t="s">
        <v>0</v>
      </c>
      <c r="I391" s="9">
        <v>73955.5</v>
      </c>
      <c r="J391" s="9">
        <f>J392</f>
        <v>73955.5</v>
      </c>
      <c r="K391" s="9">
        <f t="shared" ref="K391:L392" si="185">K392</f>
        <v>73955.5</v>
      </c>
      <c r="L391" s="9">
        <f t="shared" si="185"/>
        <v>73955.5</v>
      </c>
      <c r="M391" s="9">
        <f t="shared" si="181"/>
        <v>100</v>
      </c>
      <c r="N391" s="9">
        <f t="shared" si="182"/>
        <v>100</v>
      </c>
    </row>
    <row r="392" spans="1:14">
      <c r="A392" s="8" t="s">
        <v>97</v>
      </c>
      <c r="B392" s="2" t="s">
        <v>194</v>
      </c>
      <c r="C392" s="2" t="s">
        <v>115</v>
      </c>
      <c r="D392" s="2" t="s">
        <v>129</v>
      </c>
      <c r="E392" s="2" t="s">
        <v>251</v>
      </c>
      <c r="F392" s="2" t="s">
        <v>98</v>
      </c>
      <c r="G392" s="9">
        <v>73955.5</v>
      </c>
      <c r="H392" s="9" t="s">
        <v>0</v>
      </c>
      <c r="I392" s="9">
        <v>73955.5</v>
      </c>
      <c r="J392" s="9">
        <f>J393</f>
        <v>73955.5</v>
      </c>
      <c r="K392" s="9">
        <f t="shared" si="185"/>
        <v>73955.5</v>
      </c>
      <c r="L392" s="9">
        <f t="shared" si="185"/>
        <v>73955.5</v>
      </c>
      <c r="M392" s="9">
        <f t="shared" si="181"/>
        <v>100</v>
      </c>
      <c r="N392" s="9">
        <f t="shared" si="182"/>
        <v>100</v>
      </c>
    </row>
    <row r="393" spans="1:14" ht="51">
      <c r="A393" s="8" t="s">
        <v>240</v>
      </c>
      <c r="B393" s="2" t="s">
        <v>194</v>
      </c>
      <c r="C393" s="2" t="s">
        <v>115</v>
      </c>
      <c r="D393" s="2" t="s">
        <v>129</v>
      </c>
      <c r="E393" s="2" t="s">
        <v>251</v>
      </c>
      <c r="F393" s="2" t="s">
        <v>241</v>
      </c>
      <c r="G393" s="9">
        <v>73955.5</v>
      </c>
      <c r="H393" s="9" t="s">
        <v>0</v>
      </c>
      <c r="I393" s="9">
        <v>73955.5</v>
      </c>
      <c r="J393" s="9">
        <v>73955.5</v>
      </c>
      <c r="K393" s="9">
        <v>73955.5</v>
      </c>
      <c r="L393" s="9">
        <v>73955.5</v>
      </c>
      <c r="M393" s="9">
        <f t="shared" si="181"/>
        <v>100</v>
      </c>
      <c r="N393" s="9">
        <f t="shared" si="182"/>
        <v>100</v>
      </c>
    </row>
    <row r="394" spans="1:14" ht="76.5">
      <c r="A394" s="8" t="s">
        <v>252</v>
      </c>
      <c r="B394" s="2" t="s">
        <v>194</v>
      </c>
      <c r="C394" s="2" t="s">
        <v>115</v>
      </c>
      <c r="D394" s="2" t="s">
        <v>129</v>
      </c>
      <c r="E394" s="2" t="s">
        <v>253</v>
      </c>
      <c r="F394" s="6" t="s">
        <v>0</v>
      </c>
      <c r="G394" s="9">
        <v>774324.9</v>
      </c>
      <c r="H394" s="9">
        <v>9126.2999999999993</v>
      </c>
      <c r="I394" s="9">
        <v>783451.2</v>
      </c>
      <c r="J394" s="9">
        <f>J395</f>
        <v>783451.18834999995</v>
      </c>
      <c r="K394" s="9">
        <f t="shared" ref="K394:L395" si="186">K395</f>
        <v>783451.18834999995</v>
      </c>
      <c r="L394" s="9">
        <f t="shared" si="186"/>
        <v>783451.18834999995</v>
      </c>
      <c r="M394" s="9">
        <f t="shared" si="181"/>
        <v>99.999998512989706</v>
      </c>
      <c r="N394" s="9">
        <f t="shared" si="182"/>
        <v>100</v>
      </c>
    </row>
    <row r="395" spans="1:14">
      <c r="A395" s="8" t="s">
        <v>97</v>
      </c>
      <c r="B395" s="2" t="s">
        <v>194</v>
      </c>
      <c r="C395" s="2" t="s">
        <v>115</v>
      </c>
      <c r="D395" s="2" t="s">
        <v>129</v>
      </c>
      <c r="E395" s="2" t="s">
        <v>253</v>
      </c>
      <c r="F395" s="2" t="s">
        <v>98</v>
      </c>
      <c r="G395" s="9">
        <v>774324.9</v>
      </c>
      <c r="H395" s="9">
        <v>9126.2999999999993</v>
      </c>
      <c r="I395" s="9">
        <v>783451.2</v>
      </c>
      <c r="J395" s="9">
        <f>J396</f>
        <v>783451.18834999995</v>
      </c>
      <c r="K395" s="9">
        <f t="shared" si="186"/>
        <v>783451.18834999995</v>
      </c>
      <c r="L395" s="9">
        <f t="shared" si="186"/>
        <v>783451.18834999995</v>
      </c>
      <c r="M395" s="9">
        <f t="shared" si="181"/>
        <v>99.999998512989706</v>
      </c>
      <c r="N395" s="9">
        <f t="shared" si="182"/>
        <v>100</v>
      </c>
    </row>
    <row r="396" spans="1:14" ht="51">
      <c r="A396" s="8" t="s">
        <v>240</v>
      </c>
      <c r="B396" s="2" t="s">
        <v>194</v>
      </c>
      <c r="C396" s="2" t="s">
        <v>115</v>
      </c>
      <c r="D396" s="2" t="s">
        <v>129</v>
      </c>
      <c r="E396" s="2" t="s">
        <v>253</v>
      </c>
      <c r="F396" s="2" t="s">
        <v>241</v>
      </c>
      <c r="G396" s="9">
        <v>774324.9</v>
      </c>
      <c r="H396" s="9">
        <v>9126.2999999999993</v>
      </c>
      <c r="I396" s="9">
        <v>783451.2</v>
      </c>
      <c r="J396" s="9">
        <v>783451.18834999995</v>
      </c>
      <c r="K396" s="9">
        <v>783451.18834999995</v>
      </c>
      <c r="L396" s="9">
        <v>783451.18834999995</v>
      </c>
      <c r="M396" s="9">
        <f t="shared" si="181"/>
        <v>99.999998512989706</v>
      </c>
      <c r="N396" s="9">
        <f t="shared" si="182"/>
        <v>100</v>
      </c>
    </row>
    <row r="397" spans="1:14" ht="76.5">
      <c r="A397" s="8" t="s">
        <v>254</v>
      </c>
      <c r="B397" s="2" t="s">
        <v>194</v>
      </c>
      <c r="C397" s="2" t="s">
        <v>115</v>
      </c>
      <c r="D397" s="2" t="s">
        <v>129</v>
      </c>
      <c r="E397" s="2" t="s">
        <v>255</v>
      </c>
      <c r="F397" s="6" t="s">
        <v>0</v>
      </c>
      <c r="G397" s="9">
        <v>1337789.6000000001</v>
      </c>
      <c r="H397" s="9">
        <v>-25467.5</v>
      </c>
      <c r="I397" s="9">
        <v>1312322.1000000001</v>
      </c>
      <c r="J397" s="9">
        <f>J398</f>
        <v>1312319.05</v>
      </c>
      <c r="K397" s="9">
        <f t="shared" ref="K397:L398" si="187">K398</f>
        <v>1301067.8749899999</v>
      </c>
      <c r="L397" s="9">
        <f t="shared" si="187"/>
        <v>1301067.8749899999</v>
      </c>
      <c r="M397" s="9">
        <f t="shared" si="181"/>
        <v>99.142418998354131</v>
      </c>
      <c r="N397" s="9">
        <f t="shared" si="182"/>
        <v>99.142649418218838</v>
      </c>
    </row>
    <row r="398" spans="1:14">
      <c r="A398" s="8" t="s">
        <v>97</v>
      </c>
      <c r="B398" s="2" t="s">
        <v>194</v>
      </c>
      <c r="C398" s="2" t="s">
        <v>115</v>
      </c>
      <c r="D398" s="2" t="s">
        <v>129</v>
      </c>
      <c r="E398" s="2" t="s">
        <v>255</v>
      </c>
      <c r="F398" s="2" t="s">
        <v>98</v>
      </c>
      <c r="G398" s="9">
        <v>1337789.6000000001</v>
      </c>
      <c r="H398" s="9">
        <v>-25467.5</v>
      </c>
      <c r="I398" s="9">
        <v>1312322.1000000001</v>
      </c>
      <c r="J398" s="9">
        <f>J399</f>
        <v>1312319.05</v>
      </c>
      <c r="K398" s="9">
        <f t="shared" si="187"/>
        <v>1301067.8749899999</v>
      </c>
      <c r="L398" s="9">
        <f t="shared" si="187"/>
        <v>1301067.8749899999</v>
      </c>
      <c r="M398" s="9">
        <f t="shared" si="181"/>
        <v>99.142418998354131</v>
      </c>
      <c r="N398" s="9">
        <f t="shared" si="182"/>
        <v>99.142649418218838</v>
      </c>
    </row>
    <row r="399" spans="1:14" ht="51">
      <c r="A399" s="8" t="s">
        <v>240</v>
      </c>
      <c r="B399" s="2" t="s">
        <v>194</v>
      </c>
      <c r="C399" s="2" t="s">
        <v>115</v>
      </c>
      <c r="D399" s="2" t="s">
        <v>129</v>
      </c>
      <c r="E399" s="2" t="s">
        <v>255</v>
      </c>
      <c r="F399" s="2" t="s">
        <v>241</v>
      </c>
      <c r="G399" s="9">
        <v>1337789.6000000001</v>
      </c>
      <c r="H399" s="9">
        <v>-25467.5</v>
      </c>
      <c r="I399" s="9">
        <v>1312322.1000000001</v>
      </c>
      <c r="J399" s="9">
        <v>1312319.05</v>
      </c>
      <c r="K399" s="9">
        <v>1301067.8749899999</v>
      </c>
      <c r="L399" s="9">
        <v>1301067.8749899999</v>
      </c>
      <c r="M399" s="9">
        <f t="shared" si="181"/>
        <v>99.142418998354131</v>
      </c>
      <c r="N399" s="9">
        <f t="shared" si="182"/>
        <v>99.142649418218838</v>
      </c>
    </row>
    <row r="400" spans="1:14" ht="63.75">
      <c r="A400" s="8" t="s">
        <v>256</v>
      </c>
      <c r="B400" s="2" t="s">
        <v>194</v>
      </c>
      <c r="C400" s="2" t="s">
        <v>115</v>
      </c>
      <c r="D400" s="2" t="s">
        <v>129</v>
      </c>
      <c r="E400" s="2" t="s">
        <v>257</v>
      </c>
      <c r="F400" s="6" t="s">
        <v>0</v>
      </c>
      <c r="G400" s="9">
        <v>84819.5</v>
      </c>
      <c r="H400" s="9">
        <v>-7150.2</v>
      </c>
      <c r="I400" s="9">
        <v>77669.3</v>
      </c>
      <c r="J400" s="9">
        <f>J401</f>
        <v>77669.298569999999</v>
      </c>
      <c r="K400" s="9">
        <f t="shared" ref="K400:L401" si="188">K401</f>
        <v>77669.298569999999</v>
      </c>
      <c r="L400" s="9">
        <f t="shared" si="188"/>
        <v>77669.298569999999</v>
      </c>
      <c r="M400" s="9">
        <f t="shared" si="181"/>
        <v>99.999998158860706</v>
      </c>
      <c r="N400" s="9">
        <f t="shared" si="182"/>
        <v>100</v>
      </c>
    </row>
    <row r="401" spans="1:14">
      <c r="A401" s="8" t="s">
        <v>97</v>
      </c>
      <c r="B401" s="2" t="s">
        <v>194</v>
      </c>
      <c r="C401" s="2" t="s">
        <v>115</v>
      </c>
      <c r="D401" s="2" t="s">
        <v>129</v>
      </c>
      <c r="E401" s="2" t="s">
        <v>257</v>
      </c>
      <c r="F401" s="2" t="s">
        <v>98</v>
      </c>
      <c r="G401" s="9">
        <v>84819.5</v>
      </c>
      <c r="H401" s="9">
        <v>-7150.2</v>
      </c>
      <c r="I401" s="9">
        <v>77669.3</v>
      </c>
      <c r="J401" s="9">
        <f>J402</f>
        <v>77669.298569999999</v>
      </c>
      <c r="K401" s="9">
        <f t="shared" si="188"/>
        <v>77669.298569999999</v>
      </c>
      <c r="L401" s="9">
        <f t="shared" si="188"/>
        <v>77669.298569999999</v>
      </c>
      <c r="M401" s="9">
        <f t="shared" si="181"/>
        <v>99.999998158860706</v>
      </c>
      <c r="N401" s="9">
        <f t="shared" si="182"/>
        <v>100</v>
      </c>
    </row>
    <row r="402" spans="1:14" ht="51">
      <c r="A402" s="8" t="s">
        <v>240</v>
      </c>
      <c r="B402" s="2" t="s">
        <v>194</v>
      </c>
      <c r="C402" s="2" t="s">
        <v>115</v>
      </c>
      <c r="D402" s="2" t="s">
        <v>129</v>
      </c>
      <c r="E402" s="2" t="s">
        <v>257</v>
      </c>
      <c r="F402" s="2" t="s">
        <v>241</v>
      </c>
      <c r="G402" s="9">
        <v>84819.5</v>
      </c>
      <c r="H402" s="9">
        <v>-7150.2</v>
      </c>
      <c r="I402" s="9">
        <v>77669.3</v>
      </c>
      <c r="J402" s="9">
        <v>77669.298569999999</v>
      </c>
      <c r="K402" s="9">
        <v>77669.298569999999</v>
      </c>
      <c r="L402" s="9">
        <v>77669.298569999999</v>
      </c>
      <c r="M402" s="9">
        <f t="shared" si="181"/>
        <v>99.999998158860706</v>
      </c>
      <c r="N402" s="9">
        <f t="shared" si="182"/>
        <v>100</v>
      </c>
    </row>
    <row r="403" spans="1:14" ht="63.75">
      <c r="A403" s="8" t="s">
        <v>258</v>
      </c>
      <c r="B403" s="2" t="s">
        <v>194</v>
      </c>
      <c r="C403" s="2" t="s">
        <v>115</v>
      </c>
      <c r="D403" s="2" t="s">
        <v>129</v>
      </c>
      <c r="E403" s="2" t="s">
        <v>259</v>
      </c>
      <c r="F403" s="6" t="s">
        <v>0</v>
      </c>
      <c r="G403" s="9">
        <v>453146.4</v>
      </c>
      <c r="H403" s="9">
        <v>-27495.8</v>
      </c>
      <c r="I403" s="9">
        <v>425650.6</v>
      </c>
      <c r="J403" s="9">
        <f>J404</f>
        <v>425650.58169999998</v>
      </c>
      <c r="K403" s="9">
        <f t="shared" ref="K403:L404" si="189">K404</f>
        <v>425650.58169999998</v>
      </c>
      <c r="L403" s="9">
        <f t="shared" si="189"/>
        <v>425650.58169999998</v>
      </c>
      <c r="M403" s="9">
        <f t="shared" si="181"/>
        <v>99.999995700699117</v>
      </c>
      <c r="N403" s="9">
        <f t="shared" si="182"/>
        <v>100</v>
      </c>
    </row>
    <row r="404" spans="1:14">
      <c r="A404" s="8" t="s">
        <v>97</v>
      </c>
      <c r="B404" s="2" t="s">
        <v>194</v>
      </c>
      <c r="C404" s="2" t="s">
        <v>115</v>
      </c>
      <c r="D404" s="2" t="s">
        <v>129</v>
      </c>
      <c r="E404" s="2" t="s">
        <v>259</v>
      </c>
      <c r="F404" s="2" t="s">
        <v>98</v>
      </c>
      <c r="G404" s="9">
        <v>453146.4</v>
      </c>
      <c r="H404" s="9">
        <v>-27495.8</v>
      </c>
      <c r="I404" s="9">
        <v>425650.6</v>
      </c>
      <c r="J404" s="9">
        <f>J405</f>
        <v>425650.58169999998</v>
      </c>
      <c r="K404" s="9">
        <f t="shared" si="189"/>
        <v>425650.58169999998</v>
      </c>
      <c r="L404" s="9">
        <f t="shared" si="189"/>
        <v>425650.58169999998</v>
      </c>
      <c r="M404" s="9">
        <f t="shared" si="181"/>
        <v>99.999995700699117</v>
      </c>
      <c r="N404" s="9">
        <f t="shared" si="182"/>
        <v>100</v>
      </c>
    </row>
    <row r="405" spans="1:14" ht="51">
      <c r="A405" s="8" t="s">
        <v>240</v>
      </c>
      <c r="B405" s="2" t="s">
        <v>194</v>
      </c>
      <c r="C405" s="2" t="s">
        <v>115</v>
      </c>
      <c r="D405" s="2" t="s">
        <v>129</v>
      </c>
      <c r="E405" s="2" t="s">
        <v>259</v>
      </c>
      <c r="F405" s="2" t="s">
        <v>241</v>
      </c>
      <c r="G405" s="9">
        <v>453146.4</v>
      </c>
      <c r="H405" s="9">
        <v>-27495.8</v>
      </c>
      <c r="I405" s="9">
        <v>425650.6</v>
      </c>
      <c r="J405" s="9">
        <v>425650.58169999998</v>
      </c>
      <c r="K405" s="9">
        <v>425650.58169999998</v>
      </c>
      <c r="L405" s="9">
        <v>425650.58169999998</v>
      </c>
      <c r="M405" s="9">
        <f t="shared" si="181"/>
        <v>99.999995700699117</v>
      </c>
      <c r="N405" s="9">
        <f t="shared" si="182"/>
        <v>100</v>
      </c>
    </row>
    <row r="406" spans="1:14" ht="25.5">
      <c r="A406" s="33" t="s">
        <v>677</v>
      </c>
      <c r="B406" s="2" t="s">
        <v>194</v>
      </c>
      <c r="C406" s="2" t="s">
        <v>115</v>
      </c>
      <c r="D406" s="2" t="s">
        <v>129</v>
      </c>
      <c r="E406" s="28" t="s">
        <v>678</v>
      </c>
      <c r="F406" s="2"/>
      <c r="G406" s="9"/>
      <c r="H406" s="9"/>
      <c r="I406" s="9"/>
      <c r="J406" s="9">
        <f>J407</f>
        <v>29276.56637</v>
      </c>
      <c r="K406" s="9">
        <f t="shared" ref="K406:L408" si="190">K407</f>
        <v>29276.56637</v>
      </c>
      <c r="L406" s="9">
        <f t="shared" si="190"/>
        <v>29041.38175</v>
      </c>
      <c r="M406" s="9">
        <v>0</v>
      </c>
      <c r="N406" s="9">
        <f t="shared" ref="N406:N409" si="191">L406/J406*100</f>
        <v>99.196679634395252</v>
      </c>
    </row>
    <row r="407" spans="1:14" ht="25.5">
      <c r="A407" s="33" t="s">
        <v>677</v>
      </c>
      <c r="B407" s="2" t="s">
        <v>194</v>
      </c>
      <c r="C407" s="2" t="s">
        <v>115</v>
      </c>
      <c r="D407" s="2" t="s">
        <v>129</v>
      </c>
      <c r="E407" s="28" t="s">
        <v>679</v>
      </c>
      <c r="F407" s="2"/>
      <c r="G407" s="9"/>
      <c r="H407" s="9"/>
      <c r="I407" s="9"/>
      <c r="J407" s="9">
        <f>J408</f>
        <v>29276.56637</v>
      </c>
      <c r="K407" s="9">
        <f t="shared" si="190"/>
        <v>29276.56637</v>
      </c>
      <c r="L407" s="9">
        <f t="shared" si="190"/>
        <v>29041.38175</v>
      </c>
      <c r="M407" s="9">
        <v>0</v>
      </c>
      <c r="N407" s="9">
        <f t="shared" si="191"/>
        <v>99.196679634395252</v>
      </c>
    </row>
    <row r="408" spans="1:14">
      <c r="A408" s="33" t="s">
        <v>28</v>
      </c>
      <c r="B408" s="2" t="s">
        <v>194</v>
      </c>
      <c r="C408" s="2" t="s">
        <v>115</v>
      </c>
      <c r="D408" s="2" t="s">
        <v>129</v>
      </c>
      <c r="E408" s="28" t="s">
        <v>679</v>
      </c>
      <c r="F408" s="2">
        <v>500</v>
      </c>
      <c r="G408" s="9"/>
      <c r="H408" s="9"/>
      <c r="I408" s="9"/>
      <c r="J408" s="9">
        <f>J409</f>
        <v>29276.56637</v>
      </c>
      <c r="K408" s="9">
        <f t="shared" si="190"/>
        <v>29276.56637</v>
      </c>
      <c r="L408" s="9">
        <f t="shared" si="190"/>
        <v>29041.38175</v>
      </c>
      <c r="M408" s="9">
        <v>0</v>
      </c>
      <c r="N408" s="9">
        <f t="shared" si="191"/>
        <v>99.196679634395252</v>
      </c>
    </row>
    <row r="409" spans="1:14">
      <c r="A409" s="33" t="s">
        <v>411</v>
      </c>
      <c r="B409" s="2" t="s">
        <v>194</v>
      </c>
      <c r="C409" s="2" t="s">
        <v>115</v>
      </c>
      <c r="D409" s="2" t="s">
        <v>129</v>
      </c>
      <c r="E409" s="28" t="s">
        <v>679</v>
      </c>
      <c r="F409" s="2">
        <v>540</v>
      </c>
      <c r="G409" s="9"/>
      <c r="H409" s="9"/>
      <c r="I409" s="9"/>
      <c r="J409" s="9">
        <v>29276.56637</v>
      </c>
      <c r="K409" s="9">
        <v>29276.56637</v>
      </c>
      <c r="L409" s="9">
        <v>29041.38175</v>
      </c>
      <c r="M409" s="9">
        <v>0</v>
      </c>
      <c r="N409" s="9">
        <f t="shared" si="191"/>
        <v>99.196679634395252</v>
      </c>
    </row>
    <row r="410" spans="1:14">
      <c r="A410" s="33"/>
      <c r="B410" s="2"/>
      <c r="C410" s="2"/>
      <c r="D410" s="2"/>
      <c r="E410" s="28"/>
      <c r="F410" s="2"/>
      <c r="G410" s="9"/>
      <c r="H410" s="9"/>
      <c r="I410" s="9"/>
      <c r="J410" s="9"/>
      <c r="K410" s="9"/>
      <c r="L410" s="9"/>
      <c r="M410" s="9"/>
      <c r="N410" s="9"/>
    </row>
    <row r="411" spans="1:14">
      <c r="A411" s="33" t="s">
        <v>1227</v>
      </c>
      <c r="B411" s="2" t="s">
        <v>194</v>
      </c>
      <c r="C411" s="2" t="s">
        <v>115</v>
      </c>
      <c r="D411" s="57" t="s">
        <v>33</v>
      </c>
      <c r="E411" s="28"/>
      <c r="F411" s="2"/>
      <c r="G411" s="9"/>
      <c r="H411" s="9"/>
      <c r="I411" s="9"/>
      <c r="J411" s="9">
        <f>J412</f>
        <v>2352.3256799999999</v>
      </c>
      <c r="K411" s="9">
        <f t="shared" ref="K411:L414" si="192">K412</f>
        <v>2352.3256799999999</v>
      </c>
      <c r="L411" s="9">
        <f t="shared" si="192"/>
        <v>2352.3256799999999</v>
      </c>
      <c r="M411" s="9">
        <v>0</v>
      </c>
      <c r="N411" s="9">
        <f t="shared" ref="N411:N415" si="193">L411/J411*100</f>
        <v>100</v>
      </c>
    </row>
    <row r="412" spans="1:14" ht="25.5">
      <c r="A412" s="33" t="s">
        <v>677</v>
      </c>
      <c r="B412" s="2" t="s">
        <v>194</v>
      </c>
      <c r="C412" s="2" t="s">
        <v>115</v>
      </c>
      <c r="D412" s="57" t="s">
        <v>33</v>
      </c>
      <c r="E412" s="28" t="s">
        <v>678</v>
      </c>
      <c r="F412" s="2"/>
      <c r="G412" s="9"/>
      <c r="H412" s="9"/>
      <c r="I412" s="9"/>
      <c r="J412" s="9">
        <f>J413</f>
        <v>2352.3256799999999</v>
      </c>
      <c r="K412" s="9">
        <f t="shared" si="192"/>
        <v>2352.3256799999999</v>
      </c>
      <c r="L412" s="9">
        <f t="shared" si="192"/>
        <v>2352.3256799999999</v>
      </c>
      <c r="M412" s="9">
        <v>0</v>
      </c>
      <c r="N412" s="9">
        <f t="shared" si="193"/>
        <v>100</v>
      </c>
    </row>
    <row r="413" spans="1:14" ht="25.5">
      <c r="A413" s="33" t="s">
        <v>677</v>
      </c>
      <c r="B413" s="2" t="s">
        <v>194</v>
      </c>
      <c r="C413" s="2" t="s">
        <v>115</v>
      </c>
      <c r="D413" s="57" t="s">
        <v>33</v>
      </c>
      <c r="E413" s="28" t="s">
        <v>679</v>
      </c>
      <c r="F413" s="2"/>
      <c r="G413" s="9"/>
      <c r="H413" s="9"/>
      <c r="I413" s="9"/>
      <c r="J413" s="9">
        <f>J414</f>
        <v>2352.3256799999999</v>
      </c>
      <c r="K413" s="9">
        <f t="shared" si="192"/>
        <v>2352.3256799999999</v>
      </c>
      <c r="L413" s="9">
        <f t="shared" si="192"/>
        <v>2352.3256799999999</v>
      </c>
      <c r="M413" s="9">
        <v>0</v>
      </c>
      <c r="N413" s="9">
        <f t="shared" si="193"/>
        <v>100</v>
      </c>
    </row>
    <row r="414" spans="1:14">
      <c r="A414" s="33" t="s">
        <v>28</v>
      </c>
      <c r="B414" s="2" t="s">
        <v>194</v>
      </c>
      <c r="C414" s="2" t="s">
        <v>115</v>
      </c>
      <c r="D414" s="57" t="s">
        <v>33</v>
      </c>
      <c r="E414" s="28" t="s">
        <v>679</v>
      </c>
      <c r="F414" s="2">
        <v>500</v>
      </c>
      <c r="G414" s="9"/>
      <c r="H414" s="9"/>
      <c r="I414" s="9"/>
      <c r="J414" s="9">
        <f>J415</f>
        <v>2352.3256799999999</v>
      </c>
      <c r="K414" s="9">
        <f t="shared" si="192"/>
        <v>2352.3256799999999</v>
      </c>
      <c r="L414" s="9">
        <f t="shared" si="192"/>
        <v>2352.3256799999999</v>
      </c>
      <c r="M414" s="9">
        <v>0</v>
      </c>
      <c r="N414" s="9">
        <f t="shared" si="193"/>
        <v>100</v>
      </c>
    </row>
    <row r="415" spans="1:14">
      <c r="A415" s="33" t="s">
        <v>411</v>
      </c>
      <c r="B415" s="2" t="s">
        <v>194</v>
      </c>
      <c r="C415" s="2" t="s">
        <v>115</v>
      </c>
      <c r="D415" s="57" t="s">
        <v>33</v>
      </c>
      <c r="E415" s="28" t="s">
        <v>679</v>
      </c>
      <c r="F415" s="2">
        <v>540</v>
      </c>
      <c r="G415" s="9"/>
      <c r="H415" s="9"/>
      <c r="I415" s="9"/>
      <c r="J415" s="9">
        <v>2352.3256799999999</v>
      </c>
      <c r="K415" s="9">
        <v>2352.3256799999999</v>
      </c>
      <c r="L415" s="9">
        <v>2352.3256799999999</v>
      </c>
      <c r="M415" s="9">
        <v>0</v>
      </c>
      <c r="N415" s="9">
        <f t="shared" si="193"/>
        <v>100</v>
      </c>
    </row>
    <row r="416" spans="1:14">
      <c r="A416" s="33"/>
      <c r="B416" s="2"/>
      <c r="C416" s="2"/>
      <c r="D416" s="57"/>
      <c r="E416" s="28"/>
      <c r="F416" s="2"/>
      <c r="G416" s="9"/>
      <c r="H416" s="9"/>
      <c r="I416" s="9"/>
      <c r="J416" s="9"/>
      <c r="K416" s="9"/>
      <c r="L416" s="9"/>
      <c r="M416" s="9"/>
      <c r="N416" s="9"/>
    </row>
    <row r="417" spans="1:14" ht="25.5">
      <c r="A417" s="33" t="s">
        <v>987</v>
      </c>
      <c r="B417" s="2">
        <v>23</v>
      </c>
      <c r="C417" s="2" t="s">
        <v>115</v>
      </c>
      <c r="D417" s="57" t="s">
        <v>115</v>
      </c>
      <c r="E417" s="28"/>
      <c r="F417" s="2"/>
      <c r="G417" s="9"/>
      <c r="H417" s="9"/>
      <c r="I417" s="9"/>
      <c r="J417" s="9">
        <f>J418</f>
        <v>91.74</v>
      </c>
      <c r="K417" s="9">
        <f t="shared" ref="K417:L418" si="194">K418</f>
        <v>91.74</v>
      </c>
      <c r="L417" s="9">
        <f t="shared" si="194"/>
        <v>91.74</v>
      </c>
      <c r="M417" s="9">
        <v>0</v>
      </c>
      <c r="N417" s="9">
        <f t="shared" ref="N417:N423" si="195">L417/J417*100</f>
        <v>100</v>
      </c>
    </row>
    <row r="418" spans="1:14" ht="25.5">
      <c r="A418" s="33" t="s">
        <v>677</v>
      </c>
      <c r="B418" s="2" t="s">
        <v>194</v>
      </c>
      <c r="C418" s="2" t="s">
        <v>115</v>
      </c>
      <c r="D418" s="57" t="s">
        <v>115</v>
      </c>
      <c r="E418" s="28" t="s">
        <v>678</v>
      </c>
      <c r="F418" s="2"/>
      <c r="G418" s="9"/>
      <c r="H418" s="9"/>
      <c r="I418" s="9"/>
      <c r="J418" s="9">
        <f>J419</f>
        <v>91.74</v>
      </c>
      <c r="K418" s="9">
        <f t="shared" si="194"/>
        <v>91.74</v>
      </c>
      <c r="L418" s="9">
        <f t="shared" si="194"/>
        <v>91.74</v>
      </c>
      <c r="M418" s="9">
        <v>0</v>
      </c>
      <c r="N418" s="9">
        <f t="shared" si="195"/>
        <v>100</v>
      </c>
    </row>
    <row r="419" spans="1:14" ht="25.5">
      <c r="A419" s="33" t="s">
        <v>677</v>
      </c>
      <c r="B419" s="2" t="s">
        <v>194</v>
      </c>
      <c r="C419" s="2" t="s">
        <v>115</v>
      </c>
      <c r="D419" s="57" t="s">
        <v>115</v>
      </c>
      <c r="E419" s="28" t="s">
        <v>679</v>
      </c>
      <c r="F419" s="2"/>
      <c r="G419" s="9"/>
      <c r="H419" s="9"/>
      <c r="I419" s="9"/>
      <c r="J419" s="9">
        <f>J420+J422</f>
        <v>91.74</v>
      </c>
      <c r="K419" s="9">
        <f t="shared" ref="K419:L419" si="196">K420+K422</f>
        <v>91.74</v>
      </c>
      <c r="L419" s="9">
        <f t="shared" si="196"/>
        <v>91.74</v>
      </c>
      <c r="M419" s="9">
        <v>0</v>
      </c>
      <c r="N419" s="9">
        <f t="shared" si="195"/>
        <v>100</v>
      </c>
    </row>
    <row r="420" spans="1:14" ht="15.75" customHeight="1">
      <c r="A420" s="33" t="s">
        <v>93</v>
      </c>
      <c r="B420" s="2" t="s">
        <v>194</v>
      </c>
      <c r="C420" s="2" t="s">
        <v>115</v>
      </c>
      <c r="D420" s="57" t="s">
        <v>115</v>
      </c>
      <c r="E420" s="28" t="s">
        <v>679</v>
      </c>
      <c r="F420" s="2">
        <v>300</v>
      </c>
      <c r="G420" s="9"/>
      <c r="H420" s="9"/>
      <c r="I420" s="9"/>
      <c r="J420" s="9">
        <f>J421</f>
        <v>60</v>
      </c>
      <c r="K420" s="9">
        <f t="shared" ref="K420:L420" si="197">K421</f>
        <v>60</v>
      </c>
      <c r="L420" s="9">
        <f t="shared" si="197"/>
        <v>60</v>
      </c>
      <c r="M420" s="9">
        <v>0</v>
      </c>
      <c r="N420" s="9">
        <f t="shared" si="195"/>
        <v>100</v>
      </c>
    </row>
    <row r="421" spans="1:14">
      <c r="A421" s="33" t="s">
        <v>95</v>
      </c>
      <c r="B421" s="2" t="s">
        <v>194</v>
      </c>
      <c r="C421" s="2" t="s">
        <v>115</v>
      </c>
      <c r="D421" s="57" t="s">
        <v>115</v>
      </c>
      <c r="E421" s="28" t="s">
        <v>679</v>
      </c>
      <c r="F421" s="2">
        <v>360</v>
      </c>
      <c r="G421" s="9"/>
      <c r="H421" s="9"/>
      <c r="I421" s="9"/>
      <c r="J421" s="9">
        <v>60</v>
      </c>
      <c r="K421" s="9">
        <v>60</v>
      </c>
      <c r="L421" s="9">
        <v>60</v>
      </c>
      <c r="M421" s="9">
        <v>0</v>
      </c>
      <c r="N421" s="9">
        <f t="shared" si="195"/>
        <v>100</v>
      </c>
    </row>
    <row r="422" spans="1:14">
      <c r="A422" s="33" t="s">
        <v>28</v>
      </c>
      <c r="B422" s="2" t="s">
        <v>194</v>
      </c>
      <c r="C422" s="2" t="s">
        <v>115</v>
      </c>
      <c r="D422" s="57" t="s">
        <v>115</v>
      </c>
      <c r="E422" s="28" t="s">
        <v>679</v>
      </c>
      <c r="F422" s="2">
        <v>500</v>
      </c>
      <c r="G422" s="9"/>
      <c r="H422" s="9"/>
      <c r="I422" s="9"/>
      <c r="J422" s="9">
        <f>J423</f>
        <v>31.74</v>
      </c>
      <c r="K422" s="9">
        <f t="shared" ref="K422:L422" si="198">K423</f>
        <v>31.74</v>
      </c>
      <c r="L422" s="9">
        <f t="shared" si="198"/>
        <v>31.74</v>
      </c>
      <c r="M422" s="9">
        <v>0</v>
      </c>
      <c r="N422" s="9">
        <f t="shared" si="195"/>
        <v>100</v>
      </c>
    </row>
    <row r="423" spans="1:14">
      <c r="A423" s="33" t="s">
        <v>411</v>
      </c>
      <c r="B423" s="2" t="s">
        <v>194</v>
      </c>
      <c r="C423" s="2" t="s">
        <v>115</v>
      </c>
      <c r="D423" s="57" t="s">
        <v>115</v>
      </c>
      <c r="E423" s="28" t="s">
        <v>679</v>
      </c>
      <c r="F423" s="2">
        <v>540</v>
      </c>
      <c r="G423" s="9"/>
      <c r="H423" s="9"/>
      <c r="I423" s="9"/>
      <c r="J423" s="9">
        <v>31.74</v>
      </c>
      <c r="K423" s="9">
        <v>31.74</v>
      </c>
      <c r="L423" s="9">
        <v>31.74</v>
      </c>
      <c r="M423" s="9">
        <v>0</v>
      </c>
      <c r="N423" s="9">
        <f t="shared" si="195"/>
        <v>100</v>
      </c>
    </row>
    <row r="424" spans="1:14">
      <c r="A424" s="33"/>
      <c r="B424" s="2"/>
      <c r="C424" s="2"/>
      <c r="D424" s="57"/>
      <c r="E424" s="28"/>
      <c r="F424" s="2"/>
      <c r="G424" s="9"/>
      <c r="H424" s="9"/>
      <c r="I424" s="9"/>
      <c r="J424" s="9"/>
      <c r="K424" s="9"/>
      <c r="L424" s="9"/>
      <c r="M424" s="9"/>
      <c r="N424" s="9"/>
    </row>
    <row r="425" spans="1:14">
      <c r="A425" s="8" t="s">
        <v>260</v>
      </c>
      <c r="B425" s="2" t="s">
        <v>194</v>
      </c>
      <c r="C425" s="2" t="s">
        <v>35</v>
      </c>
      <c r="D425" s="6" t="s">
        <v>0</v>
      </c>
      <c r="E425" s="6" t="s">
        <v>0</v>
      </c>
      <c r="F425" s="6" t="s">
        <v>0</v>
      </c>
      <c r="G425" s="9" t="s">
        <v>0</v>
      </c>
      <c r="H425" s="9">
        <v>272429</v>
      </c>
      <c r="I425" s="9">
        <v>272429</v>
      </c>
      <c r="J425" s="9">
        <f t="shared" ref="J425:J430" si="199">J426</f>
        <v>272429.04749000003</v>
      </c>
      <c r="K425" s="9">
        <f t="shared" ref="K425:K430" si="200">K426</f>
        <v>272429.04749000003</v>
      </c>
      <c r="L425" s="9">
        <f t="shared" ref="L425:L430" si="201">L426</f>
        <v>272429.04749000003</v>
      </c>
      <c r="M425" s="9">
        <f t="shared" si="181"/>
        <v>100.00001743206488</v>
      </c>
      <c r="N425" s="9">
        <f t="shared" si="182"/>
        <v>100</v>
      </c>
    </row>
    <row r="426" spans="1:14">
      <c r="A426" s="8" t="s">
        <v>261</v>
      </c>
      <c r="B426" s="2" t="s">
        <v>194</v>
      </c>
      <c r="C426" s="2" t="s">
        <v>35</v>
      </c>
      <c r="D426" s="2" t="s">
        <v>33</v>
      </c>
      <c r="E426" s="6" t="s">
        <v>0</v>
      </c>
      <c r="F426" s="6" t="s">
        <v>0</v>
      </c>
      <c r="G426" s="9" t="s">
        <v>0</v>
      </c>
      <c r="H426" s="9">
        <v>272429</v>
      </c>
      <c r="I426" s="9">
        <v>272429</v>
      </c>
      <c r="J426" s="9">
        <f t="shared" si="199"/>
        <v>272429.04749000003</v>
      </c>
      <c r="K426" s="9">
        <f t="shared" si="200"/>
        <v>272429.04749000003</v>
      </c>
      <c r="L426" s="9">
        <f t="shared" si="201"/>
        <v>272429.04749000003</v>
      </c>
      <c r="M426" s="9">
        <f t="shared" si="181"/>
        <v>100.00001743206488</v>
      </c>
      <c r="N426" s="9">
        <f t="shared" si="182"/>
        <v>100</v>
      </c>
    </row>
    <row r="427" spans="1:14" ht="89.25">
      <c r="A427" s="8" t="s">
        <v>122</v>
      </c>
      <c r="B427" s="2" t="s">
        <v>194</v>
      </c>
      <c r="C427" s="2" t="s">
        <v>35</v>
      </c>
      <c r="D427" s="2" t="s">
        <v>33</v>
      </c>
      <c r="E427" s="2" t="s">
        <v>123</v>
      </c>
      <c r="F427" s="6" t="s">
        <v>0</v>
      </c>
      <c r="G427" s="9" t="s">
        <v>0</v>
      </c>
      <c r="H427" s="9">
        <v>272429</v>
      </c>
      <c r="I427" s="9">
        <v>272429</v>
      </c>
      <c r="J427" s="9">
        <f t="shared" si="199"/>
        <v>272429.04749000003</v>
      </c>
      <c r="K427" s="9">
        <f t="shared" si="200"/>
        <v>272429.04749000003</v>
      </c>
      <c r="L427" s="9">
        <f t="shared" si="201"/>
        <v>272429.04749000003</v>
      </c>
      <c r="M427" s="9">
        <f t="shared" si="181"/>
        <v>100.00001743206488</v>
      </c>
      <c r="N427" s="9">
        <f t="shared" si="182"/>
        <v>100</v>
      </c>
    </row>
    <row r="428" spans="1:14" ht="25.5">
      <c r="A428" s="8" t="s">
        <v>124</v>
      </c>
      <c r="B428" s="2" t="s">
        <v>194</v>
      </c>
      <c r="C428" s="2" t="s">
        <v>35</v>
      </c>
      <c r="D428" s="2" t="s">
        <v>33</v>
      </c>
      <c r="E428" s="2" t="s">
        <v>125</v>
      </c>
      <c r="F428" s="6" t="s">
        <v>0</v>
      </c>
      <c r="G428" s="9" t="s">
        <v>0</v>
      </c>
      <c r="H428" s="9">
        <v>272429</v>
      </c>
      <c r="I428" s="9">
        <v>272429</v>
      </c>
      <c r="J428" s="9">
        <f t="shared" si="199"/>
        <v>272429.04749000003</v>
      </c>
      <c r="K428" s="9">
        <f t="shared" si="200"/>
        <v>272429.04749000003</v>
      </c>
      <c r="L428" s="9">
        <f t="shared" si="201"/>
        <v>272429.04749000003</v>
      </c>
      <c r="M428" s="9">
        <f t="shared" si="181"/>
        <v>100.00001743206488</v>
      </c>
      <c r="N428" s="9">
        <f t="shared" si="182"/>
        <v>100</v>
      </c>
    </row>
    <row r="429" spans="1:14" ht="38.25">
      <c r="A429" s="8" t="s">
        <v>228</v>
      </c>
      <c r="B429" s="2" t="s">
        <v>194</v>
      </c>
      <c r="C429" s="2" t="s">
        <v>35</v>
      </c>
      <c r="D429" s="2" t="s">
        <v>33</v>
      </c>
      <c r="E429" s="2" t="s">
        <v>229</v>
      </c>
      <c r="F429" s="6" t="s">
        <v>0</v>
      </c>
      <c r="G429" s="9" t="s">
        <v>0</v>
      </c>
      <c r="H429" s="9">
        <v>272429</v>
      </c>
      <c r="I429" s="9">
        <v>272429</v>
      </c>
      <c r="J429" s="9">
        <f t="shared" si="199"/>
        <v>272429.04749000003</v>
      </c>
      <c r="K429" s="9">
        <f t="shared" si="200"/>
        <v>272429.04749000003</v>
      </c>
      <c r="L429" s="9">
        <f t="shared" si="201"/>
        <v>272429.04749000003</v>
      </c>
      <c r="M429" s="9">
        <f t="shared" si="181"/>
        <v>100.00001743206488</v>
      </c>
      <c r="N429" s="9">
        <f t="shared" si="182"/>
        <v>100</v>
      </c>
    </row>
    <row r="430" spans="1:14">
      <c r="A430" s="8" t="s">
        <v>28</v>
      </c>
      <c r="B430" s="2" t="s">
        <v>194</v>
      </c>
      <c r="C430" s="2" t="s">
        <v>35</v>
      </c>
      <c r="D430" s="2" t="s">
        <v>33</v>
      </c>
      <c r="E430" s="2" t="s">
        <v>229</v>
      </c>
      <c r="F430" s="2" t="s">
        <v>29</v>
      </c>
      <c r="G430" s="9" t="s">
        <v>0</v>
      </c>
      <c r="H430" s="9">
        <v>272429</v>
      </c>
      <c r="I430" s="9">
        <v>272429</v>
      </c>
      <c r="J430" s="9">
        <f t="shared" si="199"/>
        <v>272429.04749000003</v>
      </c>
      <c r="K430" s="9">
        <f t="shared" si="200"/>
        <v>272429.04749000003</v>
      </c>
      <c r="L430" s="9">
        <f t="shared" si="201"/>
        <v>272429.04749000003</v>
      </c>
      <c r="M430" s="9">
        <f t="shared" si="181"/>
        <v>100.00001743206488</v>
      </c>
      <c r="N430" s="9">
        <f t="shared" si="182"/>
        <v>100</v>
      </c>
    </row>
    <row r="431" spans="1:14">
      <c r="A431" s="8" t="s">
        <v>75</v>
      </c>
      <c r="B431" s="2" t="s">
        <v>194</v>
      </c>
      <c r="C431" s="2" t="s">
        <v>35</v>
      </c>
      <c r="D431" s="2" t="s">
        <v>33</v>
      </c>
      <c r="E431" s="2" t="s">
        <v>229</v>
      </c>
      <c r="F431" s="2" t="s">
        <v>76</v>
      </c>
      <c r="G431" s="9" t="s">
        <v>0</v>
      </c>
      <c r="H431" s="9">
        <v>272429</v>
      </c>
      <c r="I431" s="9">
        <v>272429</v>
      </c>
      <c r="J431" s="9">
        <v>272429.04749000003</v>
      </c>
      <c r="K431" s="9">
        <v>272429.04749000003</v>
      </c>
      <c r="L431" s="9">
        <v>272429.04749000003</v>
      </c>
      <c r="M431" s="9">
        <f t="shared" si="181"/>
        <v>100.00001743206488</v>
      </c>
      <c r="N431" s="9">
        <f t="shared" si="182"/>
        <v>100</v>
      </c>
    </row>
    <row r="432" spans="1:14">
      <c r="A432" s="12" t="s">
        <v>0</v>
      </c>
      <c r="B432" s="13" t="s">
        <v>0</v>
      </c>
      <c r="C432" s="6" t="s">
        <v>0</v>
      </c>
      <c r="D432" s="6" t="s">
        <v>0</v>
      </c>
      <c r="E432" s="6" t="s">
        <v>0</v>
      </c>
      <c r="F432" s="6" t="s">
        <v>0</v>
      </c>
      <c r="G432" s="14" t="s">
        <v>0</v>
      </c>
      <c r="H432" s="14" t="s">
        <v>0</v>
      </c>
      <c r="I432" s="14" t="s">
        <v>0</v>
      </c>
      <c r="J432" s="14"/>
      <c r="K432" s="14"/>
      <c r="L432" s="14"/>
      <c r="M432" s="14"/>
      <c r="N432" s="14"/>
    </row>
    <row r="433" spans="1:14" ht="51">
      <c r="A433" s="4" t="s">
        <v>262</v>
      </c>
      <c r="B433" s="5" t="s">
        <v>263</v>
      </c>
      <c r="C433" s="6" t="s">
        <v>0</v>
      </c>
      <c r="D433" s="6" t="s">
        <v>0</v>
      </c>
      <c r="E433" s="6" t="s">
        <v>0</v>
      </c>
      <c r="F433" s="6" t="s">
        <v>0</v>
      </c>
      <c r="G433" s="7">
        <v>1007983.2</v>
      </c>
      <c r="H433" s="7">
        <v>3588.3</v>
      </c>
      <c r="I433" s="7">
        <v>1011571.5</v>
      </c>
      <c r="J433" s="7">
        <f>J434+J516</f>
        <v>1013983.9739999999</v>
      </c>
      <c r="K433" s="7">
        <f t="shared" ref="K433:L433" si="202">K434+K516</f>
        <v>1004035.9650000001</v>
      </c>
      <c r="L433" s="7">
        <f t="shared" si="202"/>
        <v>988795.24469999992</v>
      </c>
      <c r="M433" s="7">
        <f t="shared" si="181"/>
        <v>97.748428529273497</v>
      </c>
      <c r="N433" s="7">
        <f t="shared" si="182"/>
        <v>97.51586514719412</v>
      </c>
    </row>
    <row r="434" spans="1:14">
      <c r="A434" s="8" t="s">
        <v>46</v>
      </c>
      <c r="B434" s="2" t="s">
        <v>263</v>
      </c>
      <c r="C434" s="2" t="s">
        <v>21</v>
      </c>
      <c r="D434" s="6" t="s">
        <v>0</v>
      </c>
      <c r="E434" s="6" t="s">
        <v>0</v>
      </c>
      <c r="F434" s="6" t="s">
        <v>0</v>
      </c>
      <c r="G434" s="9">
        <v>951885.2</v>
      </c>
      <c r="H434" s="9">
        <v>3588.3</v>
      </c>
      <c r="I434" s="9">
        <v>955473.5</v>
      </c>
      <c r="J434" s="9">
        <f>J435+J450+J470</f>
        <v>955885.97399999993</v>
      </c>
      <c r="K434" s="9">
        <f t="shared" ref="K434:L434" si="203">K435+K450+K470</f>
        <v>945937.96500000008</v>
      </c>
      <c r="L434" s="9">
        <f t="shared" si="203"/>
        <v>932310.51660999993</v>
      </c>
      <c r="M434" s="9">
        <f t="shared" si="181"/>
        <v>97.575758679858723</v>
      </c>
      <c r="N434" s="9">
        <f t="shared" si="182"/>
        <v>97.533653800636273</v>
      </c>
    </row>
    <row r="435" spans="1:14">
      <c r="A435" s="8" t="s">
        <v>264</v>
      </c>
      <c r="B435" s="2" t="s">
        <v>263</v>
      </c>
      <c r="C435" s="2" t="s">
        <v>21</v>
      </c>
      <c r="D435" s="2" t="s">
        <v>19</v>
      </c>
      <c r="E435" s="6" t="s">
        <v>0</v>
      </c>
      <c r="F435" s="6" t="s">
        <v>0</v>
      </c>
      <c r="G435" s="9">
        <v>69940.399999999994</v>
      </c>
      <c r="H435" s="9" t="s">
        <v>0</v>
      </c>
      <c r="I435" s="9">
        <v>69940.399999999994</v>
      </c>
      <c r="J435" s="9">
        <f>J436</f>
        <v>69940.399999999994</v>
      </c>
      <c r="K435" s="9">
        <f t="shared" ref="K435:L437" si="204">K436</f>
        <v>69727.546159999998</v>
      </c>
      <c r="L435" s="9">
        <f t="shared" si="204"/>
        <v>68660.384600000005</v>
      </c>
      <c r="M435" s="9">
        <f t="shared" si="181"/>
        <v>98.169848328005003</v>
      </c>
      <c r="N435" s="9">
        <f t="shared" si="182"/>
        <v>98.169848328005003</v>
      </c>
    </row>
    <row r="436" spans="1:14" ht="38.25">
      <c r="A436" s="8" t="s">
        <v>56</v>
      </c>
      <c r="B436" s="2" t="s">
        <v>263</v>
      </c>
      <c r="C436" s="2" t="s">
        <v>21</v>
      </c>
      <c r="D436" s="2" t="s">
        <v>19</v>
      </c>
      <c r="E436" s="2" t="s">
        <v>57</v>
      </c>
      <c r="F436" s="6" t="s">
        <v>0</v>
      </c>
      <c r="G436" s="9">
        <v>69940.399999999994</v>
      </c>
      <c r="H436" s="9" t="s">
        <v>0</v>
      </c>
      <c r="I436" s="9">
        <v>69940.399999999994</v>
      </c>
      <c r="J436" s="9">
        <f>J437</f>
        <v>69940.399999999994</v>
      </c>
      <c r="K436" s="9">
        <f t="shared" si="204"/>
        <v>69727.546159999998</v>
      </c>
      <c r="L436" s="9">
        <f t="shared" si="204"/>
        <v>68660.384600000005</v>
      </c>
      <c r="M436" s="9">
        <f t="shared" si="181"/>
        <v>98.169848328005003</v>
      </c>
      <c r="N436" s="9">
        <f t="shared" si="182"/>
        <v>98.169848328005003</v>
      </c>
    </row>
    <row r="437" spans="1:14" ht="51">
      <c r="A437" s="8" t="s">
        <v>265</v>
      </c>
      <c r="B437" s="2" t="s">
        <v>263</v>
      </c>
      <c r="C437" s="2" t="s">
        <v>21</v>
      </c>
      <c r="D437" s="2" t="s">
        <v>19</v>
      </c>
      <c r="E437" s="2" t="s">
        <v>266</v>
      </c>
      <c r="F437" s="6" t="s">
        <v>0</v>
      </c>
      <c r="G437" s="9">
        <v>69940.399999999994</v>
      </c>
      <c r="H437" s="9" t="s">
        <v>0</v>
      </c>
      <c r="I437" s="9">
        <v>69940.399999999994</v>
      </c>
      <c r="J437" s="9">
        <f>J438</f>
        <v>69940.399999999994</v>
      </c>
      <c r="K437" s="9">
        <f t="shared" si="204"/>
        <v>69727.546159999998</v>
      </c>
      <c r="L437" s="9">
        <f t="shared" si="204"/>
        <v>68660.384600000005</v>
      </c>
      <c r="M437" s="9">
        <f t="shared" si="181"/>
        <v>98.169848328005003</v>
      </c>
      <c r="N437" s="9">
        <f t="shared" si="182"/>
        <v>98.169848328005003</v>
      </c>
    </row>
    <row r="438" spans="1:14" ht="25.5">
      <c r="A438" s="8" t="s">
        <v>83</v>
      </c>
      <c r="B438" s="2" t="s">
        <v>263</v>
      </c>
      <c r="C438" s="2" t="s">
        <v>21</v>
      </c>
      <c r="D438" s="2" t="s">
        <v>19</v>
      </c>
      <c r="E438" s="2" t="s">
        <v>267</v>
      </c>
      <c r="F438" s="6" t="s">
        <v>0</v>
      </c>
      <c r="G438" s="9">
        <v>69940.399999999994</v>
      </c>
      <c r="H438" s="9" t="s">
        <v>0</v>
      </c>
      <c r="I438" s="9">
        <v>69940.399999999994</v>
      </c>
      <c r="J438" s="9">
        <f>J439+J441+J443+J446</f>
        <v>69940.399999999994</v>
      </c>
      <c r="K438" s="9">
        <f t="shared" ref="K438:L438" si="205">K439+K441+K443+K446</f>
        <v>69727.546159999998</v>
      </c>
      <c r="L438" s="9">
        <f t="shared" si="205"/>
        <v>68660.384600000005</v>
      </c>
      <c r="M438" s="9">
        <f t="shared" si="181"/>
        <v>98.169848328005003</v>
      </c>
      <c r="N438" s="9">
        <f t="shared" si="182"/>
        <v>98.169848328005003</v>
      </c>
    </row>
    <row r="439" spans="1:14" ht="76.5">
      <c r="A439" s="8" t="s">
        <v>85</v>
      </c>
      <c r="B439" s="2" t="s">
        <v>263</v>
      </c>
      <c r="C439" s="2" t="s">
        <v>21</v>
      </c>
      <c r="D439" s="2" t="s">
        <v>19</v>
      </c>
      <c r="E439" s="2" t="s">
        <v>267</v>
      </c>
      <c r="F439" s="2" t="s">
        <v>86</v>
      </c>
      <c r="G439" s="9">
        <v>51119.199999999997</v>
      </c>
      <c r="H439" s="9" t="s">
        <v>0</v>
      </c>
      <c r="I439" s="9">
        <v>51119.199999999997</v>
      </c>
      <c r="J439" s="9">
        <f>J440</f>
        <v>51119.21776</v>
      </c>
      <c r="K439" s="9">
        <f t="shared" ref="K439:L439" si="206">K440</f>
        <v>50931.36376</v>
      </c>
      <c r="L439" s="9">
        <f t="shared" si="206"/>
        <v>50553.672420000003</v>
      </c>
      <c r="M439" s="9">
        <f t="shared" si="181"/>
        <v>98.893708078373692</v>
      </c>
      <c r="N439" s="9">
        <f t="shared" si="182"/>
        <v>98.893673720409453</v>
      </c>
    </row>
    <row r="440" spans="1:14" ht="25.5">
      <c r="A440" s="8" t="s">
        <v>87</v>
      </c>
      <c r="B440" s="2" t="s">
        <v>263</v>
      </c>
      <c r="C440" s="2" t="s">
        <v>21</v>
      </c>
      <c r="D440" s="2" t="s">
        <v>19</v>
      </c>
      <c r="E440" s="2" t="s">
        <v>267</v>
      </c>
      <c r="F440" s="2" t="s">
        <v>88</v>
      </c>
      <c r="G440" s="9">
        <v>51119.199999999997</v>
      </c>
      <c r="H440" s="9" t="s">
        <v>0</v>
      </c>
      <c r="I440" s="9">
        <v>51119.199999999997</v>
      </c>
      <c r="J440" s="9">
        <f>48541.36376+2577.854</f>
        <v>51119.21776</v>
      </c>
      <c r="K440" s="9">
        <f>48541.36376+2390</f>
        <v>50931.36376</v>
      </c>
      <c r="L440" s="9">
        <f>48462.69492+2090.9775</f>
        <v>50553.672420000003</v>
      </c>
      <c r="M440" s="9">
        <f t="shared" si="181"/>
        <v>98.893708078373692</v>
      </c>
      <c r="N440" s="9">
        <f t="shared" si="182"/>
        <v>98.893673720409453</v>
      </c>
    </row>
    <row r="441" spans="1:14" ht="25.5">
      <c r="A441" s="8" t="s">
        <v>89</v>
      </c>
      <c r="B441" s="2" t="s">
        <v>263</v>
      </c>
      <c r="C441" s="2" t="s">
        <v>21</v>
      </c>
      <c r="D441" s="2" t="s">
        <v>19</v>
      </c>
      <c r="E441" s="2" t="s">
        <v>267</v>
      </c>
      <c r="F441" s="2" t="s">
        <v>90</v>
      </c>
      <c r="G441" s="9">
        <v>15596</v>
      </c>
      <c r="H441" s="9" t="s">
        <v>0</v>
      </c>
      <c r="I441" s="9">
        <v>15596</v>
      </c>
      <c r="J441" s="9">
        <f>J442</f>
        <v>15596</v>
      </c>
      <c r="K441" s="9">
        <f t="shared" ref="K441:L441" si="207">K442</f>
        <v>15571</v>
      </c>
      <c r="L441" s="9">
        <f t="shared" si="207"/>
        <v>15236.662259999999</v>
      </c>
      <c r="M441" s="9">
        <f t="shared" si="181"/>
        <v>97.695962169787123</v>
      </c>
      <c r="N441" s="9">
        <f t="shared" si="182"/>
        <v>97.695962169787123</v>
      </c>
    </row>
    <row r="442" spans="1:14" ht="38.25">
      <c r="A442" s="8" t="s">
        <v>91</v>
      </c>
      <c r="B442" s="2" t="s">
        <v>263</v>
      </c>
      <c r="C442" s="2" t="s">
        <v>21</v>
      </c>
      <c r="D442" s="2" t="s">
        <v>19</v>
      </c>
      <c r="E442" s="2" t="s">
        <v>267</v>
      </c>
      <c r="F442" s="2" t="s">
        <v>92</v>
      </c>
      <c r="G442" s="9">
        <v>15596</v>
      </c>
      <c r="H442" s="9" t="s">
        <v>0</v>
      </c>
      <c r="I442" s="9">
        <v>15596</v>
      </c>
      <c r="J442" s="9">
        <v>15596</v>
      </c>
      <c r="K442" s="9">
        <v>15571</v>
      </c>
      <c r="L442" s="9">
        <v>15236.662259999999</v>
      </c>
      <c r="M442" s="9">
        <f t="shared" si="181"/>
        <v>97.695962169787123</v>
      </c>
      <c r="N442" s="9">
        <f t="shared" si="182"/>
        <v>97.695962169787123</v>
      </c>
    </row>
    <row r="443" spans="1:14" ht="25.5">
      <c r="A443" s="58" t="s">
        <v>93</v>
      </c>
      <c r="B443" s="2" t="s">
        <v>263</v>
      </c>
      <c r="C443" s="2" t="s">
        <v>21</v>
      </c>
      <c r="D443" s="2" t="s">
        <v>19</v>
      </c>
      <c r="E443" s="2" t="s">
        <v>267</v>
      </c>
      <c r="F443" s="2" t="s">
        <v>94</v>
      </c>
      <c r="G443" s="9">
        <v>323.3</v>
      </c>
      <c r="H443" s="9" t="s">
        <v>0</v>
      </c>
      <c r="I443" s="9">
        <v>323.3</v>
      </c>
      <c r="J443" s="9">
        <f>J444+J445</f>
        <v>323.28224</v>
      </c>
      <c r="K443" s="9">
        <f t="shared" ref="K443:L443" si="208">K444+K445</f>
        <v>323.2824</v>
      </c>
      <c r="L443" s="9">
        <f t="shared" si="208"/>
        <v>323.28224</v>
      </c>
      <c r="M443" s="9">
        <f t="shared" si="181"/>
        <v>99.994506650170123</v>
      </c>
      <c r="N443" s="9">
        <f t="shared" si="182"/>
        <v>100</v>
      </c>
    </row>
    <row r="444" spans="1:14" ht="25.5">
      <c r="A444" s="8" t="s">
        <v>268</v>
      </c>
      <c r="B444" s="2" t="s">
        <v>263</v>
      </c>
      <c r="C444" s="2" t="s">
        <v>21</v>
      </c>
      <c r="D444" s="2" t="s">
        <v>19</v>
      </c>
      <c r="E444" s="2" t="s">
        <v>267</v>
      </c>
      <c r="F444" s="2" t="s">
        <v>269</v>
      </c>
      <c r="G444" s="9">
        <v>233.3</v>
      </c>
      <c r="H444" s="9" t="s">
        <v>0</v>
      </c>
      <c r="I444" s="9">
        <v>233.3</v>
      </c>
      <c r="J444" s="9">
        <v>233.28224</v>
      </c>
      <c r="K444" s="9">
        <v>233.2824</v>
      </c>
      <c r="L444" s="9">
        <v>233.28224</v>
      </c>
      <c r="M444" s="9">
        <f t="shared" si="181"/>
        <v>99.992387483926265</v>
      </c>
      <c r="N444" s="9">
        <f t="shared" si="182"/>
        <v>100</v>
      </c>
    </row>
    <row r="445" spans="1:14">
      <c r="A445" s="8" t="s">
        <v>95</v>
      </c>
      <c r="B445" s="2" t="s">
        <v>263</v>
      </c>
      <c r="C445" s="2" t="s">
        <v>21</v>
      </c>
      <c r="D445" s="2" t="s">
        <v>19</v>
      </c>
      <c r="E445" s="2" t="s">
        <v>267</v>
      </c>
      <c r="F445" s="2" t="s">
        <v>96</v>
      </c>
      <c r="G445" s="9">
        <v>90</v>
      </c>
      <c r="H445" s="9" t="s">
        <v>0</v>
      </c>
      <c r="I445" s="9">
        <v>90</v>
      </c>
      <c r="J445" s="9">
        <v>90</v>
      </c>
      <c r="K445" s="9">
        <v>90</v>
      </c>
      <c r="L445" s="9">
        <v>90</v>
      </c>
      <c r="M445" s="9">
        <f t="shared" si="181"/>
        <v>100</v>
      </c>
      <c r="N445" s="9">
        <f t="shared" si="182"/>
        <v>100</v>
      </c>
    </row>
    <row r="446" spans="1:14">
      <c r="A446" s="8" t="s">
        <v>97</v>
      </c>
      <c r="B446" s="2" t="s">
        <v>263</v>
      </c>
      <c r="C446" s="2" t="s">
        <v>21</v>
      </c>
      <c r="D446" s="2" t="s">
        <v>19</v>
      </c>
      <c r="E446" s="2" t="s">
        <v>267</v>
      </c>
      <c r="F446" s="2" t="s">
        <v>98</v>
      </c>
      <c r="G446" s="9">
        <v>2901.9</v>
      </c>
      <c r="H446" s="9" t="s">
        <v>0</v>
      </c>
      <c r="I446" s="9">
        <v>2901.9</v>
      </c>
      <c r="J446" s="9">
        <f>J447+J448</f>
        <v>2901.9</v>
      </c>
      <c r="K446" s="9">
        <f t="shared" ref="K446:L446" si="209">K447+K448</f>
        <v>2901.9</v>
      </c>
      <c r="L446" s="9">
        <f t="shared" si="209"/>
        <v>2546.7676799999999</v>
      </c>
      <c r="M446" s="9">
        <f t="shared" si="181"/>
        <v>87.762075881319134</v>
      </c>
      <c r="N446" s="9">
        <f t="shared" si="182"/>
        <v>87.762075881319134</v>
      </c>
    </row>
    <row r="447" spans="1:14">
      <c r="A447" s="8" t="s">
        <v>248</v>
      </c>
      <c r="B447" s="2" t="s">
        <v>263</v>
      </c>
      <c r="C447" s="2" t="s">
        <v>21</v>
      </c>
      <c r="D447" s="2" t="s">
        <v>19</v>
      </c>
      <c r="E447" s="2" t="s">
        <v>267</v>
      </c>
      <c r="F447" s="2" t="s">
        <v>249</v>
      </c>
      <c r="G447" s="9">
        <v>301.8</v>
      </c>
      <c r="H447" s="9" t="s">
        <v>0</v>
      </c>
      <c r="I447" s="9">
        <v>301.8</v>
      </c>
      <c r="J447" s="9">
        <v>301.8</v>
      </c>
      <c r="K447" s="9">
        <v>301.8</v>
      </c>
      <c r="L447" s="9">
        <v>243.61415</v>
      </c>
      <c r="M447" s="9">
        <f t="shared" si="181"/>
        <v>80.7203943008615</v>
      </c>
      <c r="N447" s="9">
        <f t="shared" si="182"/>
        <v>80.7203943008615</v>
      </c>
    </row>
    <row r="448" spans="1:14">
      <c r="A448" s="8" t="s">
        <v>99</v>
      </c>
      <c r="B448" s="2" t="s">
        <v>263</v>
      </c>
      <c r="C448" s="2" t="s">
        <v>21</v>
      </c>
      <c r="D448" s="2" t="s">
        <v>19</v>
      </c>
      <c r="E448" s="2" t="s">
        <v>267</v>
      </c>
      <c r="F448" s="2" t="s">
        <v>100</v>
      </c>
      <c r="G448" s="9">
        <v>2600.1</v>
      </c>
      <c r="H448" s="9" t="s">
        <v>0</v>
      </c>
      <c r="I448" s="9">
        <v>2600.1</v>
      </c>
      <c r="J448" s="9">
        <f>2016.9+578.6+4.6</f>
        <v>2600.1</v>
      </c>
      <c r="K448" s="9">
        <f>2016.9+578.6+4.6</f>
        <v>2600.1</v>
      </c>
      <c r="L448" s="9">
        <f>1778.58966+521.07448+3.48939</f>
        <v>2303.15353</v>
      </c>
      <c r="M448" s="9">
        <f t="shared" si="181"/>
        <v>88.579421176108625</v>
      </c>
      <c r="N448" s="9">
        <f t="shared" si="182"/>
        <v>88.579421176108625</v>
      </c>
    </row>
    <row r="449" spans="1:14">
      <c r="A449" s="8"/>
      <c r="B449" s="2"/>
      <c r="C449" s="2"/>
      <c r="D449" s="2"/>
      <c r="E449" s="2"/>
      <c r="F449" s="2"/>
      <c r="G449" s="9"/>
      <c r="H449" s="9"/>
      <c r="I449" s="9"/>
      <c r="J449" s="9"/>
      <c r="K449" s="9"/>
      <c r="L449" s="9"/>
      <c r="M449" s="9"/>
      <c r="N449" s="9"/>
    </row>
    <row r="450" spans="1:14">
      <c r="A450" s="8" t="s">
        <v>47</v>
      </c>
      <c r="B450" s="2" t="s">
        <v>263</v>
      </c>
      <c r="C450" s="2" t="s">
        <v>21</v>
      </c>
      <c r="D450" s="2" t="s">
        <v>48</v>
      </c>
      <c r="E450" s="6" t="s">
        <v>0</v>
      </c>
      <c r="F450" s="6" t="s">
        <v>0</v>
      </c>
      <c r="G450" s="9">
        <v>50568</v>
      </c>
      <c r="H450" s="9" t="s">
        <v>0</v>
      </c>
      <c r="I450" s="9">
        <v>50568</v>
      </c>
      <c r="J450" s="9">
        <f>J451+J465</f>
        <v>50817.953999999998</v>
      </c>
      <c r="K450" s="9">
        <f t="shared" ref="K450:L450" si="210">K451+K465</f>
        <v>41154.953999999998</v>
      </c>
      <c r="L450" s="9">
        <f t="shared" si="210"/>
        <v>39401.382420000002</v>
      </c>
      <c r="M450" s="9">
        <f t="shared" si="181"/>
        <v>77.917620669197916</v>
      </c>
      <c r="N450" s="9">
        <f t="shared" si="182"/>
        <v>77.534373815994257</v>
      </c>
    </row>
    <row r="451" spans="1:14" ht="63.75">
      <c r="A451" s="8" t="s">
        <v>49</v>
      </c>
      <c r="B451" s="2" t="s">
        <v>263</v>
      </c>
      <c r="C451" s="2" t="s">
        <v>21</v>
      </c>
      <c r="D451" s="2" t="s">
        <v>48</v>
      </c>
      <c r="E451" s="2" t="s">
        <v>50</v>
      </c>
      <c r="F451" s="6" t="s">
        <v>0</v>
      </c>
      <c r="G451" s="9">
        <v>50568</v>
      </c>
      <c r="H451" s="9" t="s">
        <v>0</v>
      </c>
      <c r="I451" s="9">
        <v>50568</v>
      </c>
      <c r="J451" s="9">
        <f>J452</f>
        <v>50567.953999999998</v>
      </c>
      <c r="K451" s="9">
        <f t="shared" ref="K451:L451" si="211">K452</f>
        <v>40904.953999999998</v>
      </c>
      <c r="L451" s="9">
        <f t="shared" si="211"/>
        <v>39151.382420000002</v>
      </c>
      <c r="M451" s="9">
        <f t="shared" si="181"/>
        <v>77.423236869166274</v>
      </c>
      <c r="N451" s="9">
        <f t="shared" si="182"/>
        <v>77.423307298531412</v>
      </c>
    </row>
    <row r="452" spans="1:14" ht="38.25">
      <c r="A452" s="8" t="s">
        <v>51</v>
      </c>
      <c r="B452" s="2" t="s">
        <v>263</v>
      </c>
      <c r="C452" s="2" t="s">
        <v>21</v>
      </c>
      <c r="D452" s="2" t="s">
        <v>48</v>
      </c>
      <c r="E452" s="2" t="s">
        <v>52</v>
      </c>
      <c r="F452" s="6" t="s">
        <v>0</v>
      </c>
      <c r="G452" s="9">
        <v>50568</v>
      </c>
      <c r="H452" s="9" t="s">
        <v>0</v>
      </c>
      <c r="I452" s="9">
        <v>50568</v>
      </c>
      <c r="J452" s="9">
        <f>J453+J456+J459+J462</f>
        <v>50567.953999999998</v>
      </c>
      <c r="K452" s="9">
        <f t="shared" ref="K452:L452" si="212">K453+K456+K459+K462</f>
        <v>40904.953999999998</v>
      </c>
      <c r="L452" s="9">
        <f t="shared" si="212"/>
        <v>39151.382420000002</v>
      </c>
      <c r="M452" s="9">
        <f t="shared" si="181"/>
        <v>77.423236869166274</v>
      </c>
      <c r="N452" s="9">
        <f t="shared" si="182"/>
        <v>77.423307298531412</v>
      </c>
    </row>
    <row r="453" spans="1:14" ht="63.75">
      <c r="A453" s="8" t="s">
        <v>270</v>
      </c>
      <c r="B453" s="2" t="s">
        <v>263</v>
      </c>
      <c r="C453" s="2" t="s">
        <v>21</v>
      </c>
      <c r="D453" s="2" t="s">
        <v>48</v>
      </c>
      <c r="E453" s="2" t="s">
        <v>271</v>
      </c>
      <c r="F453" s="6" t="s">
        <v>0</v>
      </c>
      <c r="G453" s="9">
        <v>28220.2</v>
      </c>
      <c r="H453" s="9" t="s">
        <v>0</v>
      </c>
      <c r="I453" s="9">
        <v>28220.2</v>
      </c>
      <c r="J453" s="9">
        <f>J454</f>
        <v>28220.2</v>
      </c>
      <c r="K453" s="9">
        <f t="shared" ref="K453:L454" si="213">K454</f>
        <v>28220.2</v>
      </c>
      <c r="L453" s="9">
        <f t="shared" si="213"/>
        <v>28220.2</v>
      </c>
      <c r="M453" s="9">
        <f t="shared" si="181"/>
        <v>100</v>
      </c>
      <c r="N453" s="9">
        <f t="shared" si="182"/>
        <v>100</v>
      </c>
    </row>
    <row r="454" spans="1:14">
      <c r="A454" s="8" t="s">
        <v>28</v>
      </c>
      <c r="B454" s="2" t="s">
        <v>263</v>
      </c>
      <c r="C454" s="2" t="s">
        <v>21</v>
      </c>
      <c r="D454" s="2" t="s">
        <v>48</v>
      </c>
      <c r="E454" s="2" t="s">
        <v>271</v>
      </c>
      <c r="F454" s="2" t="s">
        <v>29</v>
      </c>
      <c r="G454" s="9">
        <v>28220.2</v>
      </c>
      <c r="H454" s="9" t="s">
        <v>0</v>
      </c>
      <c r="I454" s="9">
        <v>28220.2</v>
      </c>
      <c r="J454" s="9">
        <f>J455</f>
        <v>28220.2</v>
      </c>
      <c r="K454" s="9">
        <f t="shared" si="213"/>
        <v>28220.2</v>
      </c>
      <c r="L454" s="9">
        <f t="shared" si="213"/>
        <v>28220.2</v>
      </c>
      <c r="M454" s="9">
        <f t="shared" si="181"/>
        <v>100</v>
      </c>
      <c r="N454" s="9">
        <f t="shared" si="182"/>
        <v>100</v>
      </c>
    </row>
    <row r="455" spans="1:14">
      <c r="A455" s="8" t="s">
        <v>75</v>
      </c>
      <c r="B455" s="2" t="s">
        <v>263</v>
      </c>
      <c r="C455" s="2" t="s">
        <v>21</v>
      </c>
      <c r="D455" s="2" t="s">
        <v>48</v>
      </c>
      <c r="E455" s="2" t="s">
        <v>271</v>
      </c>
      <c r="F455" s="2" t="s">
        <v>76</v>
      </c>
      <c r="G455" s="9">
        <v>28220.2</v>
      </c>
      <c r="H455" s="9" t="s">
        <v>0</v>
      </c>
      <c r="I455" s="9">
        <v>28220.2</v>
      </c>
      <c r="J455" s="9">
        <v>28220.2</v>
      </c>
      <c r="K455" s="9">
        <v>28220.2</v>
      </c>
      <c r="L455" s="9">
        <v>28220.2</v>
      </c>
      <c r="M455" s="9">
        <f t="shared" si="181"/>
        <v>100</v>
      </c>
      <c r="N455" s="9">
        <f t="shared" si="182"/>
        <v>100</v>
      </c>
    </row>
    <row r="456" spans="1:14" ht="25.5">
      <c r="A456" s="8" t="s">
        <v>272</v>
      </c>
      <c r="B456" s="2" t="s">
        <v>263</v>
      </c>
      <c r="C456" s="2" t="s">
        <v>21</v>
      </c>
      <c r="D456" s="2" t="s">
        <v>48</v>
      </c>
      <c r="E456" s="2" t="s">
        <v>273</v>
      </c>
      <c r="F456" s="6" t="s">
        <v>0</v>
      </c>
      <c r="G456" s="9">
        <v>15113</v>
      </c>
      <c r="H456" s="9" t="s">
        <v>0</v>
      </c>
      <c r="I456" s="9">
        <v>15113</v>
      </c>
      <c r="J456" s="9">
        <f>J457</f>
        <v>15113</v>
      </c>
      <c r="K456" s="9">
        <f t="shared" ref="K456:L457" si="214">K457</f>
        <v>5450</v>
      </c>
      <c r="L456" s="9">
        <f t="shared" si="214"/>
        <v>3696.4284200000002</v>
      </c>
      <c r="M456" s="9">
        <f t="shared" si="181"/>
        <v>24.458601336597631</v>
      </c>
      <c r="N456" s="9">
        <f t="shared" si="182"/>
        <v>24.458601336597631</v>
      </c>
    </row>
    <row r="457" spans="1:14" ht="25.5">
      <c r="A457" s="8" t="s">
        <v>89</v>
      </c>
      <c r="B457" s="2" t="s">
        <v>263</v>
      </c>
      <c r="C457" s="2" t="s">
        <v>21</v>
      </c>
      <c r="D457" s="2" t="s">
        <v>48</v>
      </c>
      <c r="E457" s="2" t="s">
        <v>273</v>
      </c>
      <c r="F457" s="2" t="s">
        <v>90</v>
      </c>
      <c r="G457" s="9">
        <v>15113</v>
      </c>
      <c r="H457" s="9" t="s">
        <v>0</v>
      </c>
      <c r="I457" s="9">
        <v>15113</v>
      </c>
      <c r="J457" s="9">
        <f>J458</f>
        <v>15113</v>
      </c>
      <c r="K457" s="9">
        <f t="shared" si="214"/>
        <v>5450</v>
      </c>
      <c r="L457" s="9">
        <f t="shared" si="214"/>
        <v>3696.4284200000002</v>
      </c>
      <c r="M457" s="9">
        <f t="shared" si="181"/>
        <v>24.458601336597631</v>
      </c>
      <c r="N457" s="9">
        <f t="shared" si="182"/>
        <v>24.458601336597631</v>
      </c>
    </row>
    <row r="458" spans="1:14" ht="38.25">
      <c r="A458" s="8" t="s">
        <v>91</v>
      </c>
      <c r="B458" s="2" t="s">
        <v>263</v>
      </c>
      <c r="C458" s="2" t="s">
        <v>21</v>
      </c>
      <c r="D458" s="2" t="s">
        <v>48</v>
      </c>
      <c r="E458" s="2" t="s">
        <v>273</v>
      </c>
      <c r="F458" s="2" t="s">
        <v>92</v>
      </c>
      <c r="G458" s="9">
        <v>15113</v>
      </c>
      <c r="H458" s="9" t="s">
        <v>0</v>
      </c>
      <c r="I458" s="9">
        <v>15113</v>
      </c>
      <c r="J458" s="9">
        <v>15113</v>
      </c>
      <c r="K458" s="9">
        <v>5450</v>
      </c>
      <c r="L458" s="9">
        <v>3696.4284200000002</v>
      </c>
      <c r="M458" s="9">
        <f t="shared" si="181"/>
        <v>24.458601336597631</v>
      </c>
      <c r="N458" s="9">
        <f t="shared" si="182"/>
        <v>24.458601336597631</v>
      </c>
    </row>
    <row r="459" spans="1:14">
      <c r="A459" s="8" t="s">
        <v>274</v>
      </c>
      <c r="B459" s="2" t="s">
        <v>263</v>
      </c>
      <c r="C459" s="2" t="s">
        <v>21</v>
      </c>
      <c r="D459" s="2" t="s">
        <v>48</v>
      </c>
      <c r="E459" s="2" t="s">
        <v>275</v>
      </c>
      <c r="F459" s="6" t="s">
        <v>0</v>
      </c>
      <c r="G459" s="9">
        <v>66</v>
      </c>
      <c r="H459" s="9" t="s">
        <v>0</v>
      </c>
      <c r="I459" s="9">
        <v>66</v>
      </c>
      <c r="J459" s="9">
        <f>J460</f>
        <v>66</v>
      </c>
      <c r="K459" s="9">
        <f t="shared" ref="K459:L460" si="215">K460</f>
        <v>66</v>
      </c>
      <c r="L459" s="9">
        <f t="shared" si="215"/>
        <v>66</v>
      </c>
      <c r="M459" s="9">
        <f t="shared" si="181"/>
        <v>100</v>
      </c>
      <c r="N459" s="9">
        <f t="shared" si="182"/>
        <v>100</v>
      </c>
    </row>
    <row r="460" spans="1:14" ht="25.5">
      <c r="A460" s="8" t="s">
        <v>89</v>
      </c>
      <c r="B460" s="2" t="s">
        <v>263</v>
      </c>
      <c r="C460" s="2" t="s">
        <v>21</v>
      </c>
      <c r="D460" s="2" t="s">
        <v>48</v>
      </c>
      <c r="E460" s="2" t="s">
        <v>275</v>
      </c>
      <c r="F460" s="2" t="s">
        <v>90</v>
      </c>
      <c r="G460" s="9">
        <v>66</v>
      </c>
      <c r="H460" s="9" t="s">
        <v>0</v>
      </c>
      <c r="I460" s="9">
        <v>66</v>
      </c>
      <c r="J460" s="9">
        <f>J461</f>
        <v>66</v>
      </c>
      <c r="K460" s="9">
        <f t="shared" si="215"/>
        <v>66</v>
      </c>
      <c r="L460" s="9">
        <f t="shared" si="215"/>
        <v>66</v>
      </c>
      <c r="M460" s="9">
        <f t="shared" si="181"/>
        <v>100</v>
      </c>
      <c r="N460" s="9">
        <f t="shared" si="182"/>
        <v>100</v>
      </c>
    </row>
    <row r="461" spans="1:14" ht="38.25">
      <c r="A461" s="8" t="s">
        <v>91</v>
      </c>
      <c r="B461" s="2" t="s">
        <v>263</v>
      </c>
      <c r="C461" s="2" t="s">
        <v>21</v>
      </c>
      <c r="D461" s="2" t="s">
        <v>48</v>
      </c>
      <c r="E461" s="2" t="s">
        <v>275</v>
      </c>
      <c r="F461" s="2" t="s">
        <v>92</v>
      </c>
      <c r="G461" s="9">
        <v>66</v>
      </c>
      <c r="H461" s="9" t="s">
        <v>0</v>
      </c>
      <c r="I461" s="9">
        <v>66</v>
      </c>
      <c r="J461" s="9">
        <v>66</v>
      </c>
      <c r="K461" s="9">
        <v>66</v>
      </c>
      <c r="L461" s="9">
        <v>66</v>
      </c>
      <c r="M461" s="9">
        <f t="shared" si="181"/>
        <v>100</v>
      </c>
      <c r="N461" s="9">
        <f t="shared" si="182"/>
        <v>100</v>
      </c>
    </row>
    <row r="462" spans="1:14" ht="25.5">
      <c r="A462" s="8" t="s">
        <v>276</v>
      </c>
      <c r="B462" s="2" t="s">
        <v>263</v>
      </c>
      <c r="C462" s="2" t="s">
        <v>21</v>
      </c>
      <c r="D462" s="2" t="s">
        <v>48</v>
      </c>
      <c r="E462" s="2" t="s">
        <v>277</v>
      </c>
      <c r="F462" s="6" t="s">
        <v>0</v>
      </c>
      <c r="G462" s="9">
        <v>7168.8</v>
      </c>
      <c r="H462" s="9" t="s">
        <v>0</v>
      </c>
      <c r="I462" s="9">
        <v>7168.8</v>
      </c>
      <c r="J462" s="9">
        <f>J463</f>
        <v>7168.7539999999999</v>
      </c>
      <c r="K462" s="9">
        <f t="shared" ref="K462:L463" si="216">K463</f>
        <v>7168.7539999999999</v>
      </c>
      <c r="L462" s="9">
        <f t="shared" si="216"/>
        <v>7168.7539999999999</v>
      </c>
      <c r="M462" s="9">
        <f t="shared" si="181"/>
        <v>99.999358330543458</v>
      </c>
      <c r="N462" s="9">
        <f t="shared" si="182"/>
        <v>100</v>
      </c>
    </row>
    <row r="463" spans="1:14">
      <c r="A463" s="8" t="s">
        <v>28</v>
      </c>
      <c r="B463" s="2" t="s">
        <v>263</v>
      </c>
      <c r="C463" s="2" t="s">
        <v>21</v>
      </c>
      <c r="D463" s="2" t="s">
        <v>48</v>
      </c>
      <c r="E463" s="2" t="s">
        <v>277</v>
      </c>
      <c r="F463" s="2" t="s">
        <v>29</v>
      </c>
      <c r="G463" s="9">
        <v>7168.8</v>
      </c>
      <c r="H463" s="9" t="s">
        <v>0</v>
      </c>
      <c r="I463" s="9">
        <v>7168.8</v>
      </c>
      <c r="J463" s="9">
        <f>J464</f>
        <v>7168.7539999999999</v>
      </c>
      <c r="K463" s="9">
        <f t="shared" si="216"/>
        <v>7168.7539999999999</v>
      </c>
      <c r="L463" s="9">
        <f t="shared" si="216"/>
        <v>7168.7539999999999</v>
      </c>
      <c r="M463" s="9">
        <f t="shared" si="181"/>
        <v>99.999358330543458</v>
      </c>
      <c r="N463" s="9">
        <f t="shared" si="182"/>
        <v>100</v>
      </c>
    </row>
    <row r="464" spans="1:14">
      <c r="A464" s="8" t="s">
        <v>75</v>
      </c>
      <c r="B464" s="2" t="s">
        <v>263</v>
      </c>
      <c r="C464" s="2" t="s">
        <v>21</v>
      </c>
      <c r="D464" s="2" t="s">
        <v>48</v>
      </c>
      <c r="E464" s="2" t="s">
        <v>277</v>
      </c>
      <c r="F464" s="2" t="s">
        <v>76</v>
      </c>
      <c r="G464" s="9">
        <v>7168.8</v>
      </c>
      <c r="H464" s="9" t="s">
        <v>0</v>
      </c>
      <c r="I464" s="9">
        <v>7168.8</v>
      </c>
      <c r="J464" s="9">
        <v>7168.7539999999999</v>
      </c>
      <c r="K464" s="9">
        <v>7168.7539999999999</v>
      </c>
      <c r="L464" s="9">
        <v>7168.7539999999999</v>
      </c>
      <c r="M464" s="9">
        <f t="shared" si="181"/>
        <v>99.999358330543458</v>
      </c>
      <c r="N464" s="9">
        <f t="shared" si="182"/>
        <v>100</v>
      </c>
    </row>
    <row r="465" spans="1:14" ht="25.5">
      <c r="A465" s="33" t="s">
        <v>677</v>
      </c>
      <c r="B465" s="2" t="s">
        <v>263</v>
      </c>
      <c r="C465" s="2" t="s">
        <v>21</v>
      </c>
      <c r="D465" s="2" t="s">
        <v>48</v>
      </c>
      <c r="E465" s="28" t="s">
        <v>678</v>
      </c>
      <c r="F465" s="2"/>
      <c r="G465" s="9"/>
      <c r="H465" s="9"/>
      <c r="I465" s="9"/>
      <c r="J465" s="9">
        <f>J466</f>
        <v>250</v>
      </c>
      <c r="K465" s="9">
        <f t="shared" ref="K465:L467" si="217">K466</f>
        <v>250</v>
      </c>
      <c r="L465" s="9">
        <f t="shared" si="217"/>
        <v>250</v>
      </c>
      <c r="M465" s="9">
        <v>0</v>
      </c>
      <c r="N465" s="9">
        <f t="shared" ref="N465:N468" si="218">L465/J465*100</f>
        <v>100</v>
      </c>
    </row>
    <row r="466" spans="1:14" ht="25.5">
      <c r="A466" s="33" t="s">
        <v>677</v>
      </c>
      <c r="B466" s="2" t="s">
        <v>263</v>
      </c>
      <c r="C466" s="2" t="s">
        <v>21</v>
      </c>
      <c r="D466" s="2" t="s">
        <v>48</v>
      </c>
      <c r="E466" s="28" t="s">
        <v>679</v>
      </c>
      <c r="F466" s="2"/>
      <c r="G466" s="9"/>
      <c r="H466" s="9"/>
      <c r="I466" s="9"/>
      <c r="J466" s="9">
        <f>J467</f>
        <v>250</v>
      </c>
      <c r="K466" s="9">
        <f t="shared" si="217"/>
        <v>250</v>
      </c>
      <c r="L466" s="9">
        <f t="shared" si="217"/>
        <v>250</v>
      </c>
      <c r="M466" s="9">
        <v>0</v>
      </c>
      <c r="N466" s="9">
        <f t="shared" si="218"/>
        <v>100</v>
      </c>
    </row>
    <row r="467" spans="1:14" ht="25.5">
      <c r="A467" s="8" t="s">
        <v>89</v>
      </c>
      <c r="B467" s="2" t="s">
        <v>263</v>
      </c>
      <c r="C467" s="2" t="s">
        <v>21</v>
      </c>
      <c r="D467" s="2" t="s">
        <v>48</v>
      </c>
      <c r="E467" s="28" t="s">
        <v>679</v>
      </c>
      <c r="F467" s="2">
        <v>200</v>
      </c>
      <c r="G467" s="9"/>
      <c r="H467" s="9"/>
      <c r="I467" s="9"/>
      <c r="J467" s="9">
        <f>J468</f>
        <v>250</v>
      </c>
      <c r="K467" s="9">
        <f t="shared" si="217"/>
        <v>250</v>
      </c>
      <c r="L467" s="9">
        <f t="shared" si="217"/>
        <v>250</v>
      </c>
      <c r="M467" s="9">
        <v>0</v>
      </c>
      <c r="N467" s="9">
        <f t="shared" si="218"/>
        <v>100</v>
      </c>
    </row>
    <row r="468" spans="1:14" ht="38.25">
      <c r="A468" s="8" t="s">
        <v>91</v>
      </c>
      <c r="B468" s="2" t="s">
        <v>263</v>
      </c>
      <c r="C468" s="2" t="s">
        <v>21</v>
      </c>
      <c r="D468" s="2" t="s">
        <v>48</v>
      </c>
      <c r="E468" s="28" t="s">
        <v>679</v>
      </c>
      <c r="F468" s="2">
        <v>240</v>
      </c>
      <c r="G468" s="9"/>
      <c r="H468" s="9"/>
      <c r="I468" s="9"/>
      <c r="J468" s="9">
        <v>250</v>
      </c>
      <c r="K468" s="9">
        <v>250</v>
      </c>
      <c r="L468" s="9">
        <v>250</v>
      </c>
      <c r="M468" s="9">
        <v>0</v>
      </c>
      <c r="N468" s="9">
        <f t="shared" si="218"/>
        <v>100</v>
      </c>
    </row>
    <row r="469" spans="1:14">
      <c r="A469" s="8"/>
      <c r="B469" s="2"/>
      <c r="C469" s="2"/>
      <c r="D469" s="2"/>
      <c r="E469" s="2"/>
      <c r="F469" s="2"/>
      <c r="G469" s="9"/>
      <c r="H469" s="9"/>
      <c r="I469" s="9"/>
      <c r="J469" s="9"/>
      <c r="K469" s="9"/>
      <c r="L469" s="9"/>
      <c r="M469" s="9"/>
      <c r="N469" s="9"/>
    </row>
    <row r="470" spans="1:14">
      <c r="A470" s="8" t="s">
        <v>54</v>
      </c>
      <c r="B470" s="2" t="s">
        <v>263</v>
      </c>
      <c r="C470" s="2" t="s">
        <v>21</v>
      </c>
      <c r="D470" s="2" t="s">
        <v>55</v>
      </c>
      <c r="E470" s="6" t="s">
        <v>0</v>
      </c>
      <c r="F470" s="6" t="s">
        <v>0</v>
      </c>
      <c r="G470" s="9">
        <v>831376.8</v>
      </c>
      <c r="H470" s="9">
        <v>3588.3</v>
      </c>
      <c r="I470" s="9">
        <v>834965.1</v>
      </c>
      <c r="J470" s="9">
        <f>J471+J511</f>
        <v>835127.62</v>
      </c>
      <c r="K470" s="9">
        <f t="shared" ref="K470:L470" si="219">K471+K511</f>
        <v>835055.46484000003</v>
      </c>
      <c r="L470" s="9">
        <f t="shared" si="219"/>
        <v>824248.7495899999</v>
      </c>
      <c r="M470" s="9">
        <f t="shared" si="181"/>
        <v>98.716551097764437</v>
      </c>
      <c r="N470" s="9">
        <f t="shared" si="182"/>
        <v>98.697340364578039</v>
      </c>
    </row>
    <row r="471" spans="1:14" ht="38.25">
      <c r="A471" s="8" t="s">
        <v>56</v>
      </c>
      <c r="B471" s="2" t="s">
        <v>263</v>
      </c>
      <c r="C471" s="2" t="s">
        <v>21</v>
      </c>
      <c r="D471" s="2" t="s">
        <v>55</v>
      </c>
      <c r="E471" s="2" t="s">
        <v>57</v>
      </c>
      <c r="F471" s="6" t="s">
        <v>0</v>
      </c>
      <c r="G471" s="9">
        <v>831376.8</v>
      </c>
      <c r="H471" s="9">
        <v>3588.3</v>
      </c>
      <c r="I471" s="9">
        <v>834965.1</v>
      </c>
      <c r="J471" s="9">
        <f>J472+J484+J488+J495</f>
        <v>834965.09</v>
      </c>
      <c r="K471" s="9">
        <f t="shared" ref="K471:L471" si="220">K472+K484+K488+K495</f>
        <v>834892.93484</v>
      </c>
      <c r="L471" s="9">
        <f t="shared" si="220"/>
        <v>824086.21958999988</v>
      </c>
      <c r="M471" s="9">
        <f t="shared" si="181"/>
        <v>98.697085613518439</v>
      </c>
      <c r="N471" s="9">
        <f t="shared" si="182"/>
        <v>98.697086795568893</v>
      </c>
    </row>
    <row r="472" spans="1:14" ht="25.5">
      <c r="A472" s="8" t="s">
        <v>278</v>
      </c>
      <c r="B472" s="2" t="s">
        <v>263</v>
      </c>
      <c r="C472" s="2" t="s">
        <v>21</v>
      </c>
      <c r="D472" s="2" t="s">
        <v>55</v>
      </c>
      <c r="E472" s="2" t="s">
        <v>279</v>
      </c>
      <c r="F472" s="6" t="s">
        <v>0</v>
      </c>
      <c r="G472" s="9">
        <v>87412.4</v>
      </c>
      <c r="H472" s="9" t="s">
        <v>0</v>
      </c>
      <c r="I472" s="9">
        <v>87412.4</v>
      </c>
      <c r="J472" s="9">
        <f>J473+J478+J481</f>
        <v>87412.4</v>
      </c>
      <c r="K472" s="9">
        <f t="shared" ref="K472:L472" si="221">K473+K478+K481</f>
        <v>87412.4</v>
      </c>
      <c r="L472" s="9">
        <f t="shared" si="221"/>
        <v>80765.280389999985</v>
      </c>
      <c r="M472" s="9">
        <f t="shared" si="181"/>
        <v>92.395678862495473</v>
      </c>
      <c r="N472" s="9">
        <f t="shared" si="182"/>
        <v>92.395678862495473</v>
      </c>
    </row>
    <row r="473" spans="1:14" ht="25.5">
      <c r="A473" s="8" t="s">
        <v>280</v>
      </c>
      <c r="B473" s="2" t="s">
        <v>263</v>
      </c>
      <c r="C473" s="2" t="s">
        <v>21</v>
      </c>
      <c r="D473" s="2" t="s">
        <v>55</v>
      </c>
      <c r="E473" s="2" t="s">
        <v>281</v>
      </c>
      <c r="F473" s="6" t="s">
        <v>0</v>
      </c>
      <c r="G473" s="9">
        <v>76069</v>
      </c>
      <c r="H473" s="9" t="s">
        <v>0</v>
      </c>
      <c r="I473" s="9">
        <v>76069</v>
      </c>
      <c r="J473" s="9">
        <f>J474+J476</f>
        <v>76069</v>
      </c>
      <c r="K473" s="9">
        <f t="shared" ref="K473:L473" si="222">K474+K476</f>
        <v>76069</v>
      </c>
      <c r="L473" s="9">
        <f t="shared" si="222"/>
        <v>69421.880389999991</v>
      </c>
      <c r="M473" s="9">
        <f t="shared" si="181"/>
        <v>91.261723422156194</v>
      </c>
      <c r="N473" s="9">
        <f t="shared" si="182"/>
        <v>91.261723422156194</v>
      </c>
    </row>
    <row r="474" spans="1:14" ht="25.5">
      <c r="A474" s="8" t="s">
        <v>89</v>
      </c>
      <c r="B474" s="2" t="s">
        <v>263</v>
      </c>
      <c r="C474" s="2" t="s">
        <v>21</v>
      </c>
      <c r="D474" s="2" t="s">
        <v>55</v>
      </c>
      <c r="E474" s="2" t="s">
        <v>281</v>
      </c>
      <c r="F474" s="2" t="s">
        <v>90</v>
      </c>
      <c r="G474" s="9">
        <v>62142.400000000001</v>
      </c>
      <c r="H474" s="9" t="s">
        <v>0</v>
      </c>
      <c r="I474" s="9">
        <v>62142.400000000001</v>
      </c>
      <c r="J474" s="9">
        <f>J475</f>
        <v>62142.400000000001</v>
      </c>
      <c r="K474" s="9">
        <f t="shared" ref="K474:L474" si="223">K475</f>
        <v>62142.400000000001</v>
      </c>
      <c r="L474" s="9">
        <f t="shared" si="223"/>
        <v>56169.883329999997</v>
      </c>
      <c r="M474" s="9">
        <f t="shared" ref="M474:M541" si="224">L474/I474*100</f>
        <v>90.388982932748007</v>
      </c>
      <c r="N474" s="9">
        <f t="shared" ref="N474:N541" si="225">L474/J474*100</f>
        <v>90.388982932748007</v>
      </c>
    </row>
    <row r="475" spans="1:14" ht="38.25">
      <c r="A475" s="8" t="s">
        <v>91</v>
      </c>
      <c r="B475" s="2" t="s">
        <v>263</v>
      </c>
      <c r="C475" s="2" t="s">
        <v>21</v>
      </c>
      <c r="D475" s="2" t="s">
        <v>55</v>
      </c>
      <c r="E475" s="2" t="s">
        <v>281</v>
      </c>
      <c r="F475" s="2" t="s">
        <v>92</v>
      </c>
      <c r="G475" s="9">
        <v>62142.400000000001</v>
      </c>
      <c r="H475" s="9" t="s">
        <v>0</v>
      </c>
      <c r="I475" s="9">
        <v>62142.400000000001</v>
      </c>
      <c r="J475" s="9">
        <v>62142.400000000001</v>
      </c>
      <c r="K475" s="9">
        <v>62142.400000000001</v>
      </c>
      <c r="L475" s="9">
        <v>56169.883329999997</v>
      </c>
      <c r="M475" s="9">
        <f t="shared" si="224"/>
        <v>90.388982932748007</v>
      </c>
      <c r="N475" s="9">
        <f t="shared" si="225"/>
        <v>90.388982932748007</v>
      </c>
    </row>
    <row r="476" spans="1:14" ht="38.25">
      <c r="A476" s="8" t="s">
        <v>62</v>
      </c>
      <c r="B476" s="2" t="s">
        <v>263</v>
      </c>
      <c r="C476" s="2" t="s">
        <v>21</v>
      </c>
      <c r="D476" s="2" t="s">
        <v>55</v>
      </c>
      <c r="E476" s="2" t="s">
        <v>281</v>
      </c>
      <c r="F476" s="2" t="s">
        <v>63</v>
      </c>
      <c r="G476" s="9">
        <v>13926.6</v>
      </c>
      <c r="H476" s="9" t="s">
        <v>0</v>
      </c>
      <c r="I476" s="9">
        <v>13926.6</v>
      </c>
      <c r="J476" s="9">
        <f>J477</f>
        <v>13926.6</v>
      </c>
      <c r="K476" s="9">
        <f t="shared" ref="K476:L476" si="226">K477</f>
        <v>13926.6</v>
      </c>
      <c r="L476" s="9">
        <f t="shared" si="226"/>
        <v>13251.99706</v>
      </c>
      <c r="M476" s="9">
        <f t="shared" si="224"/>
        <v>95.15601123030747</v>
      </c>
      <c r="N476" s="9">
        <f t="shared" si="225"/>
        <v>95.15601123030747</v>
      </c>
    </row>
    <row r="477" spans="1:14">
      <c r="A477" s="8" t="s">
        <v>102</v>
      </c>
      <c r="B477" s="2" t="s">
        <v>263</v>
      </c>
      <c r="C477" s="2" t="s">
        <v>21</v>
      </c>
      <c r="D477" s="2" t="s">
        <v>55</v>
      </c>
      <c r="E477" s="2" t="s">
        <v>281</v>
      </c>
      <c r="F477" s="2" t="s">
        <v>103</v>
      </c>
      <c r="G477" s="9">
        <v>13926.6</v>
      </c>
      <c r="H477" s="9" t="s">
        <v>0</v>
      </c>
      <c r="I477" s="9">
        <v>13926.6</v>
      </c>
      <c r="J477" s="9">
        <v>13926.6</v>
      </c>
      <c r="K477" s="9">
        <v>13926.6</v>
      </c>
      <c r="L477" s="9">
        <v>13251.99706</v>
      </c>
      <c r="M477" s="9">
        <f t="shared" si="224"/>
        <v>95.15601123030747</v>
      </c>
      <c r="N477" s="9">
        <f t="shared" si="225"/>
        <v>95.15601123030747</v>
      </c>
    </row>
    <row r="478" spans="1:14" ht="25.5">
      <c r="A478" s="8" t="s">
        <v>60</v>
      </c>
      <c r="B478" s="2" t="s">
        <v>263</v>
      </c>
      <c r="C478" s="2" t="s">
        <v>21</v>
      </c>
      <c r="D478" s="2" t="s">
        <v>55</v>
      </c>
      <c r="E478" s="2" t="s">
        <v>282</v>
      </c>
      <c r="F478" s="6" t="s">
        <v>0</v>
      </c>
      <c r="G478" s="9">
        <v>10000</v>
      </c>
      <c r="H478" s="9" t="s">
        <v>0</v>
      </c>
      <c r="I478" s="9">
        <v>10000</v>
      </c>
      <c r="J478" s="9">
        <f>J479</f>
        <v>10000</v>
      </c>
      <c r="K478" s="9">
        <f t="shared" ref="K478:L479" si="227">K479</f>
        <v>10000</v>
      </c>
      <c r="L478" s="9">
        <f t="shared" si="227"/>
        <v>10000</v>
      </c>
      <c r="M478" s="9">
        <f t="shared" si="224"/>
        <v>100</v>
      </c>
      <c r="N478" s="9">
        <f t="shared" si="225"/>
        <v>100</v>
      </c>
    </row>
    <row r="479" spans="1:14" ht="38.25">
      <c r="A479" s="8" t="s">
        <v>62</v>
      </c>
      <c r="B479" s="2" t="s">
        <v>263</v>
      </c>
      <c r="C479" s="2" t="s">
        <v>21</v>
      </c>
      <c r="D479" s="2" t="s">
        <v>55</v>
      </c>
      <c r="E479" s="2" t="s">
        <v>282</v>
      </c>
      <c r="F479" s="2" t="s">
        <v>63</v>
      </c>
      <c r="G479" s="9">
        <v>10000</v>
      </c>
      <c r="H479" s="9" t="s">
        <v>0</v>
      </c>
      <c r="I479" s="9">
        <v>10000</v>
      </c>
      <c r="J479" s="9">
        <f>J480</f>
        <v>10000</v>
      </c>
      <c r="K479" s="9">
        <f t="shared" si="227"/>
        <v>10000</v>
      </c>
      <c r="L479" s="9">
        <f t="shared" si="227"/>
        <v>10000</v>
      </c>
      <c r="M479" s="9">
        <f t="shared" si="224"/>
        <v>100</v>
      </c>
      <c r="N479" s="9">
        <f t="shared" si="225"/>
        <v>100</v>
      </c>
    </row>
    <row r="480" spans="1:14">
      <c r="A480" s="8" t="s">
        <v>102</v>
      </c>
      <c r="B480" s="2" t="s">
        <v>263</v>
      </c>
      <c r="C480" s="2" t="s">
        <v>21</v>
      </c>
      <c r="D480" s="2" t="s">
        <v>55</v>
      </c>
      <c r="E480" s="2" t="s">
        <v>282</v>
      </c>
      <c r="F480" s="2" t="s">
        <v>103</v>
      </c>
      <c r="G480" s="9">
        <v>10000</v>
      </c>
      <c r="H480" s="9" t="s">
        <v>0</v>
      </c>
      <c r="I480" s="9">
        <v>10000</v>
      </c>
      <c r="J480" s="9">
        <v>10000</v>
      </c>
      <c r="K480" s="9">
        <v>10000</v>
      </c>
      <c r="L480" s="9">
        <v>10000</v>
      </c>
      <c r="M480" s="9">
        <f t="shared" si="224"/>
        <v>100</v>
      </c>
      <c r="N480" s="9">
        <f t="shared" si="225"/>
        <v>100</v>
      </c>
    </row>
    <row r="481" spans="1:14" ht="25.5">
      <c r="A481" s="8" t="s">
        <v>283</v>
      </c>
      <c r="B481" s="2" t="s">
        <v>263</v>
      </c>
      <c r="C481" s="2" t="s">
        <v>21</v>
      </c>
      <c r="D481" s="2" t="s">
        <v>55</v>
      </c>
      <c r="E481" s="2" t="s">
        <v>284</v>
      </c>
      <c r="F481" s="6" t="s">
        <v>0</v>
      </c>
      <c r="G481" s="9">
        <v>1343.4</v>
      </c>
      <c r="H481" s="9" t="s">
        <v>0</v>
      </c>
      <c r="I481" s="9">
        <v>1343.4</v>
      </c>
      <c r="J481" s="9">
        <f>J482</f>
        <v>1343.4</v>
      </c>
      <c r="K481" s="9">
        <f t="shared" ref="K481:L482" si="228">K482</f>
        <v>1343.4</v>
      </c>
      <c r="L481" s="9">
        <f t="shared" si="228"/>
        <v>1343.4</v>
      </c>
      <c r="M481" s="9">
        <f t="shared" si="224"/>
        <v>100</v>
      </c>
      <c r="N481" s="9">
        <f t="shared" si="225"/>
        <v>100</v>
      </c>
    </row>
    <row r="482" spans="1:14" ht="25.5">
      <c r="A482" s="8" t="s">
        <v>89</v>
      </c>
      <c r="B482" s="2" t="s">
        <v>263</v>
      </c>
      <c r="C482" s="2" t="s">
        <v>21</v>
      </c>
      <c r="D482" s="2" t="s">
        <v>55</v>
      </c>
      <c r="E482" s="2" t="s">
        <v>284</v>
      </c>
      <c r="F482" s="2" t="s">
        <v>90</v>
      </c>
      <c r="G482" s="9">
        <v>1343.4</v>
      </c>
      <c r="H482" s="9" t="s">
        <v>0</v>
      </c>
      <c r="I482" s="9">
        <v>1343.4</v>
      </c>
      <c r="J482" s="9">
        <f>J483</f>
        <v>1343.4</v>
      </c>
      <c r="K482" s="9">
        <f t="shared" si="228"/>
        <v>1343.4</v>
      </c>
      <c r="L482" s="9">
        <f t="shared" si="228"/>
        <v>1343.4</v>
      </c>
      <c r="M482" s="9">
        <f t="shared" si="224"/>
        <v>100</v>
      </c>
      <c r="N482" s="9">
        <f t="shared" si="225"/>
        <v>100</v>
      </c>
    </row>
    <row r="483" spans="1:14" ht="38.25">
      <c r="A483" s="8" t="s">
        <v>91</v>
      </c>
      <c r="B483" s="2" t="s">
        <v>263</v>
      </c>
      <c r="C483" s="2" t="s">
        <v>21</v>
      </c>
      <c r="D483" s="2" t="s">
        <v>55</v>
      </c>
      <c r="E483" s="2" t="s">
        <v>284</v>
      </c>
      <c r="F483" s="2" t="s">
        <v>92</v>
      </c>
      <c r="G483" s="9">
        <v>1343.4</v>
      </c>
      <c r="H483" s="9" t="s">
        <v>0</v>
      </c>
      <c r="I483" s="9">
        <v>1343.4</v>
      </c>
      <c r="J483" s="9">
        <v>1343.4</v>
      </c>
      <c r="K483" s="9">
        <v>1343.4</v>
      </c>
      <c r="L483" s="9">
        <v>1343.4</v>
      </c>
      <c r="M483" s="9">
        <f t="shared" si="224"/>
        <v>100</v>
      </c>
      <c r="N483" s="9">
        <f t="shared" si="225"/>
        <v>100</v>
      </c>
    </row>
    <row r="484" spans="1:14">
      <c r="A484" s="8" t="s">
        <v>58</v>
      </c>
      <c r="B484" s="2" t="s">
        <v>263</v>
      </c>
      <c r="C484" s="2" t="s">
        <v>21</v>
      </c>
      <c r="D484" s="2" t="s">
        <v>55</v>
      </c>
      <c r="E484" s="2" t="s">
        <v>59</v>
      </c>
      <c r="F484" s="6" t="s">
        <v>0</v>
      </c>
      <c r="G484" s="9">
        <v>24882.6</v>
      </c>
      <c r="H484" s="9" t="s">
        <v>0</v>
      </c>
      <c r="I484" s="9">
        <v>24882.6</v>
      </c>
      <c r="J484" s="9">
        <f>J485</f>
        <v>24882.6</v>
      </c>
      <c r="K484" s="9">
        <f t="shared" ref="K484:L486" si="229">K485</f>
        <v>24882.6</v>
      </c>
      <c r="L484" s="9">
        <f t="shared" si="229"/>
        <v>24565.395550000001</v>
      </c>
      <c r="M484" s="9">
        <f t="shared" si="224"/>
        <v>98.725195719096888</v>
      </c>
      <c r="N484" s="9">
        <f t="shared" si="225"/>
        <v>98.725195719096888</v>
      </c>
    </row>
    <row r="485" spans="1:14" ht="25.5">
      <c r="A485" s="8" t="s">
        <v>280</v>
      </c>
      <c r="B485" s="2" t="s">
        <v>263</v>
      </c>
      <c r="C485" s="2" t="s">
        <v>21</v>
      </c>
      <c r="D485" s="2" t="s">
        <v>55</v>
      </c>
      <c r="E485" s="2" t="s">
        <v>285</v>
      </c>
      <c r="F485" s="6" t="s">
        <v>0</v>
      </c>
      <c r="G485" s="9">
        <v>24882.6</v>
      </c>
      <c r="H485" s="9" t="s">
        <v>0</v>
      </c>
      <c r="I485" s="9">
        <v>24882.6</v>
      </c>
      <c r="J485" s="9">
        <f>J486</f>
        <v>24882.6</v>
      </c>
      <c r="K485" s="9">
        <f t="shared" si="229"/>
        <v>24882.6</v>
      </c>
      <c r="L485" s="9">
        <f t="shared" si="229"/>
        <v>24565.395550000001</v>
      </c>
      <c r="M485" s="9">
        <f t="shared" si="224"/>
        <v>98.725195719096888</v>
      </c>
      <c r="N485" s="9">
        <f t="shared" si="225"/>
        <v>98.725195719096888</v>
      </c>
    </row>
    <row r="486" spans="1:14" ht="38.25">
      <c r="A486" s="8" t="s">
        <v>62</v>
      </c>
      <c r="B486" s="2" t="s">
        <v>263</v>
      </c>
      <c r="C486" s="2" t="s">
        <v>21</v>
      </c>
      <c r="D486" s="2" t="s">
        <v>55</v>
      </c>
      <c r="E486" s="2" t="s">
        <v>285</v>
      </c>
      <c r="F486" s="2" t="s">
        <v>63</v>
      </c>
      <c r="G486" s="9">
        <v>24882.6</v>
      </c>
      <c r="H486" s="9" t="s">
        <v>0</v>
      </c>
      <c r="I486" s="9">
        <v>24882.6</v>
      </c>
      <c r="J486" s="9">
        <f>J487</f>
        <v>24882.6</v>
      </c>
      <c r="K486" s="9">
        <f t="shared" si="229"/>
        <v>24882.6</v>
      </c>
      <c r="L486" s="9">
        <f t="shared" si="229"/>
        <v>24565.395550000001</v>
      </c>
      <c r="M486" s="9">
        <f t="shared" si="224"/>
        <v>98.725195719096888</v>
      </c>
      <c r="N486" s="9">
        <f t="shared" si="225"/>
        <v>98.725195719096888</v>
      </c>
    </row>
    <row r="487" spans="1:14">
      <c r="A487" s="8" t="s">
        <v>102</v>
      </c>
      <c r="B487" s="2" t="s">
        <v>263</v>
      </c>
      <c r="C487" s="2" t="s">
        <v>21</v>
      </c>
      <c r="D487" s="2" t="s">
        <v>55</v>
      </c>
      <c r="E487" s="2" t="s">
        <v>285</v>
      </c>
      <c r="F487" s="2" t="s">
        <v>103</v>
      </c>
      <c r="G487" s="9">
        <v>24882.6</v>
      </c>
      <c r="H487" s="9" t="s">
        <v>0</v>
      </c>
      <c r="I487" s="9">
        <v>24882.6</v>
      </c>
      <c r="J487" s="9">
        <v>24882.6</v>
      </c>
      <c r="K487" s="9">
        <v>24882.6</v>
      </c>
      <c r="L487" s="9">
        <v>24565.395550000001</v>
      </c>
      <c r="M487" s="9">
        <f t="shared" si="224"/>
        <v>98.725195719096888</v>
      </c>
      <c r="N487" s="9">
        <f t="shared" si="225"/>
        <v>98.725195719096888</v>
      </c>
    </row>
    <row r="488" spans="1:14">
      <c r="A488" s="8" t="s">
        <v>286</v>
      </c>
      <c r="B488" s="2" t="s">
        <v>263</v>
      </c>
      <c r="C488" s="2" t="s">
        <v>21</v>
      </c>
      <c r="D488" s="2" t="s">
        <v>55</v>
      </c>
      <c r="E488" s="2" t="s">
        <v>287</v>
      </c>
      <c r="F488" s="6" t="s">
        <v>0</v>
      </c>
      <c r="G488" s="9">
        <v>229109.1</v>
      </c>
      <c r="H488" s="9">
        <v>3588.3</v>
      </c>
      <c r="I488" s="9">
        <v>232697.4</v>
      </c>
      <c r="J488" s="9">
        <f>J489+J492</f>
        <v>232697.39</v>
      </c>
      <c r="K488" s="9">
        <f t="shared" ref="K488:L488" si="230">K489+K492</f>
        <v>232697.39</v>
      </c>
      <c r="L488" s="9">
        <f t="shared" si="230"/>
        <v>231694.53633999999</v>
      </c>
      <c r="M488" s="9">
        <f t="shared" si="224"/>
        <v>99.56902670163052</v>
      </c>
      <c r="N488" s="9">
        <f t="shared" si="225"/>
        <v>99.569030980536553</v>
      </c>
    </row>
    <row r="489" spans="1:14" ht="25.5">
      <c r="A489" s="8" t="s">
        <v>280</v>
      </c>
      <c r="B489" s="2" t="s">
        <v>263</v>
      </c>
      <c r="C489" s="2" t="s">
        <v>21</v>
      </c>
      <c r="D489" s="2" t="s">
        <v>55</v>
      </c>
      <c r="E489" s="2" t="s">
        <v>288</v>
      </c>
      <c r="F489" s="6" t="s">
        <v>0</v>
      </c>
      <c r="G489" s="9">
        <v>66363.100000000006</v>
      </c>
      <c r="H489" s="9" t="s">
        <v>0</v>
      </c>
      <c r="I489" s="9">
        <v>66363.100000000006</v>
      </c>
      <c r="J489" s="9">
        <f>J490</f>
        <v>66363.100000000006</v>
      </c>
      <c r="K489" s="9">
        <f t="shared" ref="K489:L490" si="231">K490</f>
        <v>66363.100000000006</v>
      </c>
      <c r="L489" s="9">
        <f t="shared" si="231"/>
        <v>65360.286339999999</v>
      </c>
      <c r="M489" s="9">
        <f t="shared" si="224"/>
        <v>98.48889871027724</v>
      </c>
      <c r="N489" s="9">
        <f t="shared" si="225"/>
        <v>98.48889871027724</v>
      </c>
    </row>
    <row r="490" spans="1:14" ht="38.25">
      <c r="A490" s="8" t="s">
        <v>62</v>
      </c>
      <c r="B490" s="2" t="s">
        <v>263</v>
      </c>
      <c r="C490" s="2" t="s">
        <v>21</v>
      </c>
      <c r="D490" s="2" t="s">
        <v>55</v>
      </c>
      <c r="E490" s="2" t="s">
        <v>288</v>
      </c>
      <c r="F490" s="2" t="s">
        <v>63</v>
      </c>
      <c r="G490" s="9">
        <v>66363.100000000006</v>
      </c>
      <c r="H490" s="9" t="s">
        <v>0</v>
      </c>
      <c r="I490" s="9">
        <v>66363.100000000006</v>
      </c>
      <c r="J490" s="9">
        <f>J491</f>
        <v>66363.100000000006</v>
      </c>
      <c r="K490" s="9">
        <f t="shared" si="231"/>
        <v>66363.100000000006</v>
      </c>
      <c r="L490" s="9">
        <f t="shared" si="231"/>
        <v>65360.286339999999</v>
      </c>
      <c r="M490" s="9">
        <f t="shared" si="224"/>
        <v>98.48889871027724</v>
      </c>
      <c r="N490" s="9">
        <f t="shared" si="225"/>
        <v>98.48889871027724</v>
      </c>
    </row>
    <row r="491" spans="1:14">
      <c r="A491" s="8" t="s">
        <v>102</v>
      </c>
      <c r="B491" s="2" t="s">
        <v>263</v>
      </c>
      <c r="C491" s="2" t="s">
        <v>21</v>
      </c>
      <c r="D491" s="2" t="s">
        <v>55</v>
      </c>
      <c r="E491" s="2" t="s">
        <v>288</v>
      </c>
      <c r="F491" s="2" t="s">
        <v>103</v>
      </c>
      <c r="G491" s="9">
        <v>66363.100000000006</v>
      </c>
      <c r="H491" s="9" t="s">
        <v>0</v>
      </c>
      <c r="I491" s="9">
        <v>66363.100000000006</v>
      </c>
      <c r="J491" s="9">
        <v>66363.100000000006</v>
      </c>
      <c r="K491" s="9">
        <v>66363.100000000006</v>
      </c>
      <c r="L491" s="9">
        <v>65360.286339999999</v>
      </c>
      <c r="M491" s="9">
        <f t="shared" si="224"/>
        <v>98.48889871027724</v>
      </c>
      <c r="N491" s="9">
        <f t="shared" si="225"/>
        <v>98.48889871027724</v>
      </c>
    </row>
    <row r="492" spans="1:14" ht="25.5">
      <c r="A492" s="8" t="s">
        <v>60</v>
      </c>
      <c r="B492" s="2" t="s">
        <v>263</v>
      </c>
      <c r="C492" s="2" t="s">
        <v>21</v>
      </c>
      <c r="D492" s="2" t="s">
        <v>55</v>
      </c>
      <c r="E492" s="2" t="s">
        <v>289</v>
      </c>
      <c r="F492" s="6" t="s">
        <v>0</v>
      </c>
      <c r="G492" s="9">
        <v>162746</v>
      </c>
      <c r="H492" s="9">
        <v>3588.3</v>
      </c>
      <c r="I492" s="9">
        <v>166334.29999999999</v>
      </c>
      <c r="J492" s="9">
        <f>J493</f>
        <v>166334.29</v>
      </c>
      <c r="K492" s="9">
        <f t="shared" ref="K492:L493" si="232">K493</f>
        <v>166334.29</v>
      </c>
      <c r="L492" s="9">
        <f t="shared" si="232"/>
        <v>166334.25</v>
      </c>
      <c r="M492" s="9">
        <f t="shared" si="224"/>
        <v>99.99996994005447</v>
      </c>
      <c r="N492" s="9">
        <f t="shared" si="225"/>
        <v>99.999975952042121</v>
      </c>
    </row>
    <row r="493" spans="1:14" ht="38.25">
      <c r="A493" s="8" t="s">
        <v>62</v>
      </c>
      <c r="B493" s="2" t="s">
        <v>263</v>
      </c>
      <c r="C493" s="2" t="s">
        <v>21</v>
      </c>
      <c r="D493" s="2" t="s">
        <v>55</v>
      </c>
      <c r="E493" s="2" t="s">
        <v>289</v>
      </c>
      <c r="F493" s="2" t="s">
        <v>63</v>
      </c>
      <c r="G493" s="9">
        <v>162746</v>
      </c>
      <c r="H493" s="9">
        <v>3588.3</v>
      </c>
      <c r="I493" s="9">
        <v>166334.29999999999</v>
      </c>
      <c r="J493" s="9">
        <f>J494</f>
        <v>166334.29</v>
      </c>
      <c r="K493" s="9">
        <f t="shared" si="232"/>
        <v>166334.29</v>
      </c>
      <c r="L493" s="9">
        <f t="shared" si="232"/>
        <v>166334.25</v>
      </c>
      <c r="M493" s="9">
        <f t="shared" si="224"/>
        <v>99.99996994005447</v>
      </c>
      <c r="N493" s="9">
        <f t="shared" si="225"/>
        <v>99.999975952042121</v>
      </c>
    </row>
    <row r="494" spans="1:14">
      <c r="A494" s="8" t="s">
        <v>102</v>
      </c>
      <c r="B494" s="2" t="s">
        <v>263</v>
      </c>
      <c r="C494" s="2" t="s">
        <v>21</v>
      </c>
      <c r="D494" s="2" t="s">
        <v>55</v>
      </c>
      <c r="E494" s="2" t="s">
        <v>289</v>
      </c>
      <c r="F494" s="2" t="s">
        <v>103</v>
      </c>
      <c r="G494" s="9">
        <v>162746</v>
      </c>
      <c r="H494" s="9">
        <v>3588.3</v>
      </c>
      <c r="I494" s="9">
        <v>166334.29999999999</v>
      </c>
      <c r="J494" s="9">
        <v>166334.29</v>
      </c>
      <c r="K494" s="9">
        <v>166334.29</v>
      </c>
      <c r="L494" s="9">
        <v>166334.25</v>
      </c>
      <c r="M494" s="9">
        <f t="shared" si="224"/>
        <v>99.99996994005447</v>
      </c>
      <c r="N494" s="9">
        <f t="shared" si="225"/>
        <v>99.999975952042121</v>
      </c>
    </row>
    <row r="495" spans="1:14" ht="51">
      <c r="A495" s="8" t="s">
        <v>265</v>
      </c>
      <c r="B495" s="2" t="s">
        <v>263</v>
      </c>
      <c r="C495" s="2" t="s">
        <v>21</v>
      </c>
      <c r="D495" s="2" t="s">
        <v>55</v>
      </c>
      <c r="E495" s="2" t="s">
        <v>266</v>
      </c>
      <c r="F495" s="6" t="s">
        <v>0</v>
      </c>
      <c r="G495" s="9">
        <v>489972.7</v>
      </c>
      <c r="H495" s="9" t="s">
        <v>0</v>
      </c>
      <c r="I495" s="9">
        <v>489972.7</v>
      </c>
      <c r="J495" s="9">
        <f>J496+J504</f>
        <v>489972.69999999995</v>
      </c>
      <c r="K495" s="9">
        <f t="shared" ref="K495:L495" si="233">K496+K504</f>
        <v>489900.54483999999</v>
      </c>
      <c r="L495" s="9">
        <f t="shared" si="233"/>
        <v>487061.00730999996</v>
      </c>
      <c r="M495" s="9">
        <f t="shared" si="224"/>
        <v>99.405743893486303</v>
      </c>
      <c r="N495" s="9">
        <f t="shared" si="225"/>
        <v>99.405743893486303</v>
      </c>
    </row>
    <row r="496" spans="1:14" ht="25.5">
      <c r="A496" s="8" t="s">
        <v>280</v>
      </c>
      <c r="B496" s="2" t="s">
        <v>263</v>
      </c>
      <c r="C496" s="2" t="s">
        <v>21</v>
      </c>
      <c r="D496" s="2" t="s">
        <v>55</v>
      </c>
      <c r="E496" s="2" t="s">
        <v>290</v>
      </c>
      <c r="F496" s="6" t="s">
        <v>0</v>
      </c>
      <c r="G496" s="9">
        <v>398481.1</v>
      </c>
      <c r="H496" s="9" t="s">
        <v>0</v>
      </c>
      <c r="I496" s="9">
        <v>398481.1</v>
      </c>
      <c r="J496" s="9">
        <f>J497+J499+J501</f>
        <v>398481.1</v>
      </c>
      <c r="K496" s="9">
        <f t="shared" ref="K496:L496" si="234">K497+K499+K501</f>
        <v>398481.1</v>
      </c>
      <c r="L496" s="9">
        <f t="shared" si="234"/>
        <v>395667.38194999995</v>
      </c>
      <c r="M496" s="9">
        <f t="shared" si="224"/>
        <v>99.293889208296193</v>
      </c>
      <c r="N496" s="9">
        <f t="shared" si="225"/>
        <v>99.293889208296193</v>
      </c>
    </row>
    <row r="497" spans="1:14" ht="76.5">
      <c r="A497" s="8" t="s">
        <v>85</v>
      </c>
      <c r="B497" s="2" t="s">
        <v>263</v>
      </c>
      <c r="C497" s="2" t="s">
        <v>21</v>
      </c>
      <c r="D497" s="2" t="s">
        <v>55</v>
      </c>
      <c r="E497" s="2" t="s">
        <v>290</v>
      </c>
      <c r="F497" s="2" t="s">
        <v>86</v>
      </c>
      <c r="G497" s="9">
        <v>349109.9</v>
      </c>
      <c r="H497" s="9" t="s">
        <v>0</v>
      </c>
      <c r="I497" s="9">
        <v>349109.9</v>
      </c>
      <c r="J497" s="9">
        <f>J498</f>
        <v>348979.39999999997</v>
      </c>
      <c r="K497" s="9">
        <f t="shared" ref="K497:L497" si="235">K498</f>
        <v>348979.39999999997</v>
      </c>
      <c r="L497" s="9">
        <f t="shared" si="235"/>
        <v>347921.21096999996</v>
      </c>
      <c r="M497" s="9">
        <f t="shared" si="224"/>
        <v>99.659508644698974</v>
      </c>
      <c r="N497" s="9">
        <f t="shared" si="225"/>
        <v>99.696776076180996</v>
      </c>
    </row>
    <row r="498" spans="1:14" ht="25.5">
      <c r="A498" s="8" t="s">
        <v>87</v>
      </c>
      <c r="B498" s="2" t="s">
        <v>263</v>
      </c>
      <c r="C498" s="2" t="s">
        <v>21</v>
      </c>
      <c r="D498" s="2" t="s">
        <v>55</v>
      </c>
      <c r="E498" s="2" t="s">
        <v>290</v>
      </c>
      <c r="F498" s="2" t="s">
        <v>88</v>
      </c>
      <c r="G498" s="9">
        <v>349109.9</v>
      </c>
      <c r="H498" s="9" t="s">
        <v>0</v>
      </c>
      <c r="I498" s="9">
        <v>349109.9</v>
      </c>
      <c r="J498" s="9">
        <f>342600.1+6379.3</f>
        <v>348979.39999999997</v>
      </c>
      <c r="K498" s="9">
        <f>342600.1+6379.3</f>
        <v>348979.39999999997</v>
      </c>
      <c r="L498" s="9">
        <f>341976.77994+5944.43103</f>
        <v>347921.21096999996</v>
      </c>
      <c r="M498" s="9">
        <f t="shared" si="224"/>
        <v>99.659508644698974</v>
      </c>
      <c r="N498" s="9">
        <f t="shared" si="225"/>
        <v>99.696776076180996</v>
      </c>
    </row>
    <row r="499" spans="1:14" ht="25.5">
      <c r="A499" s="8" t="s">
        <v>89</v>
      </c>
      <c r="B499" s="2" t="s">
        <v>263</v>
      </c>
      <c r="C499" s="2" t="s">
        <v>21</v>
      </c>
      <c r="D499" s="2" t="s">
        <v>55</v>
      </c>
      <c r="E499" s="2" t="s">
        <v>290</v>
      </c>
      <c r="F499" s="2" t="s">
        <v>90</v>
      </c>
      <c r="G499" s="9">
        <v>48373.9</v>
      </c>
      <c r="H499" s="9" t="s">
        <v>0</v>
      </c>
      <c r="I499" s="9">
        <v>48373.9</v>
      </c>
      <c r="J499" s="9">
        <f>J500</f>
        <v>48373.9</v>
      </c>
      <c r="K499" s="9">
        <f t="shared" ref="K499:L499" si="236">K500</f>
        <v>48373.9</v>
      </c>
      <c r="L499" s="9">
        <f t="shared" si="236"/>
        <v>46783.272940000003</v>
      </c>
      <c r="M499" s="9">
        <f t="shared" si="224"/>
        <v>96.711807276237806</v>
      </c>
      <c r="N499" s="9">
        <f t="shared" si="225"/>
        <v>96.711807276237806</v>
      </c>
    </row>
    <row r="500" spans="1:14" ht="38.25">
      <c r="A500" s="8" t="s">
        <v>91</v>
      </c>
      <c r="B500" s="2" t="s">
        <v>263</v>
      </c>
      <c r="C500" s="2" t="s">
        <v>21</v>
      </c>
      <c r="D500" s="2" t="s">
        <v>55</v>
      </c>
      <c r="E500" s="2" t="s">
        <v>290</v>
      </c>
      <c r="F500" s="2" t="s">
        <v>92</v>
      </c>
      <c r="G500" s="9">
        <v>48373.9</v>
      </c>
      <c r="H500" s="9" t="s">
        <v>0</v>
      </c>
      <c r="I500" s="9">
        <v>48373.9</v>
      </c>
      <c r="J500" s="9">
        <v>48373.9</v>
      </c>
      <c r="K500" s="9">
        <v>48373.9</v>
      </c>
      <c r="L500" s="9">
        <v>46783.272940000003</v>
      </c>
      <c r="M500" s="9">
        <f t="shared" si="224"/>
        <v>96.711807276237806</v>
      </c>
      <c r="N500" s="9">
        <f t="shared" si="225"/>
        <v>96.711807276237806</v>
      </c>
    </row>
    <row r="501" spans="1:14">
      <c r="A501" s="8" t="s">
        <v>97</v>
      </c>
      <c r="B501" s="2" t="s">
        <v>263</v>
      </c>
      <c r="C501" s="2" t="s">
        <v>21</v>
      </c>
      <c r="D501" s="2" t="s">
        <v>55</v>
      </c>
      <c r="E501" s="2" t="s">
        <v>290</v>
      </c>
      <c r="F501" s="2" t="s">
        <v>98</v>
      </c>
      <c r="G501" s="9">
        <v>997.3</v>
      </c>
      <c r="H501" s="9" t="s">
        <v>0</v>
      </c>
      <c r="I501" s="9">
        <v>997.3</v>
      </c>
      <c r="J501" s="9">
        <f>J502+J503</f>
        <v>1127.8</v>
      </c>
      <c r="K501" s="9">
        <f t="shared" ref="K501:L501" si="237">K502+K503</f>
        <v>1127.8</v>
      </c>
      <c r="L501" s="9">
        <f t="shared" si="237"/>
        <v>962.89804000000004</v>
      </c>
      <c r="M501" s="9">
        <f t="shared" si="224"/>
        <v>96.55049032387447</v>
      </c>
      <c r="N501" s="9">
        <f t="shared" si="225"/>
        <v>85.378439439616955</v>
      </c>
    </row>
    <row r="502" spans="1:14">
      <c r="A502" s="8" t="s">
        <v>248</v>
      </c>
      <c r="B502" s="2" t="s">
        <v>263</v>
      </c>
      <c r="C502" s="2" t="s">
        <v>21</v>
      </c>
      <c r="D502" s="2" t="s">
        <v>55</v>
      </c>
      <c r="E502" s="2" t="s">
        <v>290</v>
      </c>
      <c r="F502" s="2" t="s">
        <v>249</v>
      </c>
      <c r="G502" s="9">
        <v>200</v>
      </c>
      <c r="H502" s="9" t="s">
        <v>0</v>
      </c>
      <c r="I502" s="9">
        <v>200</v>
      </c>
      <c r="J502" s="9">
        <v>342.81373000000002</v>
      </c>
      <c r="K502" s="9">
        <v>342.81373000000002</v>
      </c>
      <c r="L502" s="9">
        <v>340.08427999999998</v>
      </c>
      <c r="M502" s="9">
        <f t="shared" si="224"/>
        <v>170.04213999999999</v>
      </c>
      <c r="N502" s="9">
        <f t="shared" si="225"/>
        <v>99.203809602375017</v>
      </c>
    </row>
    <row r="503" spans="1:14">
      <c r="A503" s="8" t="s">
        <v>99</v>
      </c>
      <c r="B503" s="2" t="s">
        <v>263</v>
      </c>
      <c r="C503" s="2" t="s">
        <v>21</v>
      </c>
      <c r="D503" s="2" t="s">
        <v>55</v>
      </c>
      <c r="E503" s="2" t="s">
        <v>290</v>
      </c>
      <c r="F503" s="2" t="s">
        <v>100</v>
      </c>
      <c r="G503" s="9">
        <v>797.3</v>
      </c>
      <c r="H503" s="9" t="s">
        <v>0</v>
      </c>
      <c r="I503" s="9">
        <v>797.3</v>
      </c>
      <c r="J503" s="9">
        <f>357.3+427.68627</f>
        <v>784.98626999999999</v>
      </c>
      <c r="K503" s="9">
        <f>357.3+427.68627</f>
        <v>784.98626999999999</v>
      </c>
      <c r="L503" s="9">
        <f>277.8469+344.96686</f>
        <v>622.81376</v>
      </c>
      <c r="M503" s="9">
        <f t="shared" si="224"/>
        <v>78.115359337764971</v>
      </c>
      <c r="N503" s="9">
        <f t="shared" si="225"/>
        <v>79.340720188647367</v>
      </c>
    </row>
    <row r="504" spans="1:14" ht="25.5">
      <c r="A504" s="8" t="s">
        <v>283</v>
      </c>
      <c r="B504" s="2" t="s">
        <v>263</v>
      </c>
      <c r="C504" s="2" t="s">
        <v>21</v>
      </c>
      <c r="D504" s="2" t="s">
        <v>55</v>
      </c>
      <c r="E504" s="2" t="s">
        <v>291</v>
      </c>
      <c r="F504" s="6" t="s">
        <v>0</v>
      </c>
      <c r="G504" s="9">
        <v>91491.6</v>
      </c>
      <c r="H504" s="9" t="s">
        <v>0</v>
      </c>
      <c r="I504" s="9">
        <v>91491.6</v>
      </c>
      <c r="J504" s="9">
        <f>J505+J507+J509</f>
        <v>91491.599999999991</v>
      </c>
      <c r="K504" s="9">
        <f t="shared" ref="K504:L504" si="238">K505+K507+K509</f>
        <v>91419.444839999996</v>
      </c>
      <c r="L504" s="9">
        <f t="shared" si="238"/>
        <v>91393.625360000005</v>
      </c>
      <c r="M504" s="9">
        <f t="shared" si="224"/>
        <v>99.89291405986998</v>
      </c>
      <c r="N504" s="9">
        <f t="shared" si="225"/>
        <v>99.892914059869995</v>
      </c>
    </row>
    <row r="505" spans="1:14" ht="76.5">
      <c r="A505" s="8" t="s">
        <v>85</v>
      </c>
      <c r="B505" s="2" t="s">
        <v>263</v>
      </c>
      <c r="C505" s="2" t="s">
        <v>21</v>
      </c>
      <c r="D505" s="2" t="s">
        <v>55</v>
      </c>
      <c r="E505" s="2" t="s">
        <v>291</v>
      </c>
      <c r="F505" s="2" t="s">
        <v>86</v>
      </c>
      <c r="G505" s="9">
        <v>90723.3</v>
      </c>
      <c r="H505" s="9" t="s">
        <v>0</v>
      </c>
      <c r="I505" s="9">
        <v>90723.3</v>
      </c>
      <c r="J505" s="9">
        <f>J506</f>
        <v>90723.257199999993</v>
      </c>
      <c r="K505" s="9">
        <f t="shared" ref="K505:L505" si="239">K506</f>
        <v>90723.257199999993</v>
      </c>
      <c r="L505" s="9">
        <f t="shared" si="239"/>
        <v>90707.848440000002</v>
      </c>
      <c r="M505" s="9">
        <f t="shared" si="224"/>
        <v>99.982968476675779</v>
      </c>
      <c r="N505" s="9">
        <f t="shared" si="225"/>
        <v>99.983015645077629</v>
      </c>
    </row>
    <row r="506" spans="1:14" ht="25.5">
      <c r="A506" s="8" t="s">
        <v>87</v>
      </c>
      <c r="B506" s="2" t="s">
        <v>263</v>
      </c>
      <c r="C506" s="2" t="s">
        <v>21</v>
      </c>
      <c r="D506" s="2" t="s">
        <v>55</v>
      </c>
      <c r="E506" s="2" t="s">
        <v>291</v>
      </c>
      <c r="F506" s="2" t="s">
        <v>88</v>
      </c>
      <c r="G506" s="9">
        <v>90723.3</v>
      </c>
      <c r="H506" s="9" t="s">
        <v>0</v>
      </c>
      <c r="I506" s="9">
        <v>90723.3</v>
      </c>
      <c r="J506" s="9">
        <f>90723.2572</f>
        <v>90723.257199999993</v>
      </c>
      <c r="K506" s="9">
        <v>90723.257199999993</v>
      </c>
      <c r="L506" s="9">
        <v>90707.848440000002</v>
      </c>
      <c r="M506" s="9">
        <f t="shared" si="224"/>
        <v>99.982968476675779</v>
      </c>
      <c r="N506" s="9">
        <f t="shared" si="225"/>
        <v>99.983015645077629</v>
      </c>
    </row>
    <row r="507" spans="1:14" ht="25.5">
      <c r="A507" s="8" t="s">
        <v>89</v>
      </c>
      <c r="B507" s="2" t="s">
        <v>263</v>
      </c>
      <c r="C507" s="2" t="s">
        <v>21</v>
      </c>
      <c r="D507" s="2" t="s">
        <v>55</v>
      </c>
      <c r="E507" s="2" t="s">
        <v>291</v>
      </c>
      <c r="F507" s="2" t="s">
        <v>90</v>
      </c>
      <c r="G507" s="9">
        <v>389.4</v>
      </c>
      <c r="H507" s="9" t="s">
        <v>0</v>
      </c>
      <c r="I507" s="9">
        <v>389.4</v>
      </c>
      <c r="J507" s="9">
        <f>J508</f>
        <v>389.4</v>
      </c>
      <c r="K507" s="9">
        <f t="shared" ref="K507:L507" si="240">K508</f>
        <v>347</v>
      </c>
      <c r="L507" s="9">
        <f t="shared" si="240"/>
        <v>336.59354000000002</v>
      </c>
      <c r="M507" s="9">
        <f t="shared" si="224"/>
        <v>86.439019003595291</v>
      </c>
      <c r="N507" s="9">
        <f t="shared" si="225"/>
        <v>86.439019003595291</v>
      </c>
    </row>
    <row r="508" spans="1:14" ht="38.25">
      <c r="A508" s="8" t="s">
        <v>91</v>
      </c>
      <c r="B508" s="2" t="s">
        <v>263</v>
      </c>
      <c r="C508" s="2" t="s">
        <v>21</v>
      </c>
      <c r="D508" s="2" t="s">
        <v>55</v>
      </c>
      <c r="E508" s="2" t="s">
        <v>291</v>
      </c>
      <c r="F508" s="2" t="s">
        <v>92</v>
      </c>
      <c r="G508" s="9">
        <v>389.4</v>
      </c>
      <c r="H508" s="9" t="s">
        <v>0</v>
      </c>
      <c r="I508" s="9">
        <v>389.4</v>
      </c>
      <c r="J508" s="9">
        <v>389.4</v>
      </c>
      <c r="K508" s="9">
        <v>347</v>
      </c>
      <c r="L508" s="9">
        <v>336.59354000000002</v>
      </c>
      <c r="M508" s="9">
        <f t="shared" si="224"/>
        <v>86.439019003595291</v>
      </c>
      <c r="N508" s="9">
        <f t="shared" si="225"/>
        <v>86.439019003595291</v>
      </c>
    </row>
    <row r="509" spans="1:14" ht="25.5">
      <c r="A509" s="8" t="s">
        <v>93</v>
      </c>
      <c r="B509" s="2" t="s">
        <v>263</v>
      </c>
      <c r="C509" s="2" t="s">
        <v>21</v>
      </c>
      <c r="D509" s="2" t="s">
        <v>55</v>
      </c>
      <c r="E509" s="2" t="s">
        <v>291</v>
      </c>
      <c r="F509" s="2" t="s">
        <v>94</v>
      </c>
      <c r="G509" s="9">
        <v>378.9</v>
      </c>
      <c r="H509" s="9" t="s">
        <v>0</v>
      </c>
      <c r="I509" s="9">
        <v>378.9</v>
      </c>
      <c r="J509" s="9">
        <f>J510</f>
        <v>378.94279999999998</v>
      </c>
      <c r="K509" s="9">
        <f t="shared" ref="K509:L509" si="241">K510</f>
        <v>349.18763999999999</v>
      </c>
      <c r="L509" s="9">
        <f t="shared" si="241"/>
        <v>349.18338</v>
      </c>
      <c r="M509" s="9">
        <f t="shared" si="224"/>
        <v>92.157133808392729</v>
      </c>
      <c r="N509" s="9">
        <f t="shared" si="225"/>
        <v>92.146725046629726</v>
      </c>
    </row>
    <row r="510" spans="1:14" ht="25.5">
      <c r="A510" s="8" t="s">
        <v>268</v>
      </c>
      <c r="B510" s="2" t="s">
        <v>263</v>
      </c>
      <c r="C510" s="2" t="s">
        <v>21</v>
      </c>
      <c r="D510" s="2" t="s">
        <v>55</v>
      </c>
      <c r="E510" s="2" t="s">
        <v>291</v>
      </c>
      <c r="F510" s="2" t="s">
        <v>269</v>
      </c>
      <c r="G510" s="9">
        <v>378.9</v>
      </c>
      <c r="H510" s="9" t="s">
        <v>0</v>
      </c>
      <c r="I510" s="9">
        <v>378.9</v>
      </c>
      <c r="J510" s="9">
        <v>378.94279999999998</v>
      </c>
      <c r="K510" s="9">
        <v>349.18763999999999</v>
      </c>
      <c r="L510" s="55">
        <v>349.18338</v>
      </c>
      <c r="M510" s="9">
        <f t="shared" si="224"/>
        <v>92.157133808392729</v>
      </c>
      <c r="N510" s="9">
        <f t="shared" si="225"/>
        <v>92.146725046629726</v>
      </c>
    </row>
    <row r="511" spans="1:14" ht="25.5">
      <c r="A511" s="33" t="s">
        <v>677</v>
      </c>
      <c r="B511" s="2" t="s">
        <v>263</v>
      </c>
      <c r="C511" s="2" t="s">
        <v>21</v>
      </c>
      <c r="D511" s="2" t="s">
        <v>55</v>
      </c>
      <c r="E511" s="28" t="s">
        <v>678</v>
      </c>
      <c r="F511" s="2"/>
      <c r="G511" s="9"/>
      <c r="H511" s="9"/>
      <c r="I511" s="9"/>
      <c r="J511" s="9">
        <f>J512</f>
        <v>162.53</v>
      </c>
      <c r="K511" s="9">
        <f t="shared" ref="K511:L513" si="242">K512</f>
        <v>162.53</v>
      </c>
      <c r="L511" s="9">
        <f t="shared" si="242"/>
        <v>162.53</v>
      </c>
      <c r="M511" s="9">
        <v>0</v>
      </c>
      <c r="N511" s="9">
        <f t="shared" ref="N511:N514" si="243">L511/J511*100</f>
        <v>100</v>
      </c>
    </row>
    <row r="512" spans="1:14" ht="25.5">
      <c r="A512" s="33" t="s">
        <v>677</v>
      </c>
      <c r="B512" s="2" t="s">
        <v>263</v>
      </c>
      <c r="C512" s="2" t="s">
        <v>21</v>
      </c>
      <c r="D512" s="2" t="s">
        <v>55</v>
      </c>
      <c r="E512" s="28" t="s">
        <v>679</v>
      </c>
      <c r="F512" s="2"/>
      <c r="G512" s="9"/>
      <c r="H512" s="9"/>
      <c r="I512" s="9"/>
      <c r="J512" s="9">
        <f>J513</f>
        <v>162.53</v>
      </c>
      <c r="K512" s="9">
        <f t="shared" si="242"/>
        <v>162.53</v>
      </c>
      <c r="L512" s="9">
        <f t="shared" si="242"/>
        <v>162.53</v>
      </c>
      <c r="M512" s="9">
        <v>0</v>
      </c>
      <c r="N512" s="9">
        <f t="shared" si="243"/>
        <v>100</v>
      </c>
    </row>
    <row r="513" spans="1:14" ht="38.25">
      <c r="A513" s="8" t="s">
        <v>62</v>
      </c>
      <c r="B513" s="2" t="s">
        <v>263</v>
      </c>
      <c r="C513" s="2" t="s">
        <v>21</v>
      </c>
      <c r="D513" s="2" t="s">
        <v>55</v>
      </c>
      <c r="E513" s="28" t="s">
        <v>679</v>
      </c>
      <c r="F513" s="2">
        <v>600</v>
      </c>
      <c r="G513" s="9"/>
      <c r="H513" s="9"/>
      <c r="I513" s="9"/>
      <c r="J513" s="9">
        <f>J514</f>
        <v>162.53</v>
      </c>
      <c r="K513" s="9">
        <f t="shared" si="242"/>
        <v>162.53</v>
      </c>
      <c r="L513" s="9">
        <f t="shared" si="242"/>
        <v>162.53</v>
      </c>
      <c r="M513" s="9">
        <v>0</v>
      </c>
      <c r="N513" s="9">
        <f t="shared" si="243"/>
        <v>100</v>
      </c>
    </row>
    <row r="514" spans="1:14">
      <c r="A514" s="8" t="s">
        <v>102</v>
      </c>
      <c r="B514" s="2" t="s">
        <v>263</v>
      </c>
      <c r="C514" s="2" t="s">
        <v>21</v>
      </c>
      <c r="D514" s="2" t="s">
        <v>55</v>
      </c>
      <c r="E514" s="28" t="s">
        <v>679</v>
      </c>
      <c r="F514" s="2">
        <v>620</v>
      </c>
      <c r="G514" s="9"/>
      <c r="H514" s="9"/>
      <c r="I514" s="9"/>
      <c r="J514" s="9">
        <v>162.53</v>
      </c>
      <c r="K514" s="9">
        <v>162.53</v>
      </c>
      <c r="L514" s="55">
        <v>162.53</v>
      </c>
      <c r="M514" s="9">
        <v>0</v>
      </c>
      <c r="N514" s="9">
        <f t="shared" si="243"/>
        <v>100</v>
      </c>
    </row>
    <row r="515" spans="1:14">
      <c r="A515" s="10" t="s">
        <v>0</v>
      </c>
      <c r="B515" s="6" t="s">
        <v>0</v>
      </c>
      <c r="C515" s="6" t="s">
        <v>0</v>
      </c>
      <c r="D515" s="6" t="s">
        <v>0</v>
      </c>
      <c r="E515" s="6" t="s">
        <v>0</v>
      </c>
      <c r="F515" s="6" t="s">
        <v>0</v>
      </c>
      <c r="G515" s="11" t="s">
        <v>0</v>
      </c>
      <c r="H515" s="11" t="s">
        <v>0</v>
      </c>
      <c r="I515" s="11" t="s">
        <v>0</v>
      </c>
      <c r="J515" s="11"/>
      <c r="K515" s="11"/>
      <c r="L515" s="11"/>
      <c r="M515" s="11"/>
      <c r="N515" s="11"/>
    </row>
    <row r="516" spans="1:14">
      <c r="A516" s="8" t="s">
        <v>292</v>
      </c>
      <c r="B516" s="2" t="s">
        <v>263</v>
      </c>
      <c r="C516" s="2" t="s">
        <v>48</v>
      </c>
      <c r="D516" s="6" t="s">
        <v>0</v>
      </c>
      <c r="E516" s="6" t="s">
        <v>0</v>
      </c>
      <c r="F516" s="6" t="s">
        <v>0</v>
      </c>
      <c r="G516" s="9">
        <v>56098</v>
      </c>
      <c r="H516" s="9" t="s">
        <v>0</v>
      </c>
      <c r="I516" s="9">
        <v>56098</v>
      </c>
      <c r="J516" s="9">
        <f>J517</f>
        <v>58098</v>
      </c>
      <c r="K516" s="9">
        <f t="shared" ref="K516:L516" si="244">K517</f>
        <v>58098</v>
      </c>
      <c r="L516" s="9">
        <f t="shared" si="244"/>
        <v>56484.728090000004</v>
      </c>
      <c r="M516" s="9">
        <f t="shared" si="224"/>
        <v>100.68937946094336</v>
      </c>
      <c r="N516" s="9">
        <f t="shared" si="225"/>
        <v>97.223188560707769</v>
      </c>
    </row>
    <row r="517" spans="1:14" ht="25.5">
      <c r="A517" s="8" t="s">
        <v>293</v>
      </c>
      <c r="B517" s="2" t="s">
        <v>263</v>
      </c>
      <c r="C517" s="2" t="s">
        <v>48</v>
      </c>
      <c r="D517" s="2" t="s">
        <v>33</v>
      </c>
      <c r="E517" s="6" t="s">
        <v>0</v>
      </c>
      <c r="F517" s="6" t="s">
        <v>0</v>
      </c>
      <c r="G517" s="9">
        <v>56098</v>
      </c>
      <c r="H517" s="9" t="s">
        <v>0</v>
      </c>
      <c r="I517" s="9">
        <v>56098</v>
      </c>
      <c r="J517" s="9">
        <f>J518+J523+J551+J555</f>
        <v>58098</v>
      </c>
      <c r="K517" s="9">
        <f>K518+K523+K551+K555</f>
        <v>58098</v>
      </c>
      <c r="L517" s="9">
        <f t="shared" ref="L517" si="245">L518+L523+L551+L555</f>
        <v>56484.728090000004</v>
      </c>
      <c r="M517" s="9">
        <f t="shared" si="224"/>
        <v>100.68937946094336</v>
      </c>
      <c r="N517" s="9">
        <f t="shared" si="225"/>
        <v>97.223188560707769</v>
      </c>
    </row>
    <row r="518" spans="1:14" ht="89.25">
      <c r="A518" s="8" t="s">
        <v>104</v>
      </c>
      <c r="B518" s="2" t="s">
        <v>263</v>
      </c>
      <c r="C518" s="2" t="s">
        <v>48</v>
      </c>
      <c r="D518" s="2" t="s">
        <v>33</v>
      </c>
      <c r="E518" s="2" t="s">
        <v>105</v>
      </c>
      <c r="F518" s="6" t="s">
        <v>0</v>
      </c>
      <c r="G518" s="9">
        <v>450</v>
      </c>
      <c r="H518" s="9" t="s">
        <v>0</v>
      </c>
      <c r="I518" s="9">
        <v>450</v>
      </c>
      <c r="J518" s="9">
        <f>J519</f>
        <v>450</v>
      </c>
      <c r="K518" s="9">
        <f t="shared" ref="K518:L521" si="246">K519</f>
        <v>450</v>
      </c>
      <c r="L518" s="9">
        <f t="shared" si="246"/>
        <v>450</v>
      </c>
      <c r="M518" s="9">
        <f t="shared" si="224"/>
        <v>100</v>
      </c>
      <c r="N518" s="9">
        <f t="shared" si="225"/>
        <v>100</v>
      </c>
    </row>
    <row r="519" spans="1:14" ht="38.25">
      <c r="A519" s="8" t="s">
        <v>106</v>
      </c>
      <c r="B519" s="2" t="s">
        <v>263</v>
      </c>
      <c r="C519" s="2" t="s">
        <v>48</v>
      </c>
      <c r="D519" s="2" t="s">
        <v>33</v>
      </c>
      <c r="E519" s="2" t="s">
        <v>107</v>
      </c>
      <c r="F519" s="6" t="s">
        <v>0</v>
      </c>
      <c r="G519" s="9">
        <v>450</v>
      </c>
      <c r="H519" s="9" t="s">
        <v>0</v>
      </c>
      <c r="I519" s="9">
        <v>450</v>
      </c>
      <c r="J519" s="9">
        <f>J520</f>
        <v>450</v>
      </c>
      <c r="K519" s="9">
        <f t="shared" si="246"/>
        <v>450</v>
      </c>
      <c r="L519" s="9">
        <f t="shared" si="246"/>
        <v>450</v>
      </c>
      <c r="M519" s="9">
        <f t="shared" si="224"/>
        <v>100</v>
      </c>
      <c r="N519" s="9">
        <f t="shared" si="225"/>
        <v>100</v>
      </c>
    </row>
    <row r="520" spans="1:14" ht="25.5">
      <c r="A520" s="8" t="s">
        <v>294</v>
      </c>
      <c r="B520" s="2" t="s">
        <v>263</v>
      </c>
      <c r="C520" s="2" t="s">
        <v>48</v>
      </c>
      <c r="D520" s="2" t="s">
        <v>33</v>
      </c>
      <c r="E520" s="2" t="s">
        <v>295</v>
      </c>
      <c r="F520" s="6" t="s">
        <v>0</v>
      </c>
      <c r="G520" s="9">
        <v>450</v>
      </c>
      <c r="H520" s="9" t="s">
        <v>0</v>
      </c>
      <c r="I520" s="9">
        <v>450</v>
      </c>
      <c r="J520" s="9">
        <f>J521</f>
        <v>450</v>
      </c>
      <c r="K520" s="9">
        <f t="shared" si="246"/>
        <v>450</v>
      </c>
      <c r="L520" s="9">
        <f t="shared" si="246"/>
        <v>450</v>
      </c>
      <c r="M520" s="9">
        <f t="shared" si="224"/>
        <v>100</v>
      </c>
      <c r="N520" s="9">
        <f t="shared" si="225"/>
        <v>100</v>
      </c>
    </row>
    <row r="521" spans="1:14" ht="25.5">
      <c r="A521" s="8" t="s">
        <v>93</v>
      </c>
      <c r="B521" s="2" t="s">
        <v>263</v>
      </c>
      <c r="C521" s="2" t="s">
        <v>48</v>
      </c>
      <c r="D521" s="2" t="s">
        <v>33</v>
      </c>
      <c r="E521" s="2" t="s">
        <v>295</v>
      </c>
      <c r="F521" s="2" t="s">
        <v>94</v>
      </c>
      <c r="G521" s="9">
        <v>450</v>
      </c>
      <c r="H521" s="9" t="s">
        <v>0</v>
      </c>
      <c r="I521" s="9">
        <v>450</v>
      </c>
      <c r="J521" s="9">
        <f>J522</f>
        <v>450</v>
      </c>
      <c r="K521" s="9">
        <f t="shared" si="246"/>
        <v>450</v>
      </c>
      <c r="L521" s="9">
        <f t="shared" si="246"/>
        <v>450</v>
      </c>
      <c r="M521" s="9">
        <f t="shared" si="224"/>
        <v>100</v>
      </c>
      <c r="N521" s="9">
        <f t="shared" si="225"/>
        <v>100</v>
      </c>
    </row>
    <row r="522" spans="1:14">
      <c r="A522" s="8" t="s">
        <v>95</v>
      </c>
      <c r="B522" s="2" t="s">
        <v>263</v>
      </c>
      <c r="C522" s="2" t="s">
        <v>48</v>
      </c>
      <c r="D522" s="2" t="s">
        <v>33</v>
      </c>
      <c r="E522" s="2" t="s">
        <v>295</v>
      </c>
      <c r="F522" s="2" t="s">
        <v>96</v>
      </c>
      <c r="G522" s="9">
        <v>450</v>
      </c>
      <c r="H522" s="9" t="s">
        <v>0</v>
      </c>
      <c r="I522" s="9">
        <v>450</v>
      </c>
      <c r="J522" s="9">
        <v>450</v>
      </c>
      <c r="K522" s="9">
        <v>450</v>
      </c>
      <c r="L522" s="9">
        <v>450</v>
      </c>
      <c r="M522" s="9">
        <f t="shared" si="224"/>
        <v>100</v>
      </c>
      <c r="N522" s="9">
        <f t="shared" si="225"/>
        <v>100</v>
      </c>
    </row>
    <row r="523" spans="1:14" ht="63.75">
      <c r="A523" s="8" t="s">
        <v>49</v>
      </c>
      <c r="B523" s="2" t="s">
        <v>263</v>
      </c>
      <c r="C523" s="2" t="s">
        <v>48</v>
      </c>
      <c r="D523" s="2" t="s">
        <v>33</v>
      </c>
      <c r="E523" s="2" t="s">
        <v>50</v>
      </c>
      <c r="F523" s="6" t="s">
        <v>0</v>
      </c>
      <c r="G523" s="9">
        <v>55248</v>
      </c>
      <c r="H523" s="9" t="s">
        <v>0</v>
      </c>
      <c r="I523" s="9">
        <v>55248</v>
      </c>
      <c r="J523" s="9">
        <f>J524+J537</f>
        <v>55248</v>
      </c>
      <c r="K523" s="9">
        <f t="shared" ref="K523:L523" si="247">K524+K537</f>
        <v>55248</v>
      </c>
      <c r="L523" s="9">
        <f t="shared" si="247"/>
        <v>54854.728090000004</v>
      </c>
      <c r="M523" s="9">
        <f t="shared" si="224"/>
        <v>99.288169870402555</v>
      </c>
      <c r="N523" s="9">
        <f t="shared" si="225"/>
        <v>99.288169870402555</v>
      </c>
    </row>
    <row r="524" spans="1:14" ht="38.25">
      <c r="A524" s="8" t="s">
        <v>296</v>
      </c>
      <c r="B524" s="2" t="s">
        <v>263</v>
      </c>
      <c r="C524" s="2" t="s">
        <v>48</v>
      </c>
      <c r="D524" s="2" t="s">
        <v>33</v>
      </c>
      <c r="E524" s="2" t="s">
        <v>297</v>
      </c>
      <c r="F524" s="6" t="s">
        <v>0</v>
      </c>
      <c r="G524" s="9">
        <v>31109.4</v>
      </c>
      <c r="H524" s="9" t="s">
        <v>0</v>
      </c>
      <c r="I524" s="9">
        <v>31109.4</v>
      </c>
      <c r="J524" s="9">
        <f>J525+J534</f>
        <v>31109.4</v>
      </c>
      <c r="K524" s="9">
        <f t="shared" ref="K524:L524" si="248">K525+K534</f>
        <v>31109.4</v>
      </c>
      <c r="L524" s="9">
        <f t="shared" si="248"/>
        <v>31028.623470000002</v>
      </c>
      <c r="M524" s="9">
        <f t="shared" si="224"/>
        <v>99.74034687264944</v>
      </c>
      <c r="N524" s="9">
        <f t="shared" si="225"/>
        <v>99.74034687264944</v>
      </c>
    </row>
    <row r="525" spans="1:14" ht="25.5">
      <c r="A525" s="8" t="s">
        <v>60</v>
      </c>
      <c r="B525" s="2" t="s">
        <v>263</v>
      </c>
      <c r="C525" s="2" t="s">
        <v>48</v>
      </c>
      <c r="D525" s="2" t="s">
        <v>33</v>
      </c>
      <c r="E525" s="2" t="s">
        <v>298</v>
      </c>
      <c r="F525" s="6" t="s">
        <v>0</v>
      </c>
      <c r="G525" s="9">
        <v>30809.4</v>
      </c>
      <c r="H525" s="9" t="s">
        <v>0</v>
      </c>
      <c r="I525" s="9">
        <v>30809.4</v>
      </c>
      <c r="J525" s="9">
        <f>J526+J528+J530+J532</f>
        <v>30809.4</v>
      </c>
      <c r="K525" s="9">
        <f t="shared" ref="K525:L525" si="249">K526+K528+K530+K532</f>
        <v>30809.4</v>
      </c>
      <c r="L525" s="9">
        <f t="shared" si="249"/>
        <v>30728.623470000002</v>
      </c>
      <c r="M525" s="9">
        <f t="shared" si="224"/>
        <v>99.737818555375952</v>
      </c>
      <c r="N525" s="9">
        <f t="shared" si="225"/>
        <v>99.737818555375952</v>
      </c>
    </row>
    <row r="526" spans="1:14" ht="76.5">
      <c r="A526" s="8" t="s">
        <v>85</v>
      </c>
      <c r="B526" s="2" t="s">
        <v>263</v>
      </c>
      <c r="C526" s="2" t="s">
        <v>48</v>
      </c>
      <c r="D526" s="2" t="s">
        <v>33</v>
      </c>
      <c r="E526" s="2" t="s">
        <v>298</v>
      </c>
      <c r="F526" s="2" t="s">
        <v>86</v>
      </c>
      <c r="G526" s="9">
        <v>10707.9</v>
      </c>
      <c r="H526" s="9" t="s">
        <v>0</v>
      </c>
      <c r="I526" s="9">
        <v>10707.9</v>
      </c>
      <c r="J526" s="9">
        <f>J527</f>
        <v>10696.34857</v>
      </c>
      <c r="K526" s="9">
        <f t="shared" ref="K526:L526" si="250">K527</f>
        <v>10696.34857</v>
      </c>
      <c r="L526" s="9">
        <f t="shared" si="250"/>
        <v>10696.34857</v>
      </c>
      <c r="M526" s="9">
        <f t="shared" si="224"/>
        <v>99.89212235825886</v>
      </c>
      <c r="N526" s="9">
        <f t="shared" si="225"/>
        <v>100</v>
      </c>
    </row>
    <row r="527" spans="1:14" ht="25.5">
      <c r="A527" s="8" t="s">
        <v>299</v>
      </c>
      <c r="B527" s="2" t="s">
        <v>263</v>
      </c>
      <c r="C527" s="2" t="s">
        <v>48</v>
      </c>
      <c r="D527" s="2" t="s">
        <v>33</v>
      </c>
      <c r="E527" s="2" t="s">
        <v>298</v>
      </c>
      <c r="F527" s="2" t="s">
        <v>300</v>
      </c>
      <c r="G527" s="9">
        <v>10707.9</v>
      </c>
      <c r="H527" s="9" t="s">
        <v>0</v>
      </c>
      <c r="I527" s="9">
        <v>10707.9</v>
      </c>
      <c r="J527" s="9">
        <f>10481.1+215.24857</f>
        <v>10696.34857</v>
      </c>
      <c r="K527" s="9">
        <f>10481.1+215.24857</f>
        <v>10696.34857</v>
      </c>
      <c r="L527" s="9">
        <f>10481.1+215.24857</f>
        <v>10696.34857</v>
      </c>
      <c r="M527" s="9">
        <f t="shared" si="224"/>
        <v>99.89212235825886</v>
      </c>
      <c r="N527" s="9">
        <f t="shared" si="225"/>
        <v>100</v>
      </c>
    </row>
    <row r="528" spans="1:14" ht="25.5">
      <c r="A528" s="8" t="s">
        <v>89</v>
      </c>
      <c r="B528" s="2" t="s">
        <v>263</v>
      </c>
      <c r="C528" s="2" t="s">
        <v>48</v>
      </c>
      <c r="D528" s="2" t="s">
        <v>33</v>
      </c>
      <c r="E528" s="2" t="s">
        <v>298</v>
      </c>
      <c r="F528" s="2" t="s">
        <v>90</v>
      </c>
      <c r="G528" s="9">
        <v>1732.7</v>
      </c>
      <c r="H528" s="9" t="s">
        <v>0</v>
      </c>
      <c r="I528" s="9">
        <v>1732.7</v>
      </c>
      <c r="J528" s="9">
        <f>J529</f>
        <v>1702.3829599999999</v>
      </c>
      <c r="K528" s="9">
        <f t="shared" ref="K528:L528" si="251">K529</f>
        <v>1702.3829599999999</v>
      </c>
      <c r="L528" s="9">
        <f t="shared" si="251"/>
        <v>1702.3829599999999</v>
      </c>
      <c r="M528" s="9">
        <f t="shared" si="224"/>
        <v>98.250300686789387</v>
      </c>
      <c r="N528" s="9">
        <f t="shared" si="225"/>
        <v>100</v>
      </c>
    </row>
    <row r="529" spans="1:14" ht="38.25">
      <c r="A529" s="8" t="s">
        <v>91</v>
      </c>
      <c r="B529" s="2" t="s">
        <v>263</v>
      </c>
      <c r="C529" s="2" t="s">
        <v>48</v>
      </c>
      <c r="D529" s="2" t="s">
        <v>33</v>
      </c>
      <c r="E529" s="2" t="s">
        <v>298</v>
      </c>
      <c r="F529" s="2" t="s">
        <v>92</v>
      </c>
      <c r="G529" s="9">
        <v>1732.7</v>
      </c>
      <c r="H529" s="9" t="s">
        <v>0</v>
      </c>
      <c r="I529" s="9">
        <v>1732.7</v>
      </c>
      <c r="J529" s="9">
        <v>1702.3829599999999</v>
      </c>
      <c r="K529" s="9">
        <v>1702.3829599999999</v>
      </c>
      <c r="L529" s="9">
        <v>1702.3829599999999</v>
      </c>
      <c r="M529" s="9">
        <f t="shared" si="224"/>
        <v>98.250300686789387</v>
      </c>
      <c r="N529" s="9">
        <f t="shared" si="225"/>
        <v>100</v>
      </c>
    </row>
    <row r="530" spans="1:14" ht="38.25">
      <c r="A530" s="8" t="s">
        <v>62</v>
      </c>
      <c r="B530" s="2" t="s">
        <v>263</v>
      </c>
      <c r="C530" s="2" t="s">
        <v>48</v>
      </c>
      <c r="D530" s="2" t="s">
        <v>33</v>
      </c>
      <c r="E530" s="2" t="s">
        <v>298</v>
      </c>
      <c r="F530" s="2" t="s">
        <v>63</v>
      </c>
      <c r="G530" s="9">
        <v>18090.900000000001</v>
      </c>
      <c r="H530" s="9" t="s">
        <v>0</v>
      </c>
      <c r="I530" s="9">
        <v>18090.900000000001</v>
      </c>
      <c r="J530" s="9">
        <f>J531</f>
        <v>18132.768469999999</v>
      </c>
      <c r="K530" s="9">
        <f t="shared" ref="K530:L530" si="252">K531</f>
        <v>18132.768469999999</v>
      </c>
      <c r="L530" s="9">
        <f t="shared" si="252"/>
        <v>18051.99194</v>
      </c>
      <c r="M530" s="9">
        <f t="shared" si="224"/>
        <v>99.78493021353276</v>
      </c>
      <c r="N530" s="9">
        <f t="shared" si="225"/>
        <v>99.554527318133239</v>
      </c>
    </row>
    <row r="531" spans="1:14">
      <c r="A531" s="8" t="s">
        <v>64</v>
      </c>
      <c r="B531" s="2" t="s">
        <v>263</v>
      </c>
      <c r="C531" s="2" t="s">
        <v>48</v>
      </c>
      <c r="D531" s="2" t="s">
        <v>33</v>
      </c>
      <c r="E531" s="2" t="s">
        <v>298</v>
      </c>
      <c r="F531" s="2" t="s">
        <v>65</v>
      </c>
      <c r="G531" s="9">
        <v>18090.900000000001</v>
      </c>
      <c r="H531" s="9" t="s">
        <v>0</v>
      </c>
      <c r="I531" s="9">
        <v>18090.900000000001</v>
      </c>
      <c r="J531" s="9">
        <v>18132.768469999999</v>
      </c>
      <c r="K531" s="9">
        <v>18132.768469999999</v>
      </c>
      <c r="L531" s="9">
        <v>18051.99194</v>
      </c>
      <c r="M531" s="9">
        <f t="shared" si="224"/>
        <v>99.78493021353276</v>
      </c>
      <c r="N531" s="9">
        <f t="shared" si="225"/>
        <v>99.554527318133239</v>
      </c>
    </row>
    <row r="532" spans="1:14">
      <c r="A532" s="8" t="s">
        <v>97</v>
      </c>
      <c r="B532" s="2" t="s">
        <v>263</v>
      </c>
      <c r="C532" s="2" t="s">
        <v>48</v>
      </c>
      <c r="D532" s="2" t="s">
        <v>33</v>
      </c>
      <c r="E532" s="2" t="s">
        <v>298</v>
      </c>
      <c r="F532" s="2" t="s">
        <v>98</v>
      </c>
      <c r="G532" s="9">
        <v>277.89999999999998</v>
      </c>
      <c r="H532" s="9" t="s">
        <v>0</v>
      </c>
      <c r="I532" s="9">
        <v>277.89999999999998</v>
      </c>
      <c r="J532" s="9">
        <f>J533</f>
        <v>277.89999999999998</v>
      </c>
      <c r="K532" s="9">
        <f t="shared" ref="K532:L532" si="253">K533</f>
        <v>277.89999999999998</v>
      </c>
      <c r="L532" s="9">
        <f t="shared" si="253"/>
        <v>277.89999999999998</v>
      </c>
      <c r="M532" s="9">
        <f t="shared" si="224"/>
        <v>100</v>
      </c>
      <c r="N532" s="9">
        <f t="shared" si="225"/>
        <v>100</v>
      </c>
    </row>
    <row r="533" spans="1:14">
      <c r="A533" s="8" t="s">
        <v>99</v>
      </c>
      <c r="B533" s="2" t="s">
        <v>263</v>
      </c>
      <c r="C533" s="2" t="s">
        <v>48</v>
      </c>
      <c r="D533" s="2" t="s">
        <v>33</v>
      </c>
      <c r="E533" s="2" t="s">
        <v>298</v>
      </c>
      <c r="F533" s="2" t="s">
        <v>100</v>
      </c>
      <c r="G533" s="9">
        <v>277.89999999999998</v>
      </c>
      <c r="H533" s="9" t="s">
        <v>0</v>
      </c>
      <c r="I533" s="9">
        <v>277.89999999999998</v>
      </c>
      <c r="J533" s="9">
        <f>185.5+92.4</f>
        <v>277.89999999999998</v>
      </c>
      <c r="K533" s="9">
        <f>185.5+92.4</f>
        <v>277.89999999999998</v>
      </c>
      <c r="L533" s="9">
        <f>185.5+92.4</f>
        <v>277.89999999999998</v>
      </c>
      <c r="M533" s="9">
        <f t="shared" si="224"/>
        <v>100</v>
      </c>
      <c r="N533" s="9">
        <f t="shared" si="225"/>
        <v>100</v>
      </c>
    </row>
    <row r="534" spans="1:14" ht="38.25">
      <c r="A534" s="8" t="s">
        <v>301</v>
      </c>
      <c r="B534" s="2" t="s">
        <v>263</v>
      </c>
      <c r="C534" s="2" t="s">
        <v>48</v>
      </c>
      <c r="D534" s="2" t="s">
        <v>33</v>
      </c>
      <c r="E534" s="2" t="s">
        <v>302</v>
      </c>
      <c r="F534" s="6" t="s">
        <v>0</v>
      </c>
      <c r="G534" s="9">
        <v>300</v>
      </c>
      <c r="H534" s="9" t="s">
        <v>0</v>
      </c>
      <c r="I534" s="9">
        <v>300</v>
      </c>
      <c r="J534" s="9">
        <f>J535</f>
        <v>300</v>
      </c>
      <c r="K534" s="9">
        <f t="shared" ref="K534:L535" si="254">K535</f>
        <v>300</v>
      </c>
      <c r="L534" s="9">
        <f t="shared" si="254"/>
        <v>300</v>
      </c>
      <c r="M534" s="9">
        <f t="shared" si="224"/>
        <v>100</v>
      </c>
      <c r="N534" s="9">
        <f t="shared" si="225"/>
        <v>100</v>
      </c>
    </row>
    <row r="535" spans="1:14" ht="38.25">
      <c r="A535" s="8" t="s">
        <v>62</v>
      </c>
      <c r="B535" s="2" t="s">
        <v>263</v>
      </c>
      <c r="C535" s="2" t="s">
        <v>48</v>
      </c>
      <c r="D535" s="2" t="s">
        <v>33</v>
      </c>
      <c r="E535" s="2" t="s">
        <v>302</v>
      </c>
      <c r="F535" s="2" t="s">
        <v>63</v>
      </c>
      <c r="G535" s="9">
        <v>300</v>
      </c>
      <c r="H535" s="9" t="s">
        <v>0</v>
      </c>
      <c r="I535" s="9">
        <v>300</v>
      </c>
      <c r="J535" s="9">
        <f>J536</f>
        <v>300</v>
      </c>
      <c r="K535" s="9">
        <f t="shared" si="254"/>
        <v>300</v>
      </c>
      <c r="L535" s="9">
        <f t="shared" si="254"/>
        <v>300</v>
      </c>
      <c r="M535" s="9">
        <f t="shared" si="224"/>
        <v>100</v>
      </c>
      <c r="N535" s="9">
        <f t="shared" si="225"/>
        <v>100</v>
      </c>
    </row>
    <row r="536" spans="1:14">
      <c r="A536" s="8" t="s">
        <v>64</v>
      </c>
      <c r="B536" s="2" t="s">
        <v>263</v>
      </c>
      <c r="C536" s="2" t="s">
        <v>48</v>
      </c>
      <c r="D536" s="2" t="s">
        <v>33</v>
      </c>
      <c r="E536" s="2" t="s">
        <v>302</v>
      </c>
      <c r="F536" s="2" t="s">
        <v>65</v>
      </c>
      <c r="G536" s="9">
        <v>300</v>
      </c>
      <c r="H536" s="9" t="s">
        <v>0</v>
      </c>
      <c r="I536" s="9">
        <v>300</v>
      </c>
      <c r="J536" s="9">
        <f>300</f>
        <v>300</v>
      </c>
      <c r="K536" s="9">
        <v>300</v>
      </c>
      <c r="L536" s="9">
        <v>300</v>
      </c>
      <c r="M536" s="9">
        <f t="shared" si="224"/>
        <v>100</v>
      </c>
      <c r="N536" s="9">
        <f t="shared" si="225"/>
        <v>100</v>
      </c>
    </row>
    <row r="537" spans="1:14" ht="25.5">
      <c r="A537" s="8" t="s">
        <v>303</v>
      </c>
      <c r="B537" s="2" t="s">
        <v>263</v>
      </c>
      <c r="C537" s="2" t="s">
        <v>48</v>
      </c>
      <c r="D537" s="2" t="s">
        <v>33</v>
      </c>
      <c r="E537" s="2" t="s">
        <v>304</v>
      </c>
      <c r="F537" s="6" t="s">
        <v>0</v>
      </c>
      <c r="G537" s="9">
        <v>24138.6</v>
      </c>
      <c r="H537" s="9" t="s">
        <v>0</v>
      </c>
      <c r="I537" s="9">
        <v>24138.6</v>
      </c>
      <c r="J537" s="9">
        <f>J538+J541+J548</f>
        <v>24138.6</v>
      </c>
      <c r="K537" s="9">
        <f t="shared" ref="K537:L537" si="255">K538+K541+K548</f>
        <v>24138.6</v>
      </c>
      <c r="L537" s="9">
        <f t="shared" si="255"/>
        <v>23826.104619999998</v>
      </c>
      <c r="M537" s="9">
        <f t="shared" si="224"/>
        <v>98.705412161434381</v>
      </c>
      <c r="N537" s="9">
        <f t="shared" si="225"/>
        <v>98.705412161434381</v>
      </c>
    </row>
    <row r="538" spans="1:14" ht="63.75">
      <c r="A538" s="8" t="s">
        <v>305</v>
      </c>
      <c r="B538" s="2" t="s">
        <v>263</v>
      </c>
      <c r="C538" s="2" t="s">
        <v>48</v>
      </c>
      <c r="D538" s="2" t="s">
        <v>33</v>
      </c>
      <c r="E538" s="2" t="s">
        <v>306</v>
      </c>
      <c r="F538" s="6" t="s">
        <v>0</v>
      </c>
      <c r="G538" s="9">
        <v>108.5</v>
      </c>
      <c r="H538" s="9" t="s">
        <v>0</v>
      </c>
      <c r="I538" s="9">
        <v>108.5</v>
      </c>
      <c r="J538" s="9">
        <f>J539</f>
        <v>108.5</v>
      </c>
      <c r="K538" s="9">
        <f t="shared" ref="K538:L539" si="256">K539</f>
        <v>108.5</v>
      </c>
      <c r="L538" s="9">
        <f t="shared" si="256"/>
        <v>99.097790000000003</v>
      </c>
      <c r="M538" s="9">
        <f t="shared" si="224"/>
        <v>91.334368663594475</v>
      </c>
      <c r="N538" s="9">
        <f t="shared" si="225"/>
        <v>91.334368663594475</v>
      </c>
    </row>
    <row r="539" spans="1:14" ht="25.5">
      <c r="A539" s="8" t="s">
        <v>89</v>
      </c>
      <c r="B539" s="2" t="s">
        <v>263</v>
      </c>
      <c r="C539" s="2" t="s">
        <v>48</v>
      </c>
      <c r="D539" s="2" t="s">
        <v>33</v>
      </c>
      <c r="E539" s="2" t="s">
        <v>306</v>
      </c>
      <c r="F539" s="2" t="s">
        <v>90</v>
      </c>
      <c r="G539" s="9">
        <v>108.5</v>
      </c>
      <c r="H539" s="9" t="s">
        <v>0</v>
      </c>
      <c r="I539" s="9">
        <v>108.5</v>
      </c>
      <c r="J539" s="9">
        <f>J540</f>
        <v>108.5</v>
      </c>
      <c r="K539" s="9">
        <f t="shared" si="256"/>
        <v>108.5</v>
      </c>
      <c r="L539" s="9">
        <f t="shared" si="256"/>
        <v>99.097790000000003</v>
      </c>
      <c r="M539" s="9">
        <f t="shared" si="224"/>
        <v>91.334368663594475</v>
      </c>
      <c r="N539" s="9">
        <f t="shared" si="225"/>
        <v>91.334368663594475</v>
      </c>
    </row>
    <row r="540" spans="1:14" ht="38.25">
      <c r="A540" s="8" t="s">
        <v>91</v>
      </c>
      <c r="B540" s="2" t="s">
        <v>263</v>
      </c>
      <c r="C540" s="2" t="s">
        <v>48</v>
      </c>
      <c r="D540" s="2" t="s">
        <v>33</v>
      </c>
      <c r="E540" s="2" t="s">
        <v>306</v>
      </c>
      <c r="F540" s="2" t="s">
        <v>92</v>
      </c>
      <c r="G540" s="9">
        <v>108.5</v>
      </c>
      <c r="H540" s="9" t="s">
        <v>0</v>
      </c>
      <c r="I540" s="9">
        <v>108.5</v>
      </c>
      <c r="J540" s="9">
        <v>108.5</v>
      </c>
      <c r="K540" s="9">
        <v>108.5</v>
      </c>
      <c r="L540" s="9">
        <v>99.097790000000003</v>
      </c>
      <c r="M540" s="9">
        <f t="shared" si="224"/>
        <v>91.334368663594475</v>
      </c>
      <c r="N540" s="9">
        <f t="shared" si="225"/>
        <v>91.334368663594475</v>
      </c>
    </row>
    <row r="541" spans="1:14" ht="76.5">
      <c r="A541" s="8" t="s">
        <v>307</v>
      </c>
      <c r="B541" s="2" t="s">
        <v>263</v>
      </c>
      <c r="C541" s="2" t="s">
        <v>48</v>
      </c>
      <c r="D541" s="2" t="s">
        <v>33</v>
      </c>
      <c r="E541" s="2" t="s">
        <v>308</v>
      </c>
      <c r="F541" s="6" t="s">
        <v>0</v>
      </c>
      <c r="G541" s="9">
        <v>23773.1</v>
      </c>
      <c r="H541" s="9" t="s">
        <v>0</v>
      </c>
      <c r="I541" s="9">
        <v>23773.1</v>
      </c>
      <c r="J541" s="9">
        <f>J542+J544+J546</f>
        <v>23773.1</v>
      </c>
      <c r="K541" s="9">
        <f t="shared" ref="K541:L541" si="257">K542+K544+K546</f>
        <v>23773.1</v>
      </c>
      <c r="L541" s="9">
        <f t="shared" si="257"/>
        <v>23470.70104</v>
      </c>
      <c r="M541" s="9">
        <f t="shared" si="224"/>
        <v>98.727978429401304</v>
      </c>
      <c r="N541" s="9">
        <f t="shared" si="225"/>
        <v>98.727978429401304</v>
      </c>
    </row>
    <row r="542" spans="1:14" ht="76.5">
      <c r="A542" s="8" t="s">
        <v>85</v>
      </c>
      <c r="B542" s="2" t="s">
        <v>263</v>
      </c>
      <c r="C542" s="2" t="s">
        <v>48</v>
      </c>
      <c r="D542" s="2" t="s">
        <v>33</v>
      </c>
      <c r="E542" s="2" t="s">
        <v>308</v>
      </c>
      <c r="F542" s="2" t="s">
        <v>86</v>
      </c>
      <c r="G542" s="9">
        <v>17181.2</v>
      </c>
      <c r="H542" s="9" t="s">
        <v>0</v>
      </c>
      <c r="I542" s="9">
        <v>17181.2</v>
      </c>
      <c r="J542" s="9">
        <f>J543</f>
        <v>17181.233</v>
      </c>
      <c r="K542" s="9">
        <f t="shared" ref="K542:L542" si="258">K543</f>
        <v>17181.233</v>
      </c>
      <c r="L542" s="9">
        <f t="shared" si="258"/>
        <v>17057.58065</v>
      </c>
      <c r="M542" s="9">
        <f t="shared" ref="M542:M625" si="259">L542/I542*100</f>
        <v>99.280496414685814</v>
      </c>
      <c r="N542" s="9">
        <f t="shared" ref="N542:N625" si="260">L542/J542*100</f>
        <v>99.280305726602975</v>
      </c>
    </row>
    <row r="543" spans="1:14" ht="25.5">
      <c r="A543" s="8" t="s">
        <v>87</v>
      </c>
      <c r="B543" s="2" t="s">
        <v>263</v>
      </c>
      <c r="C543" s="2" t="s">
        <v>48</v>
      </c>
      <c r="D543" s="2" t="s">
        <v>33</v>
      </c>
      <c r="E543" s="2" t="s">
        <v>308</v>
      </c>
      <c r="F543" s="2" t="s">
        <v>88</v>
      </c>
      <c r="G543" s="9">
        <v>17181.2</v>
      </c>
      <c r="H543" s="9" t="s">
        <v>0</v>
      </c>
      <c r="I543" s="9">
        <v>17181.2</v>
      </c>
      <c r="J543" s="9">
        <f>16829.683+351.55</f>
        <v>17181.233</v>
      </c>
      <c r="K543" s="9">
        <f>16829.683+351.55</f>
        <v>17181.233</v>
      </c>
      <c r="L543" s="9">
        <f>16768.43186+289.14879</f>
        <v>17057.58065</v>
      </c>
      <c r="M543" s="9">
        <f t="shared" si="259"/>
        <v>99.280496414685814</v>
      </c>
      <c r="N543" s="9">
        <f t="shared" si="260"/>
        <v>99.280305726602975</v>
      </c>
    </row>
    <row r="544" spans="1:14" ht="25.5">
      <c r="A544" s="8" t="s">
        <v>89</v>
      </c>
      <c r="B544" s="2" t="s">
        <v>263</v>
      </c>
      <c r="C544" s="2" t="s">
        <v>48</v>
      </c>
      <c r="D544" s="2" t="s">
        <v>33</v>
      </c>
      <c r="E544" s="2" t="s">
        <v>308</v>
      </c>
      <c r="F544" s="2" t="s">
        <v>90</v>
      </c>
      <c r="G544" s="9">
        <v>6501.8</v>
      </c>
      <c r="H544" s="9" t="s">
        <v>0</v>
      </c>
      <c r="I544" s="9">
        <v>6501.8</v>
      </c>
      <c r="J544" s="9">
        <f>J545</f>
        <v>6501.7669999999998</v>
      </c>
      <c r="K544" s="9">
        <f t="shared" ref="K544:L544" si="261">K545</f>
        <v>6501.7669999999998</v>
      </c>
      <c r="L544" s="9">
        <f t="shared" si="261"/>
        <v>6379.7387099999996</v>
      </c>
      <c r="M544" s="9">
        <f t="shared" si="259"/>
        <v>98.122653880463858</v>
      </c>
      <c r="N544" s="9">
        <f t="shared" si="260"/>
        <v>98.123151906243336</v>
      </c>
    </row>
    <row r="545" spans="1:14" ht="38.25">
      <c r="A545" s="8" t="s">
        <v>91</v>
      </c>
      <c r="B545" s="2" t="s">
        <v>263</v>
      </c>
      <c r="C545" s="2" t="s">
        <v>48</v>
      </c>
      <c r="D545" s="2" t="s">
        <v>33</v>
      </c>
      <c r="E545" s="2" t="s">
        <v>308</v>
      </c>
      <c r="F545" s="2" t="s">
        <v>92</v>
      </c>
      <c r="G545" s="9">
        <v>6501.8</v>
      </c>
      <c r="H545" s="9" t="s">
        <v>0</v>
      </c>
      <c r="I545" s="9">
        <v>6501.8</v>
      </c>
      <c r="J545" s="9">
        <v>6501.7669999999998</v>
      </c>
      <c r="K545" s="9">
        <v>6501.7669999999998</v>
      </c>
      <c r="L545" s="9">
        <v>6379.7387099999996</v>
      </c>
      <c r="M545" s="9">
        <f t="shared" si="259"/>
        <v>98.122653880463858</v>
      </c>
      <c r="N545" s="9">
        <f t="shared" si="260"/>
        <v>98.123151906243336</v>
      </c>
    </row>
    <row r="546" spans="1:14">
      <c r="A546" s="8" t="s">
        <v>97</v>
      </c>
      <c r="B546" s="2" t="s">
        <v>263</v>
      </c>
      <c r="C546" s="2" t="s">
        <v>48</v>
      </c>
      <c r="D546" s="2" t="s">
        <v>33</v>
      </c>
      <c r="E546" s="2" t="s">
        <v>308</v>
      </c>
      <c r="F546" s="2" t="s">
        <v>98</v>
      </c>
      <c r="G546" s="9">
        <v>90.1</v>
      </c>
      <c r="H546" s="9" t="s">
        <v>0</v>
      </c>
      <c r="I546" s="9">
        <v>90.1</v>
      </c>
      <c r="J546" s="9">
        <f>J547</f>
        <v>90.1</v>
      </c>
      <c r="K546" s="9">
        <f t="shared" ref="K546:L546" si="262">K547</f>
        <v>90.1</v>
      </c>
      <c r="L546" s="9">
        <f t="shared" si="262"/>
        <v>33.381680000000003</v>
      </c>
      <c r="M546" s="9">
        <f t="shared" si="259"/>
        <v>37.049589345172038</v>
      </c>
      <c r="N546" s="9">
        <f t="shared" si="260"/>
        <v>37.049589345172038</v>
      </c>
    </row>
    <row r="547" spans="1:14">
      <c r="A547" s="8" t="s">
        <v>99</v>
      </c>
      <c r="B547" s="2" t="s">
        <v>263</v>
      </c>
      <c r="C547" s="2" t="s">
        <v>48</v>
      </c>
      <c r="D547" s="2" t="s">
        <v>33</v>
      </c>
      <c r="E547" s="2" t="s">
        <v>308</v>
      </c>
      <c r="F547" s="2" t="s">
        <v>100</v>
      </c>
      <c r="G547" s="9">
        <v>90.1</v>
      </c>
      <c r="H547" s="9" t="s">
        <v>0</v>
      </c>
      <c r="I547" s="9">
        <v>90.1</v>
      </c>
      <c r="J547" s="9">
        <v>90.1</v>
      </c>
      <c r="K547" s="9">
        <v>90.1</v>
      </c>
      <c r="L547" s="9">
        <f>24.58168+8.8</f>
        <v>33.381680000000003</v>
      </c>
      <c r="M547" s="9">
        <f t="shared" si="259"/>
        <v>37.049589345172038</v>
      </c>
      <c r="N547" s="9">
        <f t="shared" si="260"/>
        <v>37.049589345172038</v>
      </c>
    </row>
    <row r="548" spans="1:14" ht="114.75">
      <c r="A548" s="8" t="s">
        <v>309</v>
      </c>
      <c r="B548" s="2" t="s">
        <v>263</v>
      </c>
      <c r="C548" s="2" t="s">
        <v>48</v>
      </c>
      <c r="D548" s="2" t="s">
        <v>33</v>
      </c>
      <c r="E548" s="2" t="s">
        <v>310</v>
      </c>
      <c r="F548" s="6" t="s">
        <v>0</v>
      </c>
      <c r="G548" s="9">
        <v>257</v>
      </c>
      <c r="H548" s="9" t="s">
        <v>0</v>
      </c>
      <c r="I548" s="9">
        <v>257</v>
      </c>
      <c r="J548" s="9">
        <f>J549</f>
        <v>257</v>
      </c>
      <c r="K548" s="9">
        <f t="shared" ref="K548:L549" si="263">K549</f>
        <v>257</v>
      </c>
      <c r="L548" s="9">
        <f t="shared" si="263"/>
        <v>256.30579</v>
      </c>
      <c r="M548" s="9">
        <f t="shared" si="259"/>
        <v>99.729879377431914</v>
      </c>
      <c r="N548" s="9">
        <f t="shared" si="260"/>
        <v>99.729879377431914</v>
      </c>
    </row>
    <row r="549" spans="1:14" ht="25.5">
      <c r="A549" s="8" t="s">
        <v>89</v>
      </c>
      <c r="B549" s="2" t="s">
        <v>263</v>
      </c>
      <c r="C549" s="2" t="s">
        <v>48</v>
      </c>
      <c r="D549" s="2" t="s">
        <v>33</v>
      </c>
      <c r="E549" s="2" t="s">
        <v>310</v>
      </c>
      <c r="F549" s="2" t="s">
        <v>90</v>
      </c>
      <c r="G549" s="9">
        <v>257</v>
      </c>
      <c r="H549" s="9" t="s">
        <v>0</v>
      </c>
      <c r="I549" s="9">
        <v>257</v>
      </c>
      <c r="J549" s="9">
        <f>J550</f>
        <v>257</v>
      </c>
      <c r="K549" s="9">
        <f t="shared" si="263"/>
        <v>257</v>
      </c>
      <c r="L549" s="9">
        <f t="shared" si="263"/>
        <v>256.30579</v>
      </c>
      <c r="M549" s="9">
        <f t="shared" si="259"/>
        <v>99.729879377431914</v>
      </c>
      <c r="N549" s="9">
        <f t="shared" si="260"/>
        <v>99.729879377431914</v>
      </c>
    </row>
    <row r="550" spans="1:14" ht="38.25">
      <c r="A550" s="8" t="s">
        <v>91</v>
      </c>
      <c r="B550" s="2" t="s">
        <v>263</v>
      </c>
      <c r="C550" s="2" t="s">
        <v>48</v>
      </c>
      <c r="D550" s="2" t="s">
        <v>33</v>
      </c>
      <c r="E550" s="2" t="s">
        <v>310</v>
      </c>
      <c r="F550" s="2" t="s">
        <v>92</v>
      </c>
      <c r="G550" s="9">
        <v>257</v>
      </c>
      <c r="H550" s="9" t="s">
        <v>0</v>
      </c>
      <c r="I550" s="9">
        <v>257</v>
      </c>
      <c r="J550" s="9">
        <v>257</v>
      </c>
      <c r="K550" s="9">
        <v>257</v>
      </c>
      <c r="L550" s="9">
        <v>256.30579</v>
      </c>
      <c r="M550" s="9">
        <f t="shared" si="259"/>
        <v>99.729879377431914</v>
      </c>
      <c r="N550" s="9">
        <f t="shared" si="260"/>
        <v>99.729879377431914</v>
      </c>
    </row>
    <row r="551" spans="1:14" ht="38.25">
      <c r="A551" s="8" t="s">
        <v>110</v>
      </c>
      <c r="B551" s="2" t="s">
        <v>263</v>
      </c>
      <c r="C551" s="2" t="s">
        <v>48</v>
      </c>
      <c r="D551" s="2" t="s">
        <v>33</v>
      </c>
      <c r="E551" s="2" t="s">
        <v>111</v>
      </c>
      <c r="F551" s="6" t="s">
        <v>0</v>
      </c>
      <c r="G551" s="9">
        <v>400</v>
      </c>
      <c r="H551" s="9" t="s">
        <v>0</v>
      </c>
      <c r="I551" s="9">
        <v>400</v>
      </c>
      <c r="J551" s="9">
        <f>J552</f>
        <v>400</v>
      </c>
      <c r="K551" s="9">
        <f t="shared" ref="K551:L553" si="264">K552</f>
        <v>400</v>
      </c>
      <c r="L551" s="9">
        <f t="shared" si="264"/>
        <v>400</v>
      </c>
      <c r="M551" s="9">
        <f t="shared" si="259"/>
        <v>100</v>
      </c>
      <c r="N551" s="9">
        <f t="shared" si="260"/>
        <v>100</v>
      </c>
    </row>
    <row r="552" spans="1:14" ht="38.25">
      <c r="A552" s="8" t="s">
        <v>301</v>
      </c>
      <c r="B552" s="2" t="s">
        <v>263</v>
      </c>
      <c r="C552" s="2" t="s">
        <v>48</v>
      </c>
      <c r="D552" s="2" t="s">
        <v>33</v>
      </c>
      <c r="E552" s="2" t="s">
        <v>311</v>
      </c>
      <c r="F552" s="6" t="s">
        <v>0</v>
      </c>
      <c r="G552" s="9">
        <v>400</v>
      </c>
      <c r="H552" s="9" t="s">
        <v>0</v>
      </c>
      <c r="I552" s="9">
        <v>400</v>
      </c>
      <c r="J552" s="9">
        <f>J553</f>
        <v>400</v>
      </c>
      <c r="K552" s="9">
        <f t="shared" si="264"/>
        <v>400</v>
      </c>
      <c r="L552" s="9">
        <f t="shared" si="264"/>
        <v>400</v>
      </c>
      <c r="M552" s="9">
        <f t="shared" si="259"/>
        <v>100</v>
      </c>
      <c r="N552" s="9">
        <f t="shared" si="260"/>
        <v>100</v>
      </c>
    </row>
    <row r="553" spans="1:14" ht="38.25">
      <c r="A553" s="8" t="s">
        <v>62</v>
      </c>
      <c r="B553" s="2" t="s">
        <v>263</v>
      </c>
      <c r="C553" s="2" t="s">
        <v>48</v>
      </c>
      <c r="D553" s="2" t="s">
        <v>33</v>
      </c>
      <c r="E553" s="2" t="s">
        <v>311</v>
      </c>
      <c r="F553" s="2" t="s">
        <v>63</v>
      </c>
      <c r="G553" s="9">
        <v>400</v>
      </c>
      <c r="H553" s="9" t="s">
        <v>0</v>
      </c>
      <c r="I553" s="9">
        <v>400</v>
      </c>
      <c r="J553" s="9">
        <f>J554</f>
        <v>400</v>
      </c>
      <c r="K553" s="9">
        <f t="shared" si="264"/>
        <v>400</v>
      </c>
      <c r="L553" s="9">
        <f t="shared" si="264"/>
        <v>400</v>
      </c>
      <c r="M553" s="9">
        <f t="shared" si="259"/>
        <v>100</v>
      </c>
      <c r="N553" s="9">
        <f t="shared" si="260"/>
        <v>100</v>
      </c>
    </row>
    <row r="554" spans="1:14">
      <c r="A554" s="8" t="s">
        <v>64</v>
      </c>
      <c r="B554" s="2" t="s">
        <v>263</v>
      </c>
      <c r="C554" s="2" t="s">
        <v>48</v>
      </c>
      <c r="D554" s="2" t="s">
        <v>33</v>
      </c>
      <c r="E554" s="2" t="s">
        <v>311</v>
      </c>
      <c r="F554" s="2" t="s">
        <v>65</v>
      </c>
      <c r="G554" s="9">
        <v>400</v>
      </c>
      <c r="H554" s="9" t="s">
        <v>0</v>
      </c>
      <c r="I554" s="9">
        <v>400</v>
      </c>
      <c r="J554" s="9">
        <v>400</v>
      </c>
      <c r="K554" s="9">
        <v>400</v>
      </c>
      <c r="L554" s="9">
        <v>400</v>
      </c>
      <c r="M554" s="9">
        <f t="shared" si="259"/>
        <v>100</v>
      </c>
      <c r="N554" s="9">
        <f t="shared" si="260"/>
        <v>100</v>
      </c>
    </row>
    <row r="555" spans="1:14" ht="25.5">
      <c r="A555" s="33" t="s">
        <v>677</v>
      </c>
      <c r="B555" s="2" t="s">
        <v>263</v>
      </c>
      <c r="C555" s="2" t="s">
        <v>48</v>
      </c>
      <c r="D555" s="2" t="s">
        <v>33</v>
      </c>
      <c r="E555" s="28" t="s">
        <v>678</v>
      </c>
      <c r="F555" s="2"/>
      <c r="G555" s="9"/>
      <c r="H555" s="9"/>
      <c r="I555" s="9"/>
      <c r="J555" s="9">
        <f>J556</f>
        <v>2000</v>
      </c>
      <c r="K555" s="9">
        <f t="shared" ref="K555:L557" si="265">K556</f>
        <v>2000</v>
      </c>
      <c r="L555" s="9">
        <f t="shared" si="265"/>
        <v>780</v>
      </c>
      <c r="M555" s="9">
        <v>0</v>
      </c>
      <c r="N555" s="9">
        <f t="shared" ref="N555:N558" si="266">L555/J555*100</f>
        <v>39</v>
      </c>
    </row>
    <row r="556" spans="1:14" ht="25.5">
      <c r="A556" s="33" t="s">
        <v>677</v>
      </c>
      <c r="B556" s="2" t="s">
        <v>263</v>
      </c>
      <c r="C556" s="2" t="s">
        <v>48</v>
      </c>
      <c r="D556" s="2" t="s">
        <v>33</v>
      </c>
      <c r="E556" s="28" t="s">
        <v>679</v>
      </c>
      <c r="F556" s="2"/>
      <c r="G556" s="9"/>
      <c r="H556" s="9"/>
      <c r="I556" s="9"/>
      <c r="J556" s="9">
        <f>J557</f>
        <v>2000</v>
      </c>
      <c r="K556" s="9">
        <f t="shared" si="265"/>
        <v>2000</v>
      </c>
      <c r="L556" s="9">
        <f t="shared" si="265"/>
        <v>780</v>
      </c>
      <c r="M556" s="9">
        <v>0</v>
      </c>
      <c r="N556" s="9">
        <f t="shared" si="266"/>
        <v>39</v>
      </c>
    </row>
    <row r="557" spans="1:14" ht="25.5">
      <c r="A557" s="8" t="s">
        <v>93</v>
      </c>
      <c r="B557" s="2" t="s">
        <v>263</v>
      </c>
      <c r="C557" s="2" t="s">
        <v>48</v>
      </c>
      <c r="D557" s="2" t="s">
        <v>33</v>
      </c>
      <c r="E557" s="28" t="s">
        <v>679</v>
      </c>
      <c r="F557" s="2">
        <v>300</v>
      </c>
      <c r="G557" s="9"/>
      <c r="H557" s="9"/>
      <c r="I557" s="9"/>
      <c r="J557" s="9">
        <f>J558</f>
        <v>2000</v>
      </c>
      <c r="K557" s="9">
        <f t="shared" si="265"/>
        <v>2000</v>
      </c>
      <c r="L557" s="9">
        <f t="shared" si="265"/>
        <v>780</v>
      </c>
      <c r="M557" s="9">
        <v>0</v>
      </c>
      <c r="N557" s="9">
        <f t="shared" si="266"/>
        <v>39</v>
      </c>
    </row>
    <row r="558" spans="1:14">
      <c r="A558" s="8" t="s">
        <v>95</v>
      </c>
      <c r="B558" s="2" t="s">
        <v>263</v>
      </c>
      <c r="C558" s="2" t="s">
        <v>48</v>
      </c>
      <c r="D558" s="2" t="s">
        <v>33</v>
      </c>
      <c r="E558" s="28" t="s">
        <v>679</v>
      </c>
      <c r="F558" s="2">
        <v>360</v>
      </c>
      <c r="G558" s="9"/>
      <c r="H558" s="9"/>
      <c r="I558" s="9"/>
      <c r="J558" s="9">
        <v>2000</v>
      </c>
      <c r="K558" s="9">
        <v>2000</v>
      </c>
      <c r="L558" s="9">
        <v>780</v>
      </c>
      <c r="M558" s="9">
        <v>0</v>
      </c>
      <c r="N558" s="9">
        <f t="shared" si="266"/>
        <v>39</v>
      </c>
    </row>
    <row r="559" spans="1:14">
      <c r="A559" s="12" t="s">
        <v>0</v>
      </c>
      <c r="B559" s="13" t="s">
        <v>0</v>
      </c>
      <c r="C559" s="6" t="s">
        <v>0</v>
      </c>
      <c r="D559" s="6" t="s">
        <v>0</v>
      </c>
      <c r="E559" s="6" t="s">
        <v>0</v>
      </c>
      <c r="F559" s="6" t="s">
        <v>0</v>
      </c>
      <c r="G559" s="14" t="s">
        <v>0</v>
      </c>
      <c r="H559" s="14" t="s">
        <v>0</v>
      </c>
      <c r="I559" s="14" t="s">
        <v>0</v>
      </c>
      <c r="J559" s="14"/>
      <c r="K559" s="14"/>
      <c r="L559" s="14"/>
      <c r="M559" s="14"/>
      <c r="N559" s="14"/>
    </row>
    <row r="560" spans="1:14" ht="25.5">
      <c r="A560" s="4" t="s">
        <v>312</v>
      </c>
      <c r="B560" s="5" t="s">
        <v>313</v>
      </c>
      <c r="C560" s="6" t="s">
        <v>0</v>
      </c>
      <c r="D560" s="6" t="s">
        <v>0</v>
      </c>
      <c r="E560" s="6" t="s">
        <v>0</v>
      </c>
      <c r="F560" s="6" t="s">
        <v>0</v>
      </c>
      <c r="G560" s="7">
        <v>12720188</v>
      </c>
      <c r="H560" s="7">
        <v>15730</v>
      </c>
      <c r="I560" s="7">
        <v>12735918</v>
      </c>
      <c r="J560" s="7">
        <f>J561+J569+J592+J801</f>
        <v>13034113.26307</v>
      </c>
      <c r="K560" s="7">
        <f>K561+K569+K592+K801</f>
        <v>13033645.556440001</v>
      </c>
      <c r="L560" s="7">
        <f>L561+L569+L592+L801</f>
        <v>13002733.610770002</v>
      </c>
      <c r="M560" s="7">
        <f t="shared" si="259"/>
        <v>102.09498530667362</v>
      </c>
      <c r="N560" s="7">
        <f t="shared" si="260"/>
        <v>99.759249811117513</v>
      </c>
    </row>
    <row r="561" spans="1:14">
      <c r="A561" s="8" t="s">
        <v>18</v>
      </c>
      <c r="B561" s="2" t="s">
        <v>313</v>
      </c>
      <c r="C561" s="2" t="s">
        <v>19</v>
      </c>
      <c r="D561" s="6" t="s">
        <v>0</v>
      </c>
      <c r="E561" s="6" t="s">
        <v>0</v>
      </c>
      <c r="F561" s="6" t="s">
        <v>0</v>
      </c>
      <c r="G561" s="9">
        <v>1665.6</v>
      </c>
      <c r="H561" s="9" t="s">
        <v>0</v>
      </c>
      <c r="I561" s="9">
        <v>1665.6</v>
      </c>
      <c r="J561" s="9">
        <f t="shared" ref="J561:J566" si="267">J562</f>
        <v>1665.6</v>
      </c>
      <c r="K561" s="9">
        <f t="shared" ref="K561:L566" si="268">K562</f>
        <v>1665.6</v>
      </c>
      <c r="L561" s="9">
        <f t="shared" si="268"/>
        <v>1665.6</v>
      </c>
      <c r="M561" s="9">
        <f t="shared" si="259"/>
        <v>100</v>
      </c>
      <c r="N561" s="9">
        <f t="shared" si="260"/>
        <v>100</v>
      </c>
    </row>
    <row r="562" spans="1:14">
      <c r="A562" s="8" t="s">
        <v>314</v>
      </c>
      <c r="B562" s="2" t="s">
        <v>313</v>
      </c>
      <c r="C562" s="2" t="s">
        <v>19</v>
      </c>
      <c r="D562" s="2" t="s">
        <v>315</v>
      </c>
      <c r="E562" s="6" t="s">
        <v>0</v>
      </c>
      <c r="F562" s="6" t="s">
        <v>0</v>
      </c>
      <c r="G562" s="9">
        <v>1665.6</v>
      </c>
      <c r="H562" s="9" t="s">
        <v>0</v>
      </c>
      <c r="I562" s="9">
        <v>1665.6</v>
      </c>
      <c r="J562" s="9">
        <f t="shared" si="267"/>
        <v>1665.6</v>
      </c>
      <c r="K562" s="9">
        <f t="shared" si="268"/>
        <v>1665.6</v>
      </c>
      <c r="L562" s="9">
        <f t="shared" si="268"/>
        <v>1665.6</v>
      </c>
      <c r="M562" s="9">
        <f t="shared" si="259"/>
        <v>100</v>
      </c>
      <c r="N562" s="9">
        <f t="shared" si="260"/>
        <v>100</v>
      </c>
    </row>
    <row r="563" spans="1:14" ht="51">
      <c r="A563" s="8" t="s">
        <v>316</v>
      </c>
      <c r="B563" s="2" t="s">
        <v>313</v>
      </c>
      <c r="C563" s="2" t="s">
        <v>19</v>
      </c>
      <c r="D563" s="2" t="s">
        <v>315</v>
      </c>
      <c r="E563" s="2" t="s">
        <v>317</v>
      </c>
      <c r="F563" s="6" t="s">
        <v>0</v>
      </c>
      <c r="G563" s="9">
        <v>1665.6</v>
      </c>
      <c r="H563" s="9" t="s">
        <v>0</v>
      </c>
      <c r="I563" s="9">
        <v>1665.6</v>
      </c>
      <c r="J563" s="9">
        <f t="shared" si="267"/>
        <v>1665.6</v>
      </c>
      <c r="K563" s="9">
        <f t="shared" si="268"/>
        <v>1665.6</v>
      </c>
      <c r="L563" s="9">
        <f t="shared" si="268"/>
        <v>1665.6</v>
      </c>
      <c r="M563" s="9">
        <f t="shared" si="259"/>
        <v>100</v>
      </c>
      <c r="N563" s="9">
        <f t="shared" si="260"/>
        <v>100</v>
      </c>
    </row>
    <row r="564" spans="1:14" ht="76.5">
      <c r="A564" s="8" t="s">
        <v>318</v>
      </c>
      <c r="B564" s="2" t="s">
        <v>313</v>
      </c>
      <c r="C564" s="2" t="s">
        <v>19</v>
      </c>
      <c r="D564" s="2" t="s">
        <v>315</v>
      </c>
      <c r="E564" s="2" t="s">
        <v>319</v>
      </c>
      <c r="F564" s="6" t="s">
        <v>0</v>
      </c>
      <c r="G564" s="9">
        <v>1665.6</v>
      </c>
      <c r="H564" s="9" t="s">
        <v>0</v>
      </c>
      <c r="I564" s="9">
        <v>1665.6</v>
      </c>
      <c r="J564" s="9">
        <f t="shared" si="267"/>
        <v>1665.6</v>
      </c>
      <c r="K564" s="9">
        <f t="shared" si="268"/>
        <v>1665.6</v>
      </c>
      <c r="L564" s="9">
        <f t="shared" si="268"/>
        <v>1665.6</v>
      </c>
      <c r="M564" s="9">
        <f t="shared" si="259"/>
        <v>100</v>
      </c>
      <c r="N564" s="9">
        <f t="shared" si="260"/>
        <v>100</v>
      </c>
    </row>
    <row r="565" spans="1:14" ht="63.75">
      <c r="A565" s="8" t="s">
        <v>320</v>
      </c>
      <c r="B565" s="2" t="s">
        <v>313</v>
      </c>
      <c r="C565" s="2" t="s">
        <v>19</v>
      </c>
      <c r="D565" s="2" t="s">
        <v>315</v>
      </c>
      <c r="E565" s="2" t="s">
        <v>321</v>
      </c>
      <c r="F565" s="6" t="s">
        <v>0</v>
      </c>
      <c r="G565" s="9">
        <v>1665.6</v>
      </c>
      <c r="H565" s="9" t="s">
        <v>0</v>
      </c>
      <c r="I565" s="9">
        <v>1665.6</v>
      </c>
      <c r="J565" s="9">
        <f t="shared" si="267"/>
        <v>1665.6</v>
      </c>
      <c r="K565" s="9">
        <f t="shared" si="268"/>
        <v>1665.6</v>
      </c>
      <c r="L565" s="9">
        <f t="shared" si="268"/>
        <v>1665.6</v>
      </c>
      <c r="M565" s="9">
        <f t="shared" si="259"/>
        <v>100</v>
      </c>
      <c r="N565" s="9">
        <f t="shared" si="260"/>
        <v>100</v>
      </c>
    </row>
    <row r="566" spans="1:14" ht="38.25">
      <c r="A566" s="8" t="s">
        <v>62</v>
      </c>
      <c r="B566" s="2" t="s">
        <v>313</v>
      </c>
      <c r="C566" s="2" t="s">
        <v>19</v>
      </c>
      <c r="D566" s="2" t="s">
        <v>315</v>
      </c>
      <c r="E566" s="2" t="s">
        <v>321</v>
      </c>
      <c r="F566" s="2" t="s">
        <v>63</v>
      </c>
      <c r="G566" s="9">
        <v>1665.6</v>
      </c>
      <c r="H566" s="9" t="s">
        <v>0</v>
      </c>
      <c r="I566" s="9">
        <v>1665.6</v>
      </c>
      <c r="J566" s="9">
        <f t="shared" si="267"/>
        <v>1665.6</v>
      </c>
      <c r="K566" s="9">
        <f t="shared" si="268"/>
        <v>1665.6</v>
      </c>
      <c r="L566" s="9">
        <f t="shared" si="268"/>
        <v>1665.6</v>
      </c>
      <c r="M566" s="9">
        <f t="shared" si="259"/>
        <v>100</v>
      </c>
      <c r="N566" s="9">
        <f t="shared" si="260"/>
        <v>100</v>
      </c>
    </row>
    <row r="567" spans="1:14">
      <c r="A567" s="8" t="s">
        <v>64</v>
      </c>
      <c r="B567" s="2" t="s">
        <v>313</v>
      </c>
      <c r="C567" s="2" t="s">
        <v>19</v>
      </c>
      <c r="D567" s="2" t="s">
        <v>315</v>
      </c>
      <c r="E567" s="2" t="s">
        <v>321</v>
      </c>
      <c r="F567" s="2" t="s">
        <v>65</v>
      </c>
      <c r="G567" s="9">
        <v>1665.6</v>
      </c>
      <c r="H567" s="9" t="s">
        <v>0</v>
      </c>
      <c r="I567" s="9">
        <v>1665.6</v>
      </c>
      <c r="J567" s="9">
        <v>1665.6</v>
      </c>
      <c r="K567" s="9">
        <v>1665.6</v>
      </c>
      <c r="L567" s="9">
        <v>1665.6</v>
      </c>
      <c r="M567" s="9">
        <f t="shared" si="259"/>
        <v>100</v>
      </c>
      <c r="N567" s="9">
        <f t="shared" si="260"/>
        <v>100</v>
      </c>
    </row>
    <row r="568" spans="1:14">
      <c r="A568" s="10" t="s">
        <v>0</v>
      </c>
      <c r="B568" s="6" t="s">
        <v>0</v>
      </c>
      <c r="C568" s="6" t="s">
        <v>0</v>
      </c>
      <c r="D568" s="6" t="s">
        <v>0</v>
      </c>
      <c r="E568" s="6" t="s">
        <v>0</v>
      </c>
      <c r="F568" s="6" t="s">
        <v>0</v>
      </c>
      <c r="G568" s="11" t="s">
        <v>0</v>
      </c>
      <c r="H568" s="11" t="s">
        <v>0</v>
      </c>
      <c r="I568" s="11" t="s">
        <v>0</v>
      </c>
      <c r="J568" s="11"/>
      <c r="K568" s="11"/>
      <c r="L568" s="11"/>
      <c r="M568" s="11"/>
      <c r="N568" s="11"/>
    </row>
    <row r="569" spans="1:14">
      <c r="A569" s="8" t="s">
        <v>131</v>
      </c>
      <c r="B569" s="2" t="s">
        <v>313</v>
      </c>
      <c r="C569" s="2" t="s">
        <v>55</v>
      </c>
      <c r="D569" s="6" t="s">
        <v>0</v>
      </c>
      <c r="E569" s="6" t="s">
        <v>0</v>
      </c>
      <c r="F569" s="6" t="s">
        <v>0</v>
      </c>
      <c r="G569" s="9">
        <v>81834.3</v>
      </c>
      <c r="H569" s="9" t="s">
        <v>0</v>
      </c>
      <c r="I569" s="9">
        <v>81834.3</v>
      </c>
      <c r="J569" s="9">
        <f>J570+J581</f>
        <v>81834.3</v>
      </c>
      <c r="K569" s="9">
        <f t="shared" ref="K569:L569" si="269">K570+K581</f>
        <v>81834.3</v>
      </c>
      <c r="L569" s="9">
        <f t="shared" si="269"/>
        <v>81834.3</v>
      </c>
      <c r="M569" s="9">
        <f t="shared" si="259"/>
        <v>100</v>
      </c>
      <c r="N569" s="9">
        <f t="shared" si="260"/>
        <v>100</v>
      </c>
    </row>
    <row r="570" spans="1:14">
      <c r="A570" s="8" t="s">
        <v>157</v>
      </c>
      <c r="B570" s="2" t="s">
        <v>313</v>
      </c>
      <c r="C570" s="2" t="s">
        <v>55</v>
      </c>
      <c r="D570" s="2" t="s">
        <v>21</v>
      </c>
      <c r="E570" s="6" t="s">
        <v>0</v>
      </c>
      <c r="F570" s="6" t="s">
        <v>0</v>
      </c>
      <c r="G570" s="9">
        <v>76892.100000000006</v>
      </c>
      <c r="H570" s="9" t="s">
        <v>0</v>
      </c>
      <c r="I570" s="9">
        <v>76892.100000000006</v>
      </c>
      <c r="J570" s="9">
        <f>J571+J576</f>
        <v>76892.100000000006</v>
      </c>
      <c r="K570" s="9">
        <f t="shared" ref="K570:L570" si="270">K571+K576</f>
        <v>76892.100000000006</v>
      </c>
      <c r="L570" s="9">
        <f t="shared" si="270"/>
        <v>76892.100000000006</v>
      </c>
      <c r="M570" s="9">
        <f t="shared" si="259"/>
        <v>100</v>
      </c>
      <c r="N570" s="9">
        <f t="shared" si="260"/>
        <v>100</v>
      </c>
    </row>
    <row r="571" spans="1:14" ht="38.25">
      <c r="A571" s="8" t="s">
        <v>169</v>
      </c>
      <c r="B571" s="2" t="s">
        <v>313</v>
      </c>
      <c r="C571" s="2" t="s">
        <v>55</v>
      </c>
      <c r="D571" s="2" t="s">
        <v>21</v>
      </c>
      <c r="E571" s="2" t="s">
        <v>170</v>
      </c>
      <c r="F571" s="6" t="s">
        <v>0</v>
      </c>
      <c r="G571" s="9">
        <v>76811.100000000006</v>
      </c>
      <c r="H571" s="9" t="s">
        <v>0</v>
      </c>
      <c r="I571" s="9">
        <v>76811.100000000006</v>
      </c>
      <c r="J571" s="9">
        <f>J572</f>
        <v>76811.100000000006</v>
      </c>
      <c r="K571" s="9">
        <f t="shared" ref="K571:L573" si="271">K572</f>
        <v>76811.100000000006</v>
      </c>
      <c r="L571" s="9">
        <f t="shared" si="271"/>
        <v>76811.100000000006</v>
      </c>
      <c r="M571" s="9">
        <f t="shared" si="259"/>
        <v>100</v>
      </c>
      <c r="N571" s="9">
        <f t="shared" si="260"/>
        <v>100</v>
      </c>
    </row>
    <row r="572" spans="1:14" ht="25.5">
      <c r="A572" s="8" t="s">
        <v>322</v>
      </c>
      <c r="B572" s="2" t="s">
        <v>313</v>
      </c>
      <c r="C572" s="2" t="s">
        <v>55</v>
      </c>
      <c r="D572" s="2" t="s">
        <v>21</v>
      </c>
      <c r="E572" s="2" t="s">
        <v>323</v>
      </c>
      <c r="F572" s="6" t="s">
        <v>0</v>
      </c>
      <c r="G572" s="9">
        <v>76811.100000000006</v>
      </c>
      <c r="H572" s="9" t="s">
        <v>0</v>
      </c>
      <c r="I572" s="9">
        <v>76811.100000000006</v>
      </c>
      <c r="J572" s="9">
        <f>J573</f>
        <v>76811.100000000006</v>
      </c>
      <c r="K572" s="9">
        <f t="shared" si="271"/>
        <v>76811.100000000006</v>
      </c>
      <c r="L572" s="9">
        <f t="shared" si="271"/>
        <v>76811.100000000006</v>
      </c>
      <c r="M572" s="9">
        <f t="shared" si="259"/>
        <v>100</v>
      </c>
      <c r="N572" s="9">
        <f t="shared" si="260"/>
        <v>100</v>
      </c>
    </row>
    <row r="573" spans="1:14" ht="25.5">
      <c r="A573" s="8" t="s">
        <v>60</v>
      </c>
      <c r="B573" s="2" t="s">
        <v>313</v>
      </c>
      <c r="C573" s="2" t="s">
        <v>55</v>
      </c>
      <c r="D573" s="2" t="s">
        <v>21</v>
      </c>
      <c r="E573" s="2" t="s">
        <v>324</v>
      </c>
      <c r="F573" s="6" t="s">
        <v>0</v>
      </c>
      <c r="G573" s="9">
        <v>76811.100000000006</v>
      </c>
      <c r="H573" s="9" t="s">
        <v>0</v>
      </c>
      <c r="I573" s="9">
        <v>76811.100000000006</v>
      </c>
      <c r="J573" s="9">
        <f>J574</f>
        <v>76811.100000000006</v>
      </c>
      <c r="K573" s="9">
        <f t="shared" si="271"/>
        <v>76811.100000000006</v>
      </c>
      <c r="L573" s="9">
        <f t="shared" si="271"/>
        <v>76811.100000000006</v>
      </c>
      <c r="M573" s="9">
        <f t="shared" si="259"/>
        <v>100</v>
      </c>
      <c r="N573" s="9">
        <f t="shared" si="260"/>
        <v>100</v>
      </c>
    </row>
    <row r="574" spans="1:14" ht="38.25">
      <c r="A574" s="8" t="s">
        <v>62</v>
      </c>
      <c r="B574" s="2" t="s">
        <v>313</v>
      </c>
      <c r="C574" s="2" t="s">
        <v>55</v>
      </c>
      <c r="D574" s="2" t="s">
        <v>21</v>
      </c>
      <c r="E574" s="2" t="s">
        <v>324</v>
      </c>
      <c r="F574" s="2" t="s">
        <v>63</v>
      </c>
      <c r="G574" s="9">
        <v>76811.100000000006</v>
      </c>
      <c r="H574" s="9" t="s">
        <v>0</v>
      </c>
      <c r="I574" s="9">
        <v>76811.100000000006</v>
      </c>
      <c r="J574" s="9">
        <f>J575</f>
        <v>76811.100000000006</v>
      </c>
      <c r="K574" s="9">
        <f>K575</f>
        <v>76811.100000000006</v>
      </c>
      <c r="L574" s="9">
        <f>L575</f>
        <v>76811.100000000006</v>
      </c>
      <c r="M574" s="9">
        <f t="shared" si="259"/>
        <v>100</v>
      </c>
      <c r="N574" s="9">
        <f t="shared" si="260"/>
        <v>100</v>
      </c>
    </row>
    <row r="575" spans="1:14">
      <c r="A575" s="8" t="s">
        <v>102</v>
      </c>
      <c r="B575" s="2" t="s">
        <v>313</v>
      </c>
      <c r="C575" s="2" t="s">
        <v>55</v>
      </c>
      <c r="D575" s="2" t="s">
        <v>21</v>
      </c>
      <c r="E575" s="2" t="s">
        <v>324</v>
      </c>
      <c r="F575" s="2" t="s">
        <v>103</v>
      </c>
      <c r="G575" s="9">
        <v>76811.100000000006</v>
      </c>
      <c r="H575" s="9" t="s">
        <v>0</v>
      </c>
      <c r="I575" s="9">
        <v>76811.100000000006</v>
      </c>
      <c r="J575" s="55">
        <f>66806+10005.1</f>
        <v>76811.100000000006</v>
      </c>
      <c r="K575" s="55">
        <f>66806+10005.1</f>
        <v>76811.100000000006</v>
      </c>
      <c r="L575" s="55">
        <f>66806+10005.1</f>
        <v>76811.100000000006</v>
      </c>
      <c r="M575" s="9">
        <f t="shared" si="259"/>
        <v>100</v>
      </c>
      <c r="N575" s="9">
        <f t="shared" si="260"/>
        <v>100</v>
      </c>
    </row>
    <row r="576" spans="1:14" ht="25.5">
      <c r="A576" s="8" t="s">
        <v>175</v>
      </c>
      <c r="B576" s="2" t="s">
        <v>313</v>
      </c>
      <c r="C576" s="2" t="s">
        <v>55</v>
      </c>
      <c r="D576" s="2" t="s">
        <v>21</v>
      </c>
      <c r="E576" s="2" t="s">
        <v>176</v>
      </c>
      <c r="F576" s="6" t="s">
        <v>0</v>
      </c>
      <c r="G576" s="9">
        <v>81</v>
      </c>
      <c r="H576" s="9" t="s">
        <v>0</v>
      </c>
      <c r="I576" s="9">
        <v>81</v>
      </c>
      <c r="J576" s="9">
        <f>J577</f>
        <v>81</v>
      </c>
      <c r="K576" s="9">
        <f>K577</f>
        <v>81</v>
      </c>
      <c r="L576" s="9">
        <f>L577</f>
        <v>81</v>
      </c>
      <c r="M576" s="9">
        <f t="shared" si="259"/>
        <v>100</v>
      </c>
      <c r="N576" s="9">
        <f t="shared" si="260"/>
        <v>100</v>
      </c>
    </row>
    <row r="577" spans="1:14" ht="25.5">
      <c r="A577" s="8" t="s">
        <v>60</v>
      </c>
      <c r="B577" s="2" t="s">
        <v>313</v>
      </c>
      <c r="C577" s="2" t="s">
        <v>55</v>
      </c>
      <c r="D577" s="2" t="s">
        <v>21</v>
      </c>
      <c r="E577" s="2" t="s">
        <v>325</v>
      </c>
      <c r="F577" s="6" t="s">
        <v>0</v>
      </c>
      <c r="G577" s="9">
        <v>81</v>
      </c>
      <c r="H577" s="9" t="s">
        <v>0</v>
      </c>
      <c r="I577" s="9">
        <v>81</v>
      </c>
      <c r="J577" s="9">
        <f>J578</f>
        <v>81</v>
      </c>
      <c r="K577" s="9">
        <f t="shared" ref="K577:L578" si="272">K578</f>
        <v>81</v>
      </c>
      <c r="L577" s="9">
        <f t="shared" si="272"/>
        <v>81</v>
      </c>
      <c r="M577" s="9">
        <f t="shared" si="259"/>
        <v>100</v>
      </c>
      <c r="N577" s="9">
        <f t="shared" si="260"/>
        <v>100</v>
      </c>
    </row>
    <row r="578" spans="1:14" ht="38.25">
      <c r="A578" s="8" t="s">
        <v>62</v>
      </c>
      <c r="B578" s="2" t="s">
        <v>313</v>
      </c>
      <c r="C578" s="2" t="s">
        <v>55</v>
      </c>
      <c r="D578" s="2" t="s">
        <v>21</v>
      </c>
      <c r="E578" s="2" t="s">
        <v>325</v>
      </c>
      <c r="F578" s="2" t="s">
        <v>63</v>
      </c>
      <c r="G578" s="9">
        <v>81</v>
      </c>
      <c r="H578" s="9" t="s">
        <v>0</v>
      </c>
      <c r="I578" s="9">
        <v>81</v>
      </c>
      <c r="J578" s="9">
        <f>J579</f>
        <v>81</v>
      </c>
      <c r="K578" s="9">
        <f t="shared" si="272"/>
        <v>81</v>
      </c>
      <c r="L578" s="9">
        <f t="shared" si="272"/>
        <v>81</v>
      </c>
      <c r="M578" s="9">
        <f t="shared" si="259"/>
        <v>100</v>
      </c>
      <c r="N578" s="9">
        <f t="shared" si="260"/>
        <v>100</v>
      </c>
    </row>
    <row r="579" spans="1:14">
      <c r="A579" s="8" t="s">
        <v>102</v>
      </c>
      <c r="B579" s="2" t="s">
        <v>313</v>
      </c>
      <c r="C579" s="2" t="s">
        <v>55</v>
      </c>
      <c r="D579" s="2" t="s">
        <v>21</v>
      </c>
      <c r="E579" s="2" t="s">
        <v>325</v>
      </c>
      <c r="F579" s="2" t="s">
        <v>103</v>
      </c>
      <c r="G579" s="9">
        <v>81</v>
      </c>
      <c r="H579" s="9" t="s">
        <v>0</v>
      </c>
      <c r="I579" s="9">
        <v>81</v>
      </c>
      <c r="J579" s="9">
        <v>81</v>
      </c>
      <c r="K579" s="9">
        <v>81</v>
      </c>
      <c r="L579" s="9">
        <v>81</v>
      </c>
      <c r="M579" s="9">
        <f t="shared" si="259"/>
        <v>100</v>
      </c>
      <c r="N579" s="9">
        <f t="shared" si="260"/>
        <v>100</v>
      </c>
    </row>
    <row r="580" spans="1:14">
      <c r="A580" s="8"/>
      <c r="B580" s="2"/>
      <c r="C580" s="2"/>
      <c r="D580" s="2"/>
      <c r="E580" s="2"/>
      <c r="F580" s="2"/>
      <c r="G580" s="9"/>
      <c r="H580" s="9"/>
      <c r="I580" s="9"/>
      <c r="J580" s="9"/>
      <c r="K580" s="9"/>
      <c r="L580" s="9"/>
      <c r="M580" s="9"/>
      <c r="N580" s="9"/>
    </row>
    <row r="581" spans="1:14" ht="25.5">
      <c r="A581" s="8" t="s">
        <v>326</v>
      </c>
      <c r="B581" s="2" t="s">
        <v>313</v>
      </c>
      <c r="C581" s="2" t="s">
        <v>55</v>
      </c>
      <c r="D581" s="2" t="s">
        <v>115</v>
      </c>
      <c r="E581" s="6" t="s">
        <v>0</v>
      </c>
      <c r="F581" s="6" t="s">
        <v>0</v>
      </c>
      <c r="G581" s="9">
        <v>4942.2</v>
      </c>
      <c r="H581" s="9" t="s">
        <v>0</v>
      </c>
      <c r="I581" s="9">
        <v>4942.2</v>
      </c>
      <c r="J581" s="9">
        <f>J582+J587</f>
        <v>4942.2</v>
      </c>
      <c r="K581" s="9">
        <f t="shared" ref="K581:L581" si="273">K582+K587</f>
        <v>4942.2</v>
      </c>
      <c r="L581" s="9">
        <f t="shared" si="273"/>
        <v>4942.2</v>
      </c>
      <c r="M581" s="9">
        <f t="shared" si="259"/>
        <v>100</v>
      </c>
      <c r="N581" s="9">
        <f t="shared" si="260"/>
        <v>100</v>
      </c>
    </row>
    <row r="582" spans="1:14" ht="38.25">
      <c r="A582" s="8" t="s">
        <v>169</v>
      </c>
      <c r="B582" s="2" t="s">
        <v>313</v>
      </c>
      <c r="C582" s="2" t="s">
        <v>55</v>
      </c>
      <c r="D582" s="2" t="s">
        <v>115</v>
      </c>
      <c r="E582" s="2" t="s">
        <v>170</v>
      </c>
      <c r="F582" s="6" t="s">
        <v>0</v>
      </c>
      <c r="G582" s="9">
        <v>4900.2</v>
      </c>
      <c r="H582" s="9" t="s">
        <v>0</v>
      </c>
      <c r="I582" s="9">
        <v>4900.2</v>
      </c>
      <c r="J582" s="9">
        <f>J583</f>
        <v>4900.2</v>
      </c>
      <c r="K582" s="9">
        <f t="shared" ref="K582:L585" si="274">K583</f>
        <v>4900.2</v>
      </c>
      <c r="L582" s="9">
        <f t="shared" si="274"/>
        <v>4900.2</v>
      </c>
      <c r="M582" s="9">
        <f t="shared" si="259"/>
        <v>100</v>
      </c>
      <c r="N582" s="9">
        <f t="shared" si="260"/>
        <v>100</v>
      </c>
    </row>
    <row r="583" spans="1:14" ht="25.5">
      <c r="A583" s="8" t="s">
        <v>322</v>
      </c>
      <c r="B583" s="2" t="s">
        <v>313</v>
      </c>
      <c r="C583" s="2" t="s">
        <v>55</v>
      </c>
      <c r="D583" s="2" t="s">
        <v>115</v>
      </c>
      <c r="E583" s="2" t="s">
        <v>323</v>
      </c>
      <c r="F583" s="6" t="s">
        <v>0</v>
      </c>
      <c r="G583" s="9">
        <v>4900.2</v>
      </c>
      <c r="H583" s="9" t="s">
        <v>0</v>
      </c>
      <c r="I583" s="9">
        <v>4900.2</v>
      </c>
      <c r="J583" s="9">
        <f>J584</f>
        <v>4900.2</v>
      </c>
      <c r="K583" s="9">
        <f t="shared" si="274"/>
        <v>4900.2</v>
      </c>
      <c r="L583" s="9">
        <f t="shared" si="274"/>
        <v>4900.2</v>
      </c>
      <c r="M583" s="9">
        <f t="shared" si="259"/>
        <v>100</v>
      </c>
      <c r="N583" s="9">
        <f t="shared" si="260"/>
        <v>100</v>
      </c>
    </row>
    <row r="584" spans="1:14" ht="25.5">
      <c r="A584" s="8" t="s">
        <v>60</v>
      </c>
      <c r="B584" s="2" t="s">
        <v>313</v>
      </c>
      <c r="C584" s="2" t="s">
        <v>55</v>
      </c>
      <c r="D584" s="2" t="s">
        <v>115</v>
      </c>
      <c r="E584" s="2" t="s">
        <v>324</v>
      </c>
      <c r="F584" s="6" t="s">
        <v>0</v>
      </c>
      <c r="G584" s="9">
        <v>4900.2</v>
      </c>
      <c r="H584" s="9" t="s">
        <v>0</v>
      </c>
      <c r="I584" s="9">
        <v>4900.2</v>
      </c>
      <c r="J584" s="9">
        <f>J585</f>
        <v>4900.2</v>
      </c>
      <c r="K584" s="9">
        <f t="shared" si="274"/>
        <v>4900.2</v>
      </c>
      <c r="L584" s="9">
        <f t="shared" si="274"/>
        <v>4900.2</v>
      </c>
      <c r="M584" s="9">
        <f t="shared" si="259"/>
        <v>100</v>
      </c>
      <c r="N584" s="9">
        <f t="shared" si="260"/>
        <v>100</v>
      </c>
    </row>
    <row r="585" spans="1:14" ht="38.25">
      <c r="A585" s="8" t="s">
        <v>62</v>
      </c>
      <c r="B585" s="2" t="s">
        <v>313</v>
      </c>
      <c r="C585" s="2" t="s">
        <v>55</v>
      </c>
      <c r="D585" s="2" t="s">
        <v>115</v>
      </c>
      <c r="E585" s="2" t="s">
        <v>324</v>
      </c>
      <c r="F585" s="2" t="s">
        <v>63</v>
      </c>
      <c r="G585" s="9">
        <v>4900.2</v>
      </c>
      <c r="H585" s="9" t="s">
        <v>0</v>
      </c>
      <c r="I585" s="9">
        <v>4900.2</v>
      </c>
      <c r="J585" s="9">
        <f>J586</f>
        <v>4900.2</v>
      </c>
      <c r="K585" s="9">
        <f t="shared" si="274"/>
        <v>4900.2</v>
      </c>
      <c r="L585" s="9">
        <f t="shared" si="274"/>
        <v>4900.2</v>
      </c>
      <c r="M585" s="9">
        <f t="shared" si="259"/>
        <v>100</v>
      </c>
      <c r="N585" s="9">
        <f t="shared" si="260"/>
        <v>100</v>
      </c>
    </row>
    <row r="586" spans="1:14">
      <c r="A586" s="8" t="s">
        <v>102</v>
      </c>
      <c r="B586" s="2" t="s">
        <v>313</v>
      </c>
      <c r="C586" s="2" t="s">
        <v>55</v>
      </c>
      <c r="D586" s="2" t="s">
        <v>115</v>
      </c>
      <c r="E586" s="2" t="s">
        <v>324</v>
      </c>
      <c r="F586" s="2" t="s">
        <v>103</v>
      </c>
      <c r="G586" s="9">
        <v>4900.2</v>
      </c>
      <c r="H586" s="9" t="s">
        <v>0</v>
      </c>
      <c r="I586" s="9">
        <v>4900.2</v>
      </c>
      <c r="J586" s="9">
        <v>4900.2</v>
      </c>
      <c r="K586" s="9">
        <v>4900.2</v>
      </c>
      <c r="L586" s="9">
        <v>4900.2</v>
      </c>
      <c r="M586" s="9">
        <f t="shared" si="259"/>
        <v>100</v>
      </c>
      <c r="N586" s="9">
        <f t="shared" si="260"/>
        <v>100</v>
      </c>
    </row>
    <row r="587" spans="1:14" ht="25.5">
      <c r="A587" s="8" t="s">
        <v>175</v>
      </c>
      <c r="B587" s="2" t="s">
        <v>313</v>
      </c>
      <c r="C587" s="2" t="s">
        <v>55</v>
      </c>
      <c r="D587" s="2" t="s">
        <v>115</v>
      </c>
      <c r="E587" s="2" t="s">
        <v>176</v>
      </c>
      <c r="F587" s="6" t="s">
        <v>0</v>
      </c>
      <c r="G587" s="9">
        <v>42</v>
      </c>
      <c r="H587" s="9" t="s">
        <v>0</v>
      </c>
      <c r="I587" s="9">
        <v>42</v>
      </c>
      <c r="J587" s="9">
        <f>J588</f>
        <v>42</v>
      </c>
      <c r="K587" s="9">
        <f t="shared" ref="K587:L589" si="275">K588</f>
        <v>42</v>
      </c>
      <c r="L587" s="9">
        <f t="shared" si="275"/>
        <v>42</v>
      </c>
      <c r="M587" s="9">
        <f t="shared" si="259"/>
        <v>100</v>
      </c>
      <c r="N587" s="9">
        <f t="shared" si="260"/>
        <v>100</v>
      </c>
    </row>
    <row r="588" spans="1:14" ht="25.5">
      <c r="A588" s="8" t="s">
        <v>60</v>
      </c>
      <c r="B588" s="2" t="s">
        <v>313</v>
      </c>
      <c r="C588" s="2" t="s">
        <v>55</v>
      </c>
      <c r="D588" s="2" t="s">
        <v>115</v>
      </c>
      <c r="E588" s="2" t="s">
        <v>325</v>
      </c>
      <c r="F588" s="6" t="s">
        <v>0</v>
      </c>
      <c r="G588" s="9">
        <v>42</v>
      </c>
      <c r="H588" s="9" t="s">
        <v>0</v>
      </c>
      <c r="I588" s="9">
        <v>42</v>
      </c>
      <c r="J588" s="9">
        <f>J589</f>
        <v>42</v>
      </c>
      <c r="K588" s="9">
        <f t="shared" si="275"/>
        <v>42</v>
      </c>
      <c r="L588" s="9">
        <f t="shared" si="275"/>
        <v>42</v>
      </c>
      <c r="M588" s="9">
        <f t="shared" si="259"/>
        <v>100</v>
      </c>
      <c r="N588" s="9">
        <f t="shared" si="260"/>
        <v>100</v>
      </c>
    </row>
    <row r="589" spans="1:14" ht="38.25">
      <c r="A589" s="8" t="s">
        <v>62</v>
      </c>
      <c r="B589" s="2" t="s">
        <v>313</v>
      </c>
      <c r="C589" s="2" t="s">
        <v>55</v>
      </c>
      <c r="D589" s="2" t="s">
        <v>115</v>
      </c>
      <c r="E589" s="2" t="s">
        <v>325</v>
      </c>
      <c r="F589" s="2" t="s">
        <v>63</v>
      </c>
      <c r="G589" s="9">
        <v>42</v>
      </c>
      <c r="H589" s="9" t="s">
        <v>0</v>
      </c>
      <c r="I589" s="9">
        <v>42</v>
      </c>
      <c r="J589" s="55">
        <f>J590</f>
        <v>42</v>
      </c>
      <c r="K589" s="55">
        <f t="shared" si="275"/>
        <v>42</v>
      </c>
      <c r="L589" s="55">
        <f t="shared" si="275"/>
        <v>42</v>
      </c>
      <c r="M589" s="9">
        <f t="shared" si="259"/>
        <v>100</v>
      </c>
      <c r="N589" s="9">
        <f t="shared" si="260"/>
        <v>100</v>
      </c>
    </row>
    <row r="590" spans="1:14">
      <c r="A590" s="8" t="s">
        <v>102</v>
      </c>
      <c r="B590" s="2" t="s">
        <v>313</v>
      </c>
      <c r="C590" s="2" t="s">
        <v>55</v>
      </c>
      <c r="D590" s="2" t="s">
        <v>115</v>
      </c>
      <c r="E590" s="2" t="s">
        <v>325</v>
      </c>
      <c r="F590" s="2" t="s">
        <v>103</v>
      </c>
      <c r="G590" s="9">
        <v>42</v>
      </c>
      <c r="H590" s="9" t="s">
        <v>0</v>
      </c>
      <c r="I590" s="9">
        <v>42</v>
      </c>
      <c r="J590" s="9">
        <v>42</v>
      </c>
      <c r="K590" s="9">
        <v>42</v>
      </c>
      <c r="L590" s="9">
        <v>42</v>
      </c>
      <c r="M590" s="9">
        <f t="shared" si="259"/>
        <v>100</v>
      </c>
      <c r="N590" s="9">
        <f t="shared" si="260"/>
        <v>100</v>
      </c>
    </row>
    <row r="591" spans="1:14">
      <c r="A591" s="10" t="s">
        <v>0</v>
      </c>
      <c r="B591" s="6" t="s">
        <v>0</v>
      </c>
      <c r="C591" s="6" t="s">
        <v>0</v>
      </c>
      <c r="D591" s="6" t="s">
        <v>0</v>
      </c>
      <c r="E591" s="6" t="s">
        <v>0</v>
      </c>
      <c r="F591" s="6" t="s">
        <v>0</v>
      </c>
      <c r="G591" s="11" t="s">
        <v>0</v>
      </c>
      <c r="H591" s="11" t="s">
        <v>0</v>
      </c>
      <c r="I591" s="11" t="s">
        <v>0</v>
      </c>
      <c r="J591" s="11"/>
      <c r="K591" s="11"/>
      <c r="L591" s="11"/>
      <c r="M591" s="11"/>
      <c r="N591" s="11"/>
    </row>
    <row r="592" spans="1:14">
      <c r="A592" s="8" t="s">
        <v>167</v>
      </c>
      <c r="B592" s="2" t="s">
        <v>313</v>
      </c>
      <c r="C592" s="2" t="s">
        <v>67</v>
      </c>
      <c r="D592" s="6" t="s">
        <v>0</v>
      </c>
      <c r="E592" s="6" t="s">
        <v>0</v>
      </c>
      <c r="F592" s="6" t="s">
        <v>0</v>
      </c>
      <c r="G592" s="9">
        <v>12161855.300000001</v>
      </c>
      <c r="H592" s="9">
        <v>15730</v>
      </c>
      <c r="I592" s="9">
        <v>12177585.300000001</v>
      </c>
      <c r="J592" s="9">
        <f>J593+J622+J644+J652+J659</f>
        <v>12417874.26307</v>
      </c>
      <c r="K592" s="9">
        <f>K593+K622+K644+K652+K659</f>
        <v>12417406.556440001</v>
      </c>
      <c r="L592" s="9">
        <f>L593+L622+L644+L652+L659</f>
        <v>12386494.610770002</v>
      </c>
      <c r="M592" s="9">
        <f t="shared" si="259"/>
        <v>101.71552328005455</v>
      </c>
      <c r="N592" s="9">
        <f t="shared" si="260"/>
        <v>99.747302544419227</v>
      </c>
    </row>
    <row r="593" spans="1:14">
      <c r="A593" s="8" t="s">
        <v>168</v>
      </c>
      <c r="B593" s="2" t="s">
        <v>313</v>
      </c>
      <c r="C593" s="2" t="s">
        <v>67</v>
      </c>
      <c r="D593" s="2" t="s">
        <v>19</v>
      </c>
      <c r="E593" s="6" t="s">
        <v>0</v>
      </c>
      <c r="F593" s="6" t="s">
        <v>0</v>
      </c>
      <c r="G593" s="9">
        <v>2144021.5</v>
      </c>
      <c r="H593" s="9" t="s">
        <v>0</v>
      </c>
      <c r="I593" s="9">
        <v>2144021.5</v>
      </c>
      <c r="J593" s="9">
        <f>J594+J611+J616</f>
        <v>2207406.8676000005</v>
      </c>
      <c r="K593" s="9">
        <f t="shared" ref="K593:L593" si="276">K594+K611+K616</f>
        <v>2207406.8676000005</v>
      </c>
      <c r="L593" s="9">
        <f t="shared" si="276"/>
        <v>2207203.1037200005</v>
      </c>
      <c r="M593" s="9">
        <f t="shared" si="259"/>
        <v>102.94687360737755</v>
      </c>
      <c r="N593" s="9">
        <f t="shared" si="260"/>
        <v>99.99076908371579</v>
      </c>
    </row>
    <row r="594" spans="1:14" ht="38.25">
      <c r="A594" s="8" t="s">
        <v>169</v>
      </c>
      <c r="B594" s="2" t="s">
        <v>313</v>
      </c>
      <c r="C594" s="2" t="s">
        <v>67</v>
      </c>
      <c r="D594" s="2" t="s">
        <v>19</v>
      </c>
      <c r="E594" s="2" t="s">
        <v>170</v>
      </c>
      <c r="F594" s="6" t="s">
        <v>0</v>
      </c>
      <c r="G594" s="9">
        <v>2144021.5</v>
      </c>
      <c r="H594" s="9" t="s">
        <v>0</v>
      </c>
      <c r="I594" s="9">
        <v>2144021.5</v>
      </c>
      <c r="J594" s="9">
        <f>J595+J607</f>
        <v>2193631.8000000003</v>
      </c>
      <c r="K594" s="9">
        <f>K595+K607</f>
        <v>2193631.8000000003</v>
      </c>
      <c r="L594" s="9">
        <f>L595+L607</f>
        <v>2193631.8000000003</v>
      </c>
      <c r="M594" s="9">
        <f t="shared" si="259"/>
        <v>102.31389004261386</v>
      </c>
      <c r="N594" s="9">
        <f t="shared" si="260"/>
        <v>100</v>
      </c>
    </row>
    <row r="595" spans="1:14" ht="76.5">
      <c r="A595" s="8" t="s">
        <v>327</v>
      </c>
      <c r="B595" s="2" t="s">
        <v>313</v>
      </c>
      <c r="C595" s="2" t="s">
        <v>67</v>
      </c>
      <c r="D595" s="2" t="s">
        <v>19</v>
      </c>
      <c r="E595" s="2" t="s">
        <v>328</v>
      </c>
      <c r="F595" s="6" t="s">
        <v>0</v>
      </c>
      <c r="G595" s="9">
        <v>1867150.4</v>
      </c>
      <c r="H595" s="9" t="s">
        <v>0</v>
      </c>
      <c r="I595" s="9">
        <v>1867150.4</v>
      </c>
      <c r="J595" s="9">
        <f>J600+J596+J604</f>
        <v>1910724.6</v>
      </c>
      <c r="K595" s="9">
        <f t="shared" ref="K595:L595" si="277">K600+K596+K604</f>
        <v>1910724.6</v>
      </c>
      <c r="L595" s="9">
        <f t="shared" si="277"/>
        <v>1910724.6</v>
      </c>
      <c r="M595" s="9">
        <f t="shared" si="259"/>
        <v>102.33372737407764</v>
      </c>
      <c r="N595" s="9">
        <f t="shared" si="260"/>
        <v>100</v>
      </c>
    </row>
    <row r="596" spans="1:14" ht="76.5">
      <c r="A596" s="58" t="s">
        <v>1229</v>
      </c>
      <c r="B596" s="2" t="s">
        <v>313</v>
      </c>
      <c r="C596" s="2" t="s">
        <v>67</v>
      </c>
      <c r="D596" s="2" t="s">
        <v>19</v>
      </c>
      <c r="E596" s="59" t="s">
        <v>1228</v>
      </c>
      <c r="F596" s="6"/>
      <c r="G596" s="9"/>
      <c r="H596" s="9"/>
      <c r="I596" s="9"/>
      <c r="J596" s="9">
        <f>J597</f>
        <v>57673</v>
      </c>
      <c r="K596" s="9">
        <f t="shared" ref="K596:L596" si="278">K597</f>
        <v>57673</v>
      </c>
      <c r="L596" s="9">
        <f t="shared" si="278"/>
        <v>57673</v>
      </c>
      <c r="M596" s="9">
        <v>0</v>
      </c>
      <c r="N596" s="9">
        <f t="shared" ref="N596:N599" si="279">L596/J596*100</f>
        <v>100</v>
      </c>
    </row>
    <row r="597" spans="1:14" ht="38.25">
      <c r="A597" s="8" t="s">
        <v>62</v>
      </c>
      <c r="B597" s="2" t="s">
        <v>313</v>
      </c>
      <c r="C597" s="2" t="s">
        <v>67</v>
      </c>
      <c r="D597" s="2" t="s">
        <v>19</v>
      </c>
      <c r="E597" s="59" t="s">
        <v>1228</v>
      </c>
      <c r="F597" s="2">
        <v>600</v>
      </c>
      <c r="G597" s="9"/>
      <c r="H597" s="9"/>
      <c r="I597" s="9"/>
      <c r="J597" s="9">
        <f>J598+J599</f>
        <v>57673</v>
      </c>
      <c r="K597" s="9">
        <f t="shared" ref="K597:L597" si="280">K598+K599</f>
        <v>57673</v>
      </c>
      <c r="L597" s="9">
        <f t="shared" si="280"/>
        <v>57673</v>
      </c>
      <c r="M597" s="9">
        <v>0</v>
      </c>
      <c r="N597" s="9">
        <f t="shared" si="279"/>
        <v>100</v>
      </c>
    </row>
    <row r="598" spans="1:14">
      <c r="A598" s="8" t="s">
        <v>64</v>
      </c>
      <c r="B598" s="2" t="s">
        <v>313</v>
      </c>
      <c r="C598" s="2" t="s">
        <v>67</v>
      </c>
      <c r="D598" s="2" t="s">
        <v>19</v>
      </c>
      <c r="E598" s="59" t="s">
        <v>1228</v>
      </c>
      <c r="F598" s="6">
        <v>610</v>
      </c>
      <c r="G598" s="9"/>
      <c r="H598" s="9"/>
      <c r="I598" s="9"/>
      <c r="J598" s="9">
        <v>56617</v>
      </c>
      <c r="K598" s="9">
        <v>56617</v>
      </c>
      <c r="L598" s="9">
        <v>56617</v>
      </c>
      <c r="M598" s="9">
        <v>0</v>
      </c>
      <c r="N598" s="9">
        <f t="shared" si="279"/>
        <v>100</v>
      </c>
    </row>
    <row r="599" spans="1:14">
      <c r="A599" s="8" t="s">
        <v>102</v>
      </c>
      <c r="B599" s="2" t="s">
        <v>313</v>
      </c>
      <c r="C599" s="2" t="s">
        <v>67</v>
      </c>
      <c r="D599" s="2" t="s">
        <v>19</v>
      </c>
      <c r="E599" s="59" t="s">
        <v>1228</v>
      </c>
      <c r="F599" s="6">
        <v>620</v>
      </c>
      <c r="G599" s="9"/>
      <c r="H599" s="9"/>
      <c r="I599" s="9"/>
      <c r="J599" s="9">
        <v>1056</v>
      </c>
      <c r="K599" s="9">
        <v>1056</v>
      </c>
      <c r="L599" s="9">
        <v>1056</v>
      </c>
      <c r="M599" s="9">
        <v>0</v>
      </c>
      <c r="N599" s="9">
        <f t="shared" si="279"/>
        <v>100</v>
      </c>
    </row>
    <row r="600" spans="1:14" ht="25.5">
      <c r="A600" s="8" t="s">
        <v>60</v>
      </c>
      <c r="B600" s="2" t="s">
        <v>313</v>
      </c>
      <c r="C600" s="2" t="s">
        <v>67</v>
      </c>
      <c r="D600" s="2" t="s">
        <v>19</v>
      </c>
      <c r="E600" s="2" t="s">
        <v>329</v>
      </c>
      <c r="F600" s="6" t="s">
        <v>0</v>
      </c>
      <c r="G600" s="9">
        <v>1694242.1</v>
      </c>
      <c r="H600" s="9" t="s">
        <v>0</v>
      </c>
      <c r="I600" s="9">
        <v>1694242.1</v>
      </c>
      <c r="J600" s="9">
        <f>J601</f>
        <v>1680143.3</v>
      </c>
      <c r="K600" s="9">
        <f t="shared" ref="K600:L600" si="281">K601</f>
        <v>1680143.3</v>
      </c>
      <c r="L600" s="9">
        <f t="shared" si="281"/>
        <v>1680143.3</v>
      </c>
      <c r="M600" s="9">
        <f t="shared" si="259"/>
        <v>99.167840298620831</v>
      </c>
      <c r="N600" s="9">
        <f t="shared" si="260"/>
        <v>100</v>
      </c>
    </row>
    <row r="601" spans="1:14" ht="38.25">
      <c r="A601" s="8" t="s">
        <v>62</v>
      </c>
      <c r="B601" s="2" t="s">
        <v>313</v>
      </c>
      <c r="C601" s="2" t="s">
        <v>67</v>
      </c>
      <c r="D601" s="2" t="s">
        <v>19</v>
      </c>
      <c r="E601" s="2" t="s">
        <v>329</v>
      </c>
      <c r="F601" s="2" t="s">
        <v>63</v>
      </c>
      <c r="G601" s="9">
        <v>1694242.1</v>
      </c>
      <c r="H601" s="9" t="s">
        <v>0</v>
      </c>
      <c r="I601" s="9">
        <v>1694242.1</v>
      </c>
      <c r="J601" s="9">
        <f>J602+J603</f>
        <v>1680143.3</v>
      </c>
      <c r="K601" s="9">
        <f t="shared" ref="K601:L601" si="282">K602+K603</f>
        <v>1680143.3</v>
      </c>
      <c r="L601" s="9">
        <f t="shared" si="282"/>
        <v>1680143.3</v>
      </c>
      <c r="M601" s="9">
        <f t="shared" si="259"/>
        <v>99.167840298620831</v>
      </c>
      <c r="N601" s="9">
        <f t="shared" si="260"/>
        <v>100</v>
      </c>
    </row>
    <row r="602" spans="1:14">
      <c r="A602" s="8" t="s">
        <v>64</v>
      </c>
      <c r="B602" s="2" t="s">
        <v>313</v>
      </c>
      <c r="C602" s="2" t="s">
        <v>67</v>
      </c>
      <c r="D602" s="2" t="s">
        <v>19</v>
      </c>
      <c r="E602" s="2" t="s">
        <v>329</v>
      </c>
      <c r="F602" s="2" t="s">
        <v>65</v>
      </c>
      <c r="G602" s="9">
        <v>1658947.1</v>
      </c>
      <c r="H602" s="9" t="s">
        <v>0</v>
      </c>
      <c r="I602" s="9">
        <v>1658947.1</v>
      </c>
      <c r="J602" s="9">
        <f>1599846.1+45465.7</f>
        <v>1645311.8</v>
      </c>
      <c r="K602" s="9">
        <f>1599846.1+45465.7</f>
        <v>1645311.8</v>
      </c>
      <c r="L602" s="9">
        <f>1599846.1+45465.7</f>
        <v>1645311.8</v>
      </c>
      <c r="M602" s="9">
        <f t="shared" si="259"/>
        <v>99.1780750573662</v>
      </c>
      <c r="N602" s="9">
        <f t="shared" si="260"/>
        <v>100</v>
      </c>
    </row>
    <row r="603" spans="1:14">
      <c r="A603" s="8" t="s">
        <v>102</v>
      </c>
      <c r="B603" s="2" t="s">
        <v>313</v>
      </c>
      <c r="C603" s="2" t="s">
        <v>67</v>
      </c>
      <c r="D603" s="2" t="s">
        <v>19</v>
      </c>
      <c r="E603" s="2" t="s">
        <v>329</v>
      </c>
      <c r="F603" s="2" t="s">
        <v>103</v>
      </c>
      <c r="G603" s="9">
        <v>35295</v>
      </c>
      <c r="H603" s="9" t="s">
        <v>0</v>
      </c>
      <c r="I603" s="9">
        <v>35295</v>
      </c>
      <c r="J603" s="9">
        <v>34831.5</v>
      </c>
      <c r="K603" s="9">
        <v>34831.5</v>
      </c>
      <c r="L603" s="9">
        <v>34831.5</v>
      </c>
      <c r="M603" s="9">
        <f t="shared" si="259"/>
        <v>98.686782830429237</v>
      </c>
      <c r="N603" s="9">
        <f t="shared" si="260"/>
        <v>100</v>
      </c>
    </row>
    <row r="604" spans="1:14" ht="25.5">
      <c r="A604" s="8" t="s">
        <v>330</v>
      </c>
      <c r="B604" s="2" t="s">
        <v>313</v>
      </c>
      <c r="C604" s="2" t="s">
        <v>67</v>
      </c>
      <c r="D604" s="2" t="s">
        <v>19</v>
      </c>
      <c r="E604" s="2" t="s">
        <v>331</v>
      </c>
      <c r="F604" s="6" t="s">
        <v>0</v>
      </c>
      <c r="G604" s="9">
        <v>172908.3</v>
      </c>
      <c r="H604" s="9" t="s">
        <v>0</v>
      </c>
      <c r="I604" s="9">
        <v>172908.3</v>
      </c>
      <c r="J604" s="9">
        <f>J605</f>
        <v>172908.3</v>
      </c>
      <c r="K604" s="9">
        <f t="shared" ref="K604:L605" si="283">K605</f>
        <v>172908.3</v>
      </c>
      <c r="L604" s="9">
        <f t="shared" si="283"/>
        <v>172908.3</v>
      </c>
      <c r="M604" s="9">
        <f t="shared" si="259"/>
        <v>100</v>
      </c>
      <c r="N604" s="9">
        <f t="shared" si="260"/>
        <v>100</v>
      </c>
    </row>
    <row r="605" spans="1:14" ht="38.25">
      <c r="A605" s="8" t="s">
        <v>62</v>
      </c>
      <c r="B605" s="2" t="s">
        <v>313</v>
      </c>
      <c r="C605" s="2" t="s">
        <v>67</v>
      </c>
      <c r="D605" s="2" t="s">
        <v>19</v>
      </c>
      <c r="E605" s="2" t="s">
        <v>331</v>
      </c>
      <c r="F605" s="2" t="s">
        <v>63</v>
      </c>
      <c r="G605" s="9">
        <v>172908.3</v>
      </c>
      <c r="H605" s="9" t="s">
        <v>0</v>
      </c>
      <c r="I605" s="9">
        <v>172908.3</v>
      </c>
      <c r="J605" s="9">
        <f>J606</f>
        <v>172908.3</v>
      </c>
      <c r="K605" s="9">
        <f t="shared" si="283"/>
        <v>172908.3</v>
      </c>
      <c r="L605" s="9">
        <f t="shared" si="283"/>
        <v>172908.3</v>
      </c>
      <c r="M605" s="9">
        <f t="shared" si="259"/>
        <v>100</v>
      </c>
      <c r="N605" s="9">
        <f t="shared" si="260"/>
        <v>100</v>
      </c>
    </row>
    <row r="606" spans="1:14">
      <c r="A606" s="8" t="s">
        <v>64</v>
      </c>
      <c r="B606" s="2" t="s">
        <v>313</v>
      </c>
      <c r="C606" s="2" t="s">
        <v>67</v>
      </c>
      <c r="D606" s="2" t="s">
        <v>19</v>
      </c>
      <c r="E606" s="2" t="s">
        <v>331</v>
      </c>
      <c r="F606" s="2" t="s">
        <v>65</v>
      </c>
      <c r="G606" s="9">
        <v>172908.3</v>
      </c>
      <c r="H606" s="9" t="s">
        <v>0</v>
      </c>
      <c r="I606" s="9">
        <v>172908.3</v>
      </c>
      <c r="J606" s="9">
        <v>172908.3</v>
      </c>
      <c r="K606" s="9">
        <v>172908.3</v>
      </c>
      <c r="L606" s="9">
        <v>172908.3</v>
      </c>
      <c r="M606" s="9">
        <f t="shared" si="259"/>
        <v>100</v>
      </c>
      <c r="N606" s="9">
        <f t="shared" si="260"/>
        <v>100</v>
      </c>
    </row>
    <row r="607" spans="1:14" ht="25.5">
      <c r="A607" s="8" t="s">
        <v>332</v>
      </c>
      <c r="B607" s="2" t="s">
        <v>313</v>
      </c>
      <c r="C607" s="2" t="s">
        <v>67</v>
      </c>
      <c r="D607" s="2" t="s">
        <v>19</v>
      </c>
      <c r="E607" s="2" t="s">
        <v>333</v>
      </c>
      <c r="F607" s="6" t="s">
        <v>0</v>
      </c>
      <c r="G607" s="9">
        <v>276871.09999999998</v>
      </c>
      <c r="H607" s="9" t="s">
        <v>0</v>
      </c>
      <c r="I607" s="9">
        <v>276871.09999999998</v>
      </c>
      <c r="J607" s="9">
        <f>J608</f>
        <v>282907.2</v>
      </c>
      <c r="K607" s="9">
        <f t="shared" ref="K607:L609" si="284">K608</f>
        <v>282907.2</v>
      </c>
      <c r="L607" s="9">
        <f t="shared" si="284"/>
        <v>282907.2</v>
      </c>
      <c r="M607" s="9">
        <f t="shared" si="259"/>
        <v>102.18011197268333</v>
      </c>
      <c r="N607" s="9">
        <f t="shared" si="260"/>
        <v>100</v>
      </c>
    </row>
    <row r="608" spans="1:14" ht="25.5">
      <c r="A608" s="8" t="s">
        <v>60</v>
      </c>
      <c r="B608" s="2" t="s">
        <v>313</v>
      </c>
      <c r="C608" s="2" t="s">
        <v>67</v>
      </c>
      <c r="D608" s="2" t="s">
        <v>19</v>
      </c>
      <c r="E608" s="2" t="s">
        <v>334</v>
      </c>
      <c r="F608" s="6" t="s">
        <v>0</v>
      </c>
      <c r="G608" s="9">
        <v>276871.09999999998</v>
      </c>
      <c r="H608" s="9" t="s">
        <v>0</v>
      </c>
      <c r="I608" s="9">
        <v>276871.09999999998</v>
      </c>
      <c r="J608" s="9">
        <f>J609</f>
        <v>282907.2</v>
      </c>
      <c r="K608" s="9">
        <f t="shared" si="284"/>
        <v>282907.2</v>
      </c>
      <c r="L608" s="9">
        <f t="shared" si="284"/>
        <v>282907.2</v>
      </c>
      <c r="M608" s="9">
        <f t="shared" si="259"/>
        <v>102.18011197268333</v>
      </c>
      <c r="N608" s="9">
        <f t="shared" si="260"/>
        <v>100</v>
      </c>
    </row>
    <row r="609" spans="1:14" ht="38.25">
      <c r="A609" s="8" t="s">
        <v>62</v>
      </c>
      <c r="B609" s="2" t="s">
        <v>313</v>
      </c>
      <c r="C609" s="2" t="s">
        <v>67</v>
      </c>
      <c r="D609" s="2" t="s">
        <v>19</v>
      </c>
      <c r="E609" s="2" t="s">
        <v>334</v>
      </c>
      <c r="F609" s="2" t="s">
        <v>63</v>
      </c>
      <c r="G609" s="9">
        <v>276871.09999999998</v>
      </c>
      <c r="H609" s="9" t="s">
        <v>0</v>
      </c>
      <c r="I609" s="9">
        <v>276871.09999999998</v>
      </c>
      <c r="J609" s="9">
        <f>J610</f>
        <v>282907.2</v>
      </c>
      <c r="K609" s="9">
        <f t="shared" si="284"/>
        <v>282907.2</v>
      </c>
      <c r="L609" s="9">
        <f t="shared" si="284"/>
        <v>282907.2</v>
      </c>
      <c r="M609" s="9">
        <f t="shared" si="259"/>
        <v>102.18011197268333</v>
      </c>
      <c r="N609" s="9">
        <f t="shared" si="260"/>
        <v>100</v>
      </c>
    </row>
    <row r="610" spans="1:14">
      <c r="A610" s="8" t="s">
        <v>64</v>
      </c>
      <c r="B610" s="2" t="s">
        <v>313</v>
      </c>
      <c r="C610" s="2" t="s">
        <v>67</v>
      </c>
      <c r="D610" s="2" t="s">
        <v>19</v>
      </c>
      <c r="E610" s="2" t="s">
        <v>334</v>
      </c>
      <c r="F610" s="2" t="s">
        <v>65</v>
      </c>
      <c r="G610" s="9">
        <v>276871.09999999998</v>
      </c>
      <c r="H610" s="9" t="s">
        <v>0</v>
      </c>
      <c r="I610" s="9">
        <v>276871.09999999998</v>
      </c>
      <c r="J610" s="9">
        <v>282907.2</v>
      </c>
      <c r="K610" s="9">
        <v>282907.2</v>
      </c>
      <c r="L610" s="9">
        <v>282907.2</v>
      </c>
      <c r="M610" s="9">
        <f t="shared" si="259"/>
        <v>102.18011197268333</v>
      </c>
      <c r="N610" s="9">
        <f t="shared" si="260"/>
        <v>100</v>
      </c>
    </row>
    <row r="611" spans="1:14" ht="25.5">
      <c r="A611" s="33" t="s">
        <v>677</v>
      </c>
      <c r="B611" s="2" t="s">
        <v>313</v>
      </c>
      <c r="C611" s="2" t="s">
        <v>67</v>
      </c>
      <c r="D611" s="2" t="s">
        <v>19</v>
      </c>
      <c r="E611" s="28" t="s">
        <v>678</v>
      </c>
      <c r="F611" s="2"/>
      <c r="G611" s="9"/>
      <c r="H611" s="9"/>
      <c r="I611" s="9"/>
      <c r="J611" s="9">
        <f>J612</f>
        <v>12334.516900000001</v>
      </c>
      <c r="K611" s="9">
        <f t="shared" ref="K611:L612" si="285">K612</f>
        <v>12334.516900000001</v>
      </c>
      <c r="L611" s="9">
        <f t="shared" si="285"/>
        <v>12130.75302</v>
      </c>
      <c r="M611" s="9">
        <v>0</v>
      </c>
      <c r="N611" s="9">
        <f t="shared" ref="N611:N620" si="286">L611/J611*100</f>
        <v>98.348018964569249</v>
      </c>
    </row>
    <row r="612" spans="1:14" ht="25.5">
      <c r="A612" s="33" t="s">
        <v>677</v>
      </c>
      <c r="B612" s="2" t="s">
        <v>313</v>
      </c>
      <c r="C612" s="2" t="s">
        <v>67</v>
      </c>
      <c r="D612" s="2" t="s">
        <v>19</v>
      </c>
      <c r="E612" s="28" t="s">
        <v>679</v>
      </c>
      <c r="F612" s="2"/>
      <c r="G612" s="9"/>
      <c r="H612" s="9"/>
      <c r="I612" s="9"/>
      <c r="J612" s="9">
        <f>J613</f>
        <v>12334.516900000001</v>
      </c>
      <c r="K612" s="9">
        <f t="shared" si="285"/>
        <v>12334.516900000001</v>
      </c>
      <c r="L612" s="9">
        <f t="shared" si="285"/>
        <v>12130.75302</v>
      </c>
      <c r="M612" s="9">
        <v>0</v>
      </c>
      <c r="N612" s="9">
        <f t="shared" si="286"/>
        <v>98.348018964569249</v>
      </c>
    </row>
    <row r="613" spans="1:14" ht="38.25">
      <c r="A613" s="8" t="s">
        <v>62</v>
      </c>
      <c r="B613" s="2" t="s">
        <v>313</v>
      </c>
      <c r="C613" s="2" t="s">
        <v>67</v>
      </c>
      <c r="D613" s="2" t="s">
        <v>19</v>
      </c>
      <c r="E613" s="28" t="s">
        <v>679</v>
      </c>
      <c r="F613" s="2">
        <v>600</v>
      </c>
      <c r="G613" s="9"/>
      <c r="H613" s="9"/>
      <c r="I613" s="9"/>
      <c r="J613" s="9">
        <f>J614+J615</f>
        <v>12334.516900000001</v>
      </c>
      <c r="K613" s="9">
        <f t="shared" ref="K613:L613" si="287">K614+K615</f>
        <v>12334.516900000001</v>
      </c>
      <c r="L613" s="9">
        <f t="shared" si="287"/>
        <v>12130.75302</v>
      </c>
      <c r="M613" s="9">
        <v>0</v>
      </c>
      <c r="N613" s="9">
        <f t="shared" si="286"/>
        <v>98.348018964569249</v>
      </c>
    </row>
    <row r="614" spans="1:14">
      <c r="A614" s="8" t="s">
        <v>64</v>
      </c>
      <c r="B614" s="2" t="s">
        <v>313</v>
      </c>
      <c r="C614" s="2" t="s">
        <v>67</v>
      </c>
      <c r="D614" s="2" t="s">
        <v>19</v>
      </c>
      <c r="E614" s="28" t="s">
        <v>679</v>
      </c>
      <c r="F614" s="2">
        <v>610</v>
      </c>
      <c r="G614" s="9"/>
      <c r="H614" s="9"/>
      <c r="I614" s="9"/>
      <c r="J614" s="9">
        <v>10834.516900000001</v>
      </c>
      <c r="K614" s="9">
        <v>10834.516900000001</v>
      </c>
      <c r="L614" s="9">
        <v>10630.75302</v>
      </c>
      <c r="M614" s="9">
        <v>0</v>
      </c>
      <c r="N614" s="9">
        <f t="shared" si="286"/>
        <v>98.119308116082209</v>
      </c>
    </row>
    <row r="615" spans="1:14">
      <c r="A615" s="8" t="s">
        <v>102</v>
      </c>
      <c r="B615" s="2" t="s">
        <v>313</v>
      </c>
      <c r="C615" s="2" t="s">
        <v>67</v>
      </c>
      <c r="D615" s="2" t="s">
        <v>19</v>
      </c>
      <c r="E615" s="28" t="s">
        <v>679</v>
      </c>
      <c r="F615" s="2">
        <v>620</v>
      </c>
      <c r="G615" s="9"/>
      <c r="H615" s="9"/>
      <c r="I615" s="9"/>
      <c r="J615" s="9">
        <v>1500</v>
      </c>
      <c r="K615" s="9">
        <v>1500</v>
      </c>
      <c r="L615" s="9">
        <v>1500</v>
      </c>
      <c r="M615" s="9">
        <v>0</v>
      </c>
      <c r="N615" s="9">
        <f t="shared" si="286"/>
        <v>100</v>
      </c>
    </row>
    <row r="616" spans="1:14" ht="57" customHeight="1">
      <c r="A616" s="8" t="s">
        <v>316</v>
      </c>
      <c r="B616" s="2"/>
      <c r="C616" s="2"/>
      <c r="D616" s="2"/>
      <c r="E616" s="28" t="s">
        <v>317</v>
      </c>
      <c r="F616" s="2"/>
      <c r="G616" s="9"/>
      <c r="H616" s="9"/>
      <c r="I616" s="9"/>
      <c r="J616" s="9">
        <f>J617</f>
        <v>1440.5507</v>
      </c>
      <c r="K616" s="9">
        <f t="shared" ref="K616:L617" si="288">K617</f>
        <v>1440.5507</v>
      </c>
      <c r="L616" s="9">
        <f t="shared" si="288"/>
        <v>1440.5507</v>
      </c>
      <c r="M616" s="9">
        <v>0</v>
      </c>
      <c r="N616" s="9">
        <f t="shared" ref="N616:N617" si="289">L616/J616*100</f>
        <v>100</v>
      </c>
    </row>
    <row r="617" spans="1:14" ht="143.25" customHeight="1">
      <c r="A617" s="60" t="s">
        <v>1232</v>
      </c>
      <c r="B617" s="2"/>
      <c r="C617" s="2"/>
      <c r="D617" s="2"/>
      <c r="E617" s="28" t="s">
        <v>1231</v>
      </c>
      <c r="F617" s="2"/>
      <c r="G617" s="9"/>
      <c r="H617" s="9"/>
      <c r="I617" s="9"/>
      <c r="J617" s="9">
        <f>J618</f>
        <v>1440.5507</v>
      </c>
      <c r="K617" s="9">
        <f t="shared" si="288"/>
        <v>1440.5507</v>
      </c>
      <c r="L617" s="9">
        <f t="shared" si="288"/>
        <v>1440.5507</v>
      </c>
      <c r="M617" s="9">
        <v>0</v>
      </c>
      <c r="N617" s="9">
        <f t="shared" si="289"/>
        <v>100</v>
      </c>
    </row>
    <row r="618" spans="1:14" ht="166.5" customHeight="1">
      <c r="A618" s="60" t="s">
        <v>1233</v>
      </c>
      <c r="B618" s="2" t="s">
        <v>313</v>
      </c>
      <c r="C618" s="2" t="s">
        <v>67</v>
      </c>
      <c r="D618" s="2" t="s">
        <v>19</v>
      </c>
      <c r="E618" s="59" t="s">
        <v>1230</v>
      </c>
      <c r="F618" s="2"/>
      <c r="G618" s="9"/>
      <c r="H618" s="9"/>
      <c r="I618" s="9"/>
      <c r="J618" s="9">
        <f>J619</f>
        <v>1440.5507</v>
      </c>
      <c r="K618" s="9">
        <f t="shared" ref="K618:L619" si="290">K619</f>
        <v>1440.5507</v>
      </c>
      <c r="L618" s="9">
        <f t="shared" si="290"/>
        <v>1440.5507</v>
      </c>
      <c r="M618" s="9">
        <v>0</v>
      </c>
      <c r="N618" s="9">
        <f t="shared" si="286"/>
        <v>100</v>
      </c>
    </row>
    <row r="619" spans="1:14" ht="38.25">
      <c r="A619" s="8" t="s">
        <v>62</v>
      </c>
      <c r="B619" s="2" t="s">
        <v>313</v>
      </c>
      <c r="C619" s="2" t="s">
        <v>67</v>
      </c>
      <c r="D619" s="2" t="s">
        <v>19</v>
      </c>
      <c r="E619" s="59" t="s">
        <v>1230</v>
      </c>
      <c r="F619" s="2">
        <v>600</v>
      </c>
      <c r="G619" s="9"/>
      <c r="H619" s="9"/>
      <c r="I619" s="9"/>
      <c r="J619" s="9">
        <f>J620</f>
        <v>1440.5507</v>
      </c>
      <c r="K619" s="9">
        <f t="shared" si="290"/>
        <v>1440.5507</v>
      </c>
      <c r="L619" s="9">
        <f t="shared" si="290"/>
        <v>1440.5507</v>
      </c>
      <c r="M619" s="9">
        <v>0</v>
      </c>
      <c r="N619" s="9">
        <f t="shared" si="286"/>
        <v>100</v>
      </c>
    </row>
    <row r="620" spans="1:14">
      <c r="A620" s="8" t="s">
        <v>64</v>
      </c>
      <c r="B620" s="2" t="s">
        <v>313</v>
      </c>
      <c r="C620" s="2" t="s">
        <v>67</v>
      </c>
      <c r="D620" s="2" t="s">
        <v>19</v>
      </c>
      <c r="E620" s="59" t="s">
        <v>1230</v>
      </c>
      <c r="F620" s="2">
        <v>610</v>
      </c>
      <c r="G620" s="9"/>
      <c r="H620" s="9"/>
      <c r="I620" s="9"/>
      <c r="J620" s="9">
        <v>1440.5507</v>
      </c>
      <c r="K620" s="9">
        <v>1440.5507</v>
      </c>
      <c r="L620" s="9">
        <v>1440.5507</v>
      </c>
      <c r="M620" s="9">
        <v>0</v>
      </c>
      <c r="N620" s="9">
        <f t="shared" si="286"/>
        <v>100</v>
      </c>
    </row>
    <row r="621" spans="1:14">
      <c r="A621" s="8"/>
      <c r="B621" s="2"/>
      <c r="C621" s="2"/>
      <c r="D621" s="2"/>
      <c r="E621" s="2"/>
      <c r="F621" s="2"/>
      <c r="G621" s="9"/>
      <c r="H621" s="9"/>
      <c r="I621" s="9"/>
      <c r="J621" s="9"/>
      <c r="K621" s="9"/>
      <c r="L621" s="9"/>
      <c r="M621" s="9"/>
      <c r="N621" s="9"/>
    </row>
    <row r="622" spans="1:14">
      <c r="A622" s="8" t="s">
        <v>184</v>
      </c>
      <c r="B622" s="2" t="s">
        <v>313</v>
      </c>
      <c r="C622" s="2" t="s">
        <v>67</v>
      </c>
      <c r="D622" s="2" t="s">
        <v>129</v>
      </c>
      <c r="E622" s="6" t="s">
        <v>0</v>
      </c>
      <c r="F622" s="6" t="s">
        <v>0</v>
      </c>
      <c r="G622" s="9">
        <v>174637.4</v>
      </c>
      <c r="H622" s="9" t="s">
        <v>0</v>
      </c>
      <c r="I622" s="9">
        <v>174637.4</v>
      </c>
      <c r="J622" s="9">
        <f>J623+J633+J637</f>
        <v>178314.34929999997</v>
      </c>
      <c r="K622" s="9">
        <f t="shared" ref="K622:L622" si="291">K623+K633+K637</f>
        <v>178314.34929999997</v>
      </c>
      <c r="L622" s="9">
        <f t="shared" si="291"/>
        <v>178314.34929999997</v>
      </c>
      <c r="M622" s="9">
        <f t="shared" si="259"/>
        <v>102.10547643288321</v>
      </c>
      <c r="N622" s="9">
        <f t="shared" si="260"/>
        <v>100</v>
      </c>
    </row>
    <row r="623" spans="1:14" ht="38.25">
      <c r="A623" s="8" t="s">
        <v>169</v>
      </c>
      <c r="B623" s="2" t="s">
        <v>313</v>
      </c>
      <c r="C623" s="2" t="s">
        <v>67</v>
      </c>
      <c r="D623" s="2" t="s">
        <v>129</v>
      </c>
      <c r="E623" s="2" t="s">
        <v>170</v>
      </c>
      <c r="F623" s="6" t="s">
        <v>0</v>
      </c>
      <c r="G623" s="9">
        <v>174637.4</v>
      </c>
      <c r="H623" s="9" t="s">
        <v>0</v>
      </c>
      <c r="I623" s="9">
        <v>174637.4</v>
      </c>
      <c r="J623" s="9">
        <f>J624+J629</f>
        <v>177283.09999999998</v>
      </c>
      <c r="K623" s="9">
        <f t="shared" ref="K623:L623" si="292">K624+K629</f>
        <v>177283.09999999998</v>
      </c>
      <c r="L623" s="9">
        <f t="shared" si="292"/>
        <v>177283.09999999998</v>
      </c>
      <c r="M623" s="9">
        <f t="shared" si="259"/>
        <v>101.51496758426315</v>
      </c>
      <c r="N623" s="9">
        <f t="shared" si="260"/>
        <v>100</v>
      </c>
    </row>
    <row r="624" spans="1:14" ht="51">
      <c r="A624" s="8" t="s">
        <v>335</v>
      </c>
      <c r="B624" s="2" t="s">
        <v>313</v>
      </c>
      <c r="C624" s="2" t="s">
        <v>67</v>
      </c>
      <c r="D624" s="2" t="s">
        <v>129</v>
      </c>
      <c r="E624" s="2" t="s">
        <v>336</v>
      </c>
      <c r="F624" s="6" t="s">
        <v>0</v>
      </c>
      <c r="G624" s="9">
        <v>63115.5</v>
      </c>
      <c r="H624" s="9" t="s">
        <v>0</v>
      </c>
      <c r="I624" s="9">
        <v>63115.5</v>
      </c>
      <c r="J624" s="9">
        <f>J625</f>
        <v>65761.2</v>
      </c>
      <c r="K624" s="9">
        <f t="shared" ref="K624:L625" si="293">K625</f>
        <v>65761.2</v>
      </c>
      <c r="L624" s="9">
        <f t="shared" si="293"/>
        <v>65761.2</v>
      </c>
      <c r="M624" s="9">
        <f t="shared" si="259"/>
        <v>104.19183877177556</v>
      </c>
      <c r="N624" s="9">
        <f t="shared" si="260"/>
        <v>100</v>
      </c>
    </row>
    <row r="625" spans="1:14" ht="25.5">
      <c r="A625" s="8" t="s">
        <v>60</v>
      </c>
      <c r="B625" s="2" t="s">
        <v>313</v>
      </c>
      <c r="C625" s="2" t="s">
        <v>67</v>
      </c>
      <c r="D625" s="2" t="s">
        <v>129</v>
      </c>
      <c r="E625" s="2" t="s">
        <v>337</v>
      </c>
      <c r="F625" s="6" t="s">
        <v>0</v>
      </c>
      <c r="G625" s="9">
        <v>63115.5</v>
      </c>
      <c r="H625" s="9" t="s">
        <v>0</v>
      </c>
      <c r="I625" s="9">
        <v>63115.5</v>
      </c>
      <c r="J625" s="9">
        <f>J626</f>
        <v>65761.2</v>
      </c>
      <c r="K625" s="9">
        <f t="shared" si="293"/>
        <v>65761.2</v>
      </c>
      <c r="L625" s="9">
        <f t="shared" si="293"/>
        <v>65761.2</v>
      </c>
      <c r="M625" s="9">
        <f t="shared" si="259"/>
        <v>104.19183877177556</v>
      </c>
      <c r="N625" s="9">
        <f t="shared" si="260"/>
        <v>100</v>
      </c>
    </row>
    <row r="626" spans="1:14" ht="38.25">
      <c r="A626" s="8" t="s">
        <v>62</v>
      </c>
      <c r="B626" s="2" t="s">
        <v>313</v>
      </c>
      <c r="C626" s="2" t="s">
        <v>67</v>
      </c>
      <c r="D626" s="2" t="s">
        <v>129</v>
      </c>
      <c r="E626" s="2" t="s">
        <v>337</v>
      </c>
      <c r="F626" s="2" t="s">
        <v>63</v>
      </c>
      <c r="G626" s="9">
        <v>63115.5</v>
      </c>
      <c r="H626" s="9" t="s">
        <v>0</v>
      </c>
      <c r="I626" s="9">
        <v>63115.5</v>
      </c>
      <c r="J626" s="9">
        <f>J627+J628</f>
        <v>65761.2</v>
      </c>
      <c r="K626" s="9">
        <f t="shared" ref="K626:L626" si="294">K627+K628</f>
        <v>65761.2</v>
      </c>
      <c r="L626" s="9">
        <f t="shared" si="294"/>
        <v>65761.2</v>
      </c>
      <c r="M626" s="9">
        <f t="shared" ref="M626:M702" si="295">L626/I626*100</f>
        <v>104.19183877177556</v>
      </c>
      <c r="N626" s="9">
        <f t="shared" ref="N626:N702" si="296">L626/J626*100</f>
        <v>100</v>
      </c>
    </row>
    <row r="627" spans="1:14">
      <c r="A627" s="8" t="s">
        <v>64</v>
      </c>
      <c r="B627" s="2" t="s">
        <v>313</v>
      </c>
      <c r="C627" s="2" t="s">
        <v>67</v>
      </c>
      <c r="D627" s="2" t="s">
        <v>129</v>
      </c>
      <c r="E627" s="2" t="s">
        <v>337</v>
      </c>
      <c r="F627" s="2" t="s">
        <v>65</v>
      </c>
      <c r="G627" s="9">
        <v>63109.5</v>
      </c>
      <c r="H627" s="9" t="s">
        <v>0</v>
      </c>
      <c r="I627" s="9">
        <v>63109.5</v>
      </c>
      <c r="J627" s="9">
        <v>65755.199999999997</v>
      </c>
      <c r="K627" s="9">
        <v>65755.199999999997</v>
      </c>
      <c r="L627" s="9">
        <v>65755.199999999997</v>
      </c>
      <c r="M627" s="9">
        <f t="shared" si="295"/>
        <v>104.19223730183253</v>
      </c>
      <c r="N627" s="9">
        <f t="shared" si="296"/>
        <v>100</v>
      </c>
    </row>
    <row r="628" spans="1:14">
      <c r="A628" s="8" t="s">
        <v>102</v>
      </c>
      <c r="B628" s="2" t="s">
        <v>313</v>
      </c>
      <c r="C628" s="2" t="s">
        <v>67</v>
      </c>
      <c r="D628" s="2" t="s">
        <v>129</v>
      </c>
      <c r="E628" s="2" t="s">
        <v>337</v>
      </c>
      <c r="F628" s="2" t="s">
        <v>103</v>
      </c>
      <c r="G628" s="9">
        <v>6</v>
      </c>
      <c r="H628" s="9" t="s">
        <v>0</v>
      </c>
      <c r="I628" s="9">
        <v>6</v>
      </c>
      <c r="J628" s="9">
        <v>6</v>
      </c>
      <c r="K628" s="9">
        <v>6</v>
      </c>
      <c r="L628" s="9">
        <v>6</v>
      </c>
      <c r="M628" s="9">
        <f t="shared" si="295"/>
        <v>100</v>
      </c>
      <c r="N628" s="9">
        <f t="shared" si="296"/>
        <v>100</v>
      </c>
    </row>
    <row r="629" spans="1:14" ht="76.5">
      <c r="A629" s="8" t="s">
        <v>327</v>
      </c>
      <c r="B629" s="2" t="s">
        <v>313</v>
      </c>
      <c r="C629" s="2" t="s">
        <v>67</v>
      </c>
      <c r="D629" s="2" t="s">
        <v>129</v>
      </c>
      <c r="E629" s="2" t="s">
        <v>328</v>
      </c>
      <c r="F629" s="6" t="s">
        <v>0</v>
      </c>
      <c r="G629" s="9">
        <v>111521.9</v>
      </c>
      <c r="H629" s="9" t="s">
        <v>0</v>
      </c>
      <c r="I629" s="9">
        <v>111521.9</v>
      </c>
      <c r="J629" s="9">
        <f>J630</f>
        <v>111521.9</v>
      </c>
      <c r="K629" s="9">
        <f t="shared" ref="K629:L631" si="297">K630</f>
        <v>111521.9</v>
      </c>
      <c r="L629" s="9">
        <f t="shared" si="297"/>
        <v>111521.9</v>
      </c>
      <c r="M629" s="9">
        <f t="shared" si="295"/>
        <v>100</v>
      </c>
      <c r="N629" s="9">
        <f t="shared" si="296"/>
        <v>100</v>
      </c>
    </row>
    <row r="630" spans="1:14" ht="25.5">
      <c r="A630" s="8" t="s">
        <v>60</v>
      </c>
      <c r="B630" s="2" t="s">
        <v>313</v>
      </c>
      <c r="C630" s="2" t="s">
        <v>67</v>
      </c>
      <c r="D630" s="2" t="s">
        <v>129</v>
      </c>
      <c r="E630" s="2" t="s">
        <v>329</v>
      </c>
      <c r="F630" s="6" t="s">
        <v>0</v>
      </c>
      <c r="G630" s="9">
        <v>111521.9</v>
      </c>
      <c r="H630" s="9" t="s">
        <v>0</v>
      </c>
      <c r="I630" s="9">
        <v>111521.9</v>
      </c>
      <c r="J630" s="9">
        <f>J631</f>
        <v>111521.9</v>
      </c>
      <c r="K630" s="9">
        <f t="shared" si="297"/>
        <v>111521.9</v>
      </c>
      <c r="L630" s="9">
        <f t="shared" si="297"/>
        <v>111521.9</v>
      </c>
      <c r="M630" s="9">
        <f t="shared" si="295"/>
        <v>100</v>
      </c>
      <c r="N630" s="9">
        <f t="shared" si="296"/>
        <v>100</v>
      </c>
    </row>
    <row r="631" spans="1:14" ht="38.25">
      <c r="A631" s="8" t="s">
        <v>62</v>
      </c>
      <c r="B631" s="2" t="s">
        <v>313</v>
      </c>
      <c r="C631" s="2" t="s">
        <v>67</v>
      </c>
      <c r="D631" s="2" t="s">
        <v>129</v>
      </c>
      <c r="E631" s="2" t="s">
        <v>329</v>
      </c>
      <c r="F631" s="2" t="s">
        <v>63</v>
      </c>
      <c r="G631" s="9">
        <v>111521.9</v>
      </c>
      <c r="H631" s="9" t="s">
        <v>0</v>
      </c>
      <c r="I631" s="9">
        <v>111521.9</v>
      </c>
      <c r="J631" s="9">
        <f>J632</f>
        <v>111521.9</v>
      </c>
      <c r="K631" s="9">
        <f t="shared" si="297"/>
        <v>111521.9</v>
      </c>
      <c r="L631" s="9">
        <f t="shared" si="297"/>
        <v>111521.9</v>
      </c>
      <c r="M631" s="9">
        <f t="shared" si="295"/>
        <v>100</v>
      </c>
      <c r="N631" s="9">
        <f t="shared" si="296"/>
        <v>100</v>
      </c>
    </row>
    <row r="632" spans="1:14">
      <c r="A632" s="8" t="s">
        <v>64</v>
      </c>
      <c r="B632" s="2" t="s">
        <v>313</v>
      </c>
      <c r="C632" s="2" t="s">
        <v>67</v>
      </c>
      <c r="D632" s="2" t="s">
        <v>129</v>
      </c>
      <c r="E632" s="2" t="s">
        <v>329</v>
      </c>
      <c r="F632" s="2" t="s">
        <v>65</v>
      </c>
      <c r="G632" s="9">
        <v>111521.9</v>
      </c>
      <c r="H632" s="9" t="s">
        <v>0</v>
      </c>
      <c r="I632" s="9">
        <v>111521.9</v>
      </c>
      <c r="J632" s="9">
        <v>111521.9</v>
      </c>
      <c r="K632" s="9">
        <v>111521.9</v>
      </c>
      <c r="L632" s="9">
        <v>111521.9</v>
      </c>
      <c r="M632" s="9">
        <f t="shared" si="295"/>
        <v>100</v>
      </c>
      <c r="N632" s="9">
        <f t="shared" si="296"/>
        <v>100</v>
      </c>
    </row>
    <row r="633" spans="1:14" ht="25.5">
      <c r="A633" s="33" t="s">
        <v>677</v>
      </c>
      <c r="B633" s="2" t="s">
        <v>313</v>
      </c>
      <c r="C633" s="2" t="s">
        <v>67</v>
      </c>
      <c r="D633" s="2" t="s">
        <v>129</v>
      </c>
      <c r="E633" s="28" t="s">
        <v>678</v>
      </c>
      <c r="F633" s="2"/>
      <c r="G633" s="9"/>
      <c r="H633" s="9"/>
      <c r="I633" s="9"/>
      <c r="J633" s="9">
        <f t="shared" ref="J633:L635" si="298">J634</f>
        <v>1000</v>
      </c>
      <c r="K633" s="9">
        <f t="shared" si="298"/>
        <v>1000</v>
      </c>
      <c r="L633" s="9">
        <f t="shared" si="298"/>
        <v>1000</v>
      </c>
      <c r="M633" s="9">
        <v>0</v>
      </c>
      <c r="N633" s="9">
        <f t="shared" ref="N633:N636" si="299">L633/J633*100</f>
        <v>100</v>
      </c>
    </row>
    <row r="634" spans="1:14" ht="25.5">
      <c r="A634" s="33" t="s">
        <v>677</v>
      </c>
      <c r="B634" s="2" t="s">
        <v>313</v>
      </c>
      <c r="C634" s="2" t="s">
        <v>67</v>
      </c>
      <c r="D634" s="2" t="s">
        <v>129</v>
      </c>
      <c r="E634" s="28" t="s">
        <v>679</v>
      </c>
      <c r="F634" s="2"/>
      <c r="G634" s="9"/>
      <c r="H634" s="9"/>
      <c r="I634" s="9"/>
      <c r="J634" s="9">
        <f t="shared" si="298"/>
        <v>1000</v>
      </c>
      <c r="K634" s="9">
        <f t="shared" si="298"/>
        <v>1000</v>
      </c>
      <c r="L634" s="9">
        <f t="shared" si="298"/>
        <v>1000</v>
      </c>
      <c r="M634" s="9">
        <v>0</v>
      </c>
      <c r="N634" s="9">
        <f t="shared" si="299"/>
        <v>100</v>
      </c>
    </row>
    <row r="635" spans="1:14" ht="38.25">
      <c r="A635" s="8" t="s">
        <v>62</v>
      </c>
      <c r="B635" s="2" t="s">
        <v>313</v>
      </c>
      <c r="C635" s="2" t="s">
        <v>67</v>
      </c>
      <c r="D635" s="2" t="s">
        <v>129</v>
      </c>
      <c r="E635" s="28" t="s">
        <v>679</v>
      </c>
      <c r="F635" s="2">
        <v>600</v>
      </c>
      <c r="G635" s="9"/>
      <c r="H635" s="9"/>
      <c r="I635" s="9"/>
      <c r="J635" s="9">
        <f t="shared" si="298"/>
        <v>1000</v>
      </c>
      <c r="K635" s="9">
        <f t="shared" si="298"/>
        <v>1000</v>
      </c>
      <c r="L635" s="9">
        <f t="shared" si="298"/>
        <v>1000</v>
      </c>
      <c r="M635" s="9">
        <v>0</v>
      </c>
      <c r="N635" s="9">
        <f t="shared" si="299"/>
        <v>100</v>
      </c>
    </row>
    <row r="636" spans="1:14">
      <c r="A636" s="8" t="s">
        <v>64</v>
      </c>
      <c r="B636" s="2" t="s">
        <v>313</v>
      </c>
      <c r="C636" s="2" t="s">
        <v>67</v>
      </c>
      <c r="D636" s="2" t="s">
        <v>129</v>
      </c>
      <c r="E636" s="28" t="s">
        <v>679</v>
      </c>
      <c r="F636" s="2">
        <v>610</v>
      </c>
      <c r="G636" s="9"/>
      <c r="H636" s="9"/>
      <c r="I636" s="9"/>
      <c r="J636" s="9">
        <v>1000</v>
      </c>
      <c r="K636" s="9">
        <v>1000</v>
      </c>
      <c r="L636" s="9">
        <v>1000</v>
      </c>
      <c r="M636" s="9">
        <v>0</v>
      </c>
      <c r="N636" s="9">
        <f t="shared" si="299"/>
        <v>100</v>
      </c>
    </row>
    <row r="637" spans="1:14" ht="51">
      <c r="A637" s="8" t="s">
        <v>316</v>
      </c>
      <c r="B637" s="2" t="s">
        <v>313</v>
      </c>
      <c r="C637" s="2" t="s">
        <v>67</v>
      </c>
      <c r="D637" s="2" t="s">
        <v>129</v>
      </c>
      <c r="E637" s="28" t="s">
        <v>317</v>
      </c>
      <c r="F637" s="2"/>
      <c r="G637" s="9"/>
      <c r="H637" s="9"/>
      <c r="I637" s="9"/>
      <c r="J637" s="9">
        <f>J638</f>
        <v>31.249300000000002</v>
      </c>
      <c r="K637" s="9">
        <f t="shared" ref="K637:L639" si="300">K638</f>
        <v>31.249300000000002</v>
      </c>
      <c r="L637" s="9">
        <f t="shared" si="300"/>
        <v>31.249300000000002</v>
      </c>
      <c r="M637" s="9">
        <v>0</v>
      </c>
      <c r="N637" s="9">
        <f t="shared" ref="N637:N642" si="301">L637/J637*100</f>
        <v>100</v>
      </c>
    </row>
    <row r="638" spans="1:14" ht="140.25">
      <c r="A638" s="60" t="s">
        <v>1232</v>
      </c>
      <c r="B638" s="2" t="s">
        <v>313</v>
      </c>
      <c r="C638" s="2" t="s">
        <v>67</v>
      </c>
      <c r="D638" s="2" t="s">
        <v>129</v>
      </c>
      <c r="E638" s="28" t="s">
        <v>1231</v>
      </c>
      <c r="F638" s="2"/>
      <c r="G638" s="9"/>
      <c r="H638" s="9"/>
      <c r="I638" s="9"/>
      <c r="J638" s="9">
        <f>J639</f>
        <v>31.249300000000002</v>
      </c>
      <c r="K638" s="9">
        <f t="shared" si="300"/>
        <v>31.249300000000002</v>
      </c>
      <c r="L638" s="9">
        <f t="shared" si="300"/>
        <v>31.249300000000002</v>
      </c>
      <c r="M638" s="9">
        <v>0</v>
      </c>
      <c r="N638" s="9">
        <f t="shared" si="301"/>
        <v>100</v>
      </c>
    </row>
    <row r="639" spans="1:14" ht="165.75">
      <c r="A639" s="60" t="s">
        <v>1233</v>
      </c>
      <c r="B639" s="2" t="s">
        <v>313</v>
      </c>
      <c r="C639" s="2" t="s">
        <v>67</v>
      </c>
      <c r="D639" s="2" t="s">
        <v>129</v>
      </c>
      <c r="E639" s="59" t="s">
        <v>1230</v>
      </c>
      <c r="F639" s="2"/>
      <c r="G639" s="9"/>
      <c r="H639" s="9"/>
      <c r="I639" s="9"/>
      <c r="J639" s="9">
        <f>J640</f>
        <v>31.249300000000002</v>
      </c>
      <c r="K639" s="9">
        <f t="shared" si="300"/>
        <v>31.249300000000002</v>
      </c>
      <c r="L639" s="9">
        <f t="shared" si="300"/>
        <v>31.249300000000002</v>
      </c>
      <c r="M639" s="9">
        <v>0</v>
      </c>
      <c r="N639" s="9">
        <f t="shared" si="301"/>
        <v>100</v>
      </c>
    </row>
    <row r="640" spans="1:14" ht="38.25">
      <c r="A640" s="8" t="s">
        <v>62</v>
      </c>
      <c r="B640" s="2" t="s">
        <v>313</v>
      </c>
      <c r="C640" s="2" t="s">
        <v>67</v>
      </c>
      <c r="D640" s="2" t="s">
        <v>129</v>
      </c>
      <c r="E640" s="59" t="s">
        <v>1230</v>
      </c>
      <c r="F640" s="2">
        <v>600</v>
      </c>
      <c r="G640" s="9"/>
      <c r="H640" s="9"/>
      <c r="I640" s="9"/>
      <c r="J640" s="9">
        <f>J641+J642</f>
        <v>31.249300000000002</v>
      </c>
      <c r="K640" s="9">
        <f t="shared" ref="K640:L640" si="302">K641+K642</f>
        <v>31.249300000000002</v>
      </c>
      <c r="L640" s="9">
        <f t="shared" si="302"/>
        <v>31.249300000000002</v>
      </c>
      <c r="M640" s="9">
        <v>0</v>
      </c>
      <c r="N640" s="9">
        <f t="shared" si="301"/>
        <v>100</v>
      </c>
    </row>
    <row r="641" spans="1:14">
      <c r="A641" s="8" t="s">
        <v>64</v>
      </c>
      <c r="B641" s="2" t="s">
        <v>313</v>
      </c>
      <c r="C641" s="2" t="s">
        <v>67</v>
      </c>
      <c r="D641" s="2" t="s">
        <v>129</v>
      </c>
      <c r="E641" s="59" t="s">
        <v>1230</v>
      </c>
      <c r="F641" s="2">
        <v>610</v>
      </c>
      <c r="G641" s="9"/>
      <c r="H641" s="9"/>
      <c r="I641" s="9"/>
      <c r="J641" s="9">
        <v>17.409600000000001</v>
      </c>
      <c r="K641" s="9">
        <v>17.409600000000001</v>
      </c>
      <c r="L641" s="9">
        <v>17.409600000000001</v>
      </c>
      <c r="M641" s="9">
        <v>0</v>
      </c>
      <c r="N641" s="9">
        <f t="shared" si="301"/>
        <v>100</v>
      </c>
    </row>
    <row r="642" spans="1:14">
      <c r="A642" s="8" t="s">
        <v>102</v>
      </c>
      <c r="B642" s="2" t="s">
        <v>313</v>
      </c>
      <c r="C642" s="2" t="s">
        <v>67</v>
      </c>
      <c r="D642" s="2" t="s">
        <v>129</v>
      </c>
      <c r="E642" s="59" t="s">
        <v>1230</v>
      </c>
      <c r="F642" s="2">
        <v>620</v>
      </c>
      <c r="G642" s="9"/>
      <c r="H642" s="9"/>
      <c r="I642" s="9"/>
      <c r="J642" s="9">
        <v>13.839700000000001</v>
      </c>
      <c r="K642" s="9">
        <v>13.839700000000001</v>
      </c>
      <c r="L642" s="9">
        <v>13.839700000000001</v>
      </c>
      <c r="M642" s="9">
        <v>0</v>
      </c>
      <c r="N642" s="9">
        <f t="shared" si="301"/>
        <v>100</v>
      </c>
    </row>
    <row r="643" spans="1:14">
      <c r="A643" s="8"/>
      <c r="B643" s="2"/>
      <c r="C643" s="2"/>
      <c r="D643" s="2"/>
      <c r="E643" s="2"/>
      <c r="F643" s="2"/>
      <c r="G643" s="9"/>
      <c r="H643" s="9"/>
      <c r="I643" s="9"/>
      <c r="J643" s="9"/>
      <c r="K643" s="9"/>
      <c r="L643" s="9"/>
      <c r="M643" s="9"/>
      <c r="N643" s="9"/>
    </row>
    <row r="644" spans="1:14">
      <c r="A644" s="8" t="s">
        <v>338</v>
      </c>
      <c r="B644" s="2" t="s">
        <v>313</v>
      </c>
      <c r="C644" s="2" t="s">
        <v>67</v>
      </c>
      <c r="D644" s="2" t="s">
        <v>115</v>
      </c>
      <c r="E644" s="6" t="s">
        <v>0</v>
      </c>
      <c r="F644" s="6" t="s">
        <v>0</v>
      </c>
      <c r="G644" s="9">
        <v>150079.70000000001</v>
      </c>
      <c r="H644" s="9" t="s">
        <v>0</v>
      </c>
      <c r="I644" s="9">
        <v>150079.70000000001</v>
      </c>
      <c r="J644" s="9">
        <f>J645</f>
        <v>150079.70000000001</v>
      </c>
      <c r="K644" s="9">
        <f t="shared" ref="K644:L647" si="303">K645</f>
        <v>150079.70000000001</v>
      </c>
      <c r="L644" s="9">
        <f t="shared" si="303"/>
        <v>150079.70000000001</v>
      </c>
      <c r="M644" s="9">
        <f t="shared" si="295"/>
        <v>100</v>
      </c>
      <c r="N644" s="9">
        <f t="shared" si="296"/>
        <v>100</v>
      </c>
    </row>
    <row r="645" spans="1:14" ht="38.25">
      <c r="A645" s="8" t="s">
        <v>169</v>
      </c>
      <c r="B645" s="2" t="s">
        <v>313</v>
      </c>
      <c r="C645" s="2" t="s">
        <v>67</v>
      </c>
      <c r="D645" s="2" t="s">
        <v>115</v>
      </c>
      <c r="E645" s="2" t="s">
        <v>170</v>
      </c>
      <c r="F645" s="6" t="s">
        <v>0</v>
      </c>
      <c r="G645" s="9">
        <v>150079.70000000001</v>
      </c>
      <c r="H645" s="9" t="s">
        <v>0</v>
      </c>
      <c r="I645" s="9">
        <v>150079.70000000001</v>
      </c>
      <c r="J645" s="9">
        <f>J646</f>
        <v>150079.70000000001</v>
      </c>
      <c r="K645" s="9">
        <f t="shared" si="303"/>
        <v>150079.70000000001</v>
      </c>
      <c r="L645" s="9">
        <f t="shared" si="303"/>
        <v>150079.70000000001</v>
      </c>
      <c r="M645" s="9">
        <f t="shared" si="295"/>
        <v>100</v>
      </c>
      <c r="N645" s="9">
        <f t="shared" si="296"/>
        <v>100</v>
      </c>
    </row>
    <row r="646" spans="1:14" ht="38.25">
      <c r="A646" s="8" t="s">
        <v>339</v>
      </c>
      <c r="B646" s="2" t="s">
        <v>313</v>
      </c>
      <c r="C646" s="2" t="s">
        <v>67</v>
      </c>
      <c r="D646" s="2" t="s">
        <v>115</v>
      </c>
      <c r="E646" s="2" t="s">
        <v>340</v>
      </c>
      <c r="F646" s="6" t="s">
        <v>0</v>
      </c>
      <c r="G646" s="9">
        <v>150079.70000000001</v>
      </c>
      <c r="H646" s="9" t="s">
        <v>0</v>
      </c>
      <c r="I646" s="9">
        <v>150079.70000000001</v>
      </c>
      <c r="J646" s="9">
        <f>J647</f>
        <v>150079.70000000001</v>
      </c>
      <c r="K646" s="9">
        <f t="shared" si="303"/>
        <v>150079.70000000001</v>
      </c>
      <c r="L646" s="9">
        <f t="shared" si="303"/>
        <v>150079.70000000001</v>
      </c>
      <c r="M646" s="9">
        <f t="shared" si="295"/>
        <v>100</v>
      </c>
      <c r="N646" s="9">
        <f t="shared" si="296"/>
        <v>100</v>
      </c>
    </row>
    <row r="647" spans="1:14" ht="25.5">
      <c r="A647" s="8" t="s">
        <v>60</v>
      </c>
      <c r="B647" s="2" t="s">
        <v>313</v>
      </c>
      <c r="C647" s="2" t="s">
        <v>67</v>
      </c>
      <c r="D647" s="2" t="s">
        <v>115</v>
      </c>
      <c r="E647" s="2" t="s">
        <v>341</v>
      </c>
      <c r="F647" s="6" t="s">
        <v>0</v>
      </c>
      <c r="G647" s="9">
        <v>150079.70000000001</v>
      </c>
      <c r="H647" s="9" t="s">
        <v>0</v>
      </c>
      <c r="I647" s="9">
        <v>150079.70000000001</v>
      </c>
      <c r="J647" s="9">
        <f>J648</f>
        <v>150079.70000000001</v>
      </c>
      <c r="K647" s="9">
        <f t="shared" si="303"/>
        <v>150079.70000000001</v>
      </c>
      <c r="L647" s="9">
        <f t="shared" si="303"/>
        <v>150079.70000000001</v>
      </c>
      <c r="M647" s="9">
        <f t="shared" si="295"/>
        <v>100</v>
      </c>
      <c r="N647" s="9">
        <f t="shared" si="296"/>
        <v>100</v>
      </c>
    </row>
    <row r="648" spans="1:14" ht="38.25">
      <c r="A648" s="8" t="s">
        <v>62</v>
      </c>
      <c r="B648" s="2" t="s">
        <v>313</v>
      </c>
      <c r="C648" s="2" t="s">
        <v>67</v>
      </c>
      <c r="D648" s="2" t="s">
        <v>115</v>
      </c>
      <c r="E648" s="2" t="s">
        <v>341</v>
      </c>
      <c r="F648" s="2" t="s">
        <v>63</v>
      </c>
      <c r="G648" s="9">
        <v>150079.70000000001</v>
      </c>
      <c r="H648" s="9" t="s">
        <v>0</v>
      </c>
      <c r="I648" s="9">
        <v>150079.70000000001</v>
      </c>
      <c r="J648" s="9">
        <f>J649+J650</f>
        <v>150079.70000000001</v>
      </c>
      <c r="K648" s="9">
        <f t="shared" ref="K648:L648" si="304">K649+K650</f>
        <v>150079.70000000001</v>
      </c>
      <c r="L648" s="9">
        <f t="shared" si="304"/>
        <v>150079.70000000001</v>
      </c>
      <c r="M648" s="9">
        <f t="shared" si="295"/>
        <v>100</v>
      </c>
      <c r="N648" s="9">
        <f t="shared" si="296"/>
        <v>100</v>
      </c>
    </row>
    <row r="649" spans="1:14">
      <c r="A649" s="8" t="s">
        <v>64</v>
      </c>
      <c r="B649" s="2" t="s">
        <v>313</v>
      </c>
      <c r="C649" s="2" t="s">
        <v>67</v>
      </c>
      <c r="D649" s="2" t="s">
        <v>115</v>
      </c>
      <c r="E649" s="2" t="s">
        <v>341</v>
      </c>
      <c r="F649" s="2" t="s">
        <v>65</v>
      </c>
      <c r="G649" s="9">
        <v>72903.3</v>
      </c>
      <c r="H649" s="9" t="s">
        <v>0</v>
      </c>
      <c r="I649" s="9">
        <v>72903.3</v>
      </c>
      <c r="J649" s="9">
        <v>72903.3</v>
      </c>
      <c r="K649" s="9">
        <v>72903.3</v>
      </c>
      <c r="L649" s="9">
        <v>72903.3</v>
      </c>
      <c r="M649" s="9">
        <f t="shared" si="295"/>
        <v>100</v>
      </c>
      <c r="N649" s="9">
        <f t="shared" si="296"/>
        <v>100</v>
      </c>
    </row>
    <row r="650" spans="1:14">
      <c r="A650" s="8" t="s">
        <v>102</v>
      </c>
      <c r="B650" s="2" t="s">
        <v>313</v>
      </c>
      <c r="C650" s="2" t="s">
        <v>67</v>
      </c>
      <c r="D650" s="2" t="s">
        <v>115</v>
      </c>
      <c r="E650" s="2" t="s">
        <v>341</v>
      </c>
      <c r="F650" s="2" t="s">
        <v>103</v>
      </c>
      <c r="G650" s="9">
        <v>77176.399999999994</v>
      </c>
      <c r="H650" s="9" t="s">
        <v>0</v>
      </c>
      <c r="I650" s="9">
        <v>77176.399999999994</v>
      </c>
      <c r="J650" s="9">
        <v>77176.399999999994</v>
      </c>
      <c r="K650" s="9">
        <v>77176.399999999994</v>
      </c>
      <c r="L650" s="9">
        <v>77176.399999999994</v>
      </c>
      <c r="M650" s="9">
        <f t="shared" si="295"/>
        <v>100</v>
      </c>
      <c r="N650" s="9">
        <f t="shared" si="296"/>
        <v>100</v>
      </c>
    </row>
    <row r="651" spans="1:14">
      <c r="A651" s="8"/>
      <c r="B651" s="2"/>
      <c r="C651" s="2"/>
      <c r="D651" s="2"/>
      <c r="E651" s="2"/>
      <c r="F651" s="2"/>
      <c r="G651" s="9"/>
      <c r="H651" s="9"/>
      <c r="I651" s="9"/>
      <c r="J651" s="9"/>
      <c r="K651" s="9"/>
      <c r="L651" s="9"/>
      <c r="M651" s="9"/>
      <c r="N651" s="9"/>
    </row>
    <row r="652" spans="1:14" ht="38.25">
      <c r="A652" s="8" t="s">
        <v>342</v>
      </c>
      <c r="B652" s="2" t="s">
        <v>313</v>
      </c>
      <c r="C652" s="2" t="s">
        <v>67</v>
      </c>
      <c r="D652" s="2" t="s">
        <v>48</v>
      </c>
      <c r="E652" s="6" t="s">
        <v>0</v>
      </c>
      <c r="F652" s="6" t="s">
        <v>0</v>
      </c>
      <c r="G652" s="9">
        <v>123530.2</v>
      </c>
      <c r="H652" s="9" t="s">
        <v>0</v>
      </c>
      <c r="I652" s="9">
        <v>123530.2</v>
      </c>
      <c r="J652" s="9">
        <f>J653</f>
        <v>124522.7</v>
      </c>
      <c r="K652" s="9">
        <f t="shared" ref="K652:L656" si="305">K653</f>
        <v>124522.7</v>
      </c>
      <c r="L652" s="9">
        <f t="shared" si="305"/>
        <v>124522.7</v>
      </c>
      <c r="M652" s="9">
        <f t="shared" si="295"/>
        <v>100.8034472541937</v>
      </c>
      <c r="N652" s="9">
        <f t="shared" si="296"/>
        <v>100</v>
      </c>
    </row>
    <row r="653" spans="1:14" ht="38.25">
      <c r="A653" s="8" t="s">
        <v>169</v>
      </c>
      <c r="B653" s="2" t="s">
        <v>313</v>
      </c>
      <c r="C653" s="2" t="s">
        <v>67</v>
      </c>
      <c r="D653" s="2" t="s">
        <v>48</v>
      </c>
      <c r="E653" s="2" t="s">
        <v>170</v>
      </c>
      <c r="F653" s="6" t="s">
        <v>0</v>
      </c>
      <c r="G653" s="9">
        <v>123530.2</v>
      </c>
      <c r="H653" s="9" t="s">
        <v>0</v>
      </c>
      <c r="I653" s="9">
        <v>123530.2</v>
      </c>
      <c r="J653" s="9">
        <f>J654</f>
        <v>124522.7</v>
      </c>
      <c r="K653" s="9">
        <f t="shared" si="305"/>
        <v>124522.7</v>
      </c>
      <c r="L653" s="9">
        <f t="shared" si="305"/>
        <v>124522.7</v>
      </c>
      <c r="M653" s="9">
        <f t="shared" si="295"/>
        <v>100.8034472541937</v>
      </c>
      <c r="N653" s="9">
        <f t="shared" si="296"/>
        <v>100</v>
      </c>
    </row>
    <row r="654" spans="1:14" ht="76.5">
      <c r="A654" s="8" t="s">
        <v>327</v>
      </c>
      <c r="B654" s="2" t="s">
        <v>313</v>
      </c>
      <c r="C654" s="2" t="s">
        <v>67</v>
      </c>
      <c r="D654" s="2" t="s">
        <v>48</v>
      </c>
      <c r="E654" s="2" t="s">
        <v>328</v>
      </c>
      <c r="F654" s="6" t="s">
        <v>0</v>
      </c>
      <c r="G654" s="9">
        <v>123530.2</v>
      </c>
      <c r="H654" s="9" t="s">
        <v>0</v>
      </c>
      <c r="I654" s="9">
        <v>123530.2</v>
      </c>
      <c r="J654" s="9">
        <f>J655</f>
        <v>124522.7</v>
      </c>
      <c r="K654" s="9">
        <f t="shared" si="305"/>
        <v>124522.7</v>
      </c>
      <c r="L654" s="9">
        <f t="shared" si="305"/>
        <v>124522.7</v>
      </c>
      <c r="M654" s="9">
        <f t="shared" si="295"/>
        <v>100.8034472541937</v>
      </c>
      <c r="N654" s="9">
        <f t="shared" si="296"/>
        <v>100</v>
      </c>
    </row>
    <row r="655" spans="1:14" ht="25.5">
      <c r="A655" s="8" t="s">
        <v>60</v>
      </c>
      <c r="B655" s="2" t="s">
        <v>313</v>
      </c>
      <c r="C655" s="2" t="s">
        <v>67</v>
      </c>
      <c r="D655" s="2" t="s">
        <v>48</v>
      </c>
      <c r="E655" s="2" t="s">
        <v>329</v>
      </c>
      <c r="F655" s="6" t="s">
        <v>0</v>
      </c>
      <c r="G655" s="9">
        <v>123530.2</v>
      </c>
      <c r="H655" s="9" t="s">
        <v>0</v>
      </c>
      <c r="I655" s="9">
        <v>123530.2</v>
      </c>
      <c r="J655" s="9">
        <f>J656</f>
        <v>124522.7</v>
      </c>
      <c r="K655" s="9">
        <f t="shared" si="305"/>
        <v>124522.7</v>
      </c>
      <c r="L655" s="9">
        <f t="shared" si="305"/>
        <v>124522.7</v>
      </c>
      <c r="M655" s="9">
        <f t="shared" si="295"/>
        <v>100.8034472541937</v>
      </c>
      <c r="N655" s="9">
        <f t="shared" si="296"/>
        <v>100</v>
      </c>
    </row>
    <row r="656" spans="1:14" ht="38.25">
      <c r="A656" s="8" t="s">
        <v>62</v>
      </c>
      <c r="B656" s="2" t="s">
        <v>313</v>
      </c>
      <c r="C656" s="2" t="s">
        <v>67</v>
      </c>
      <c r="D656" s="2" t="s">
        <v>48</v>
      </c>
      <c r="E656" s="2" t="s">
        <v>329</v>
      </c>
      <c r="F656" s="2" t="s">
        <v>63</v>
      </c>
      <c r="G656" s="9">
        <v>123530.2</v>
      </c>
      <c r="H656" s="9" t="s">
        <v>0</v>
      </c>
      <c r="I656" s="9">
        <v>123530.2</v>
      </c>
      <c r="J656" s="9">
        <f>J657</f>
        <v>124522.7</v>
      </c>
      <c r="K656" s="9">
        <f t="shared" si="305"/>
        <v>124522.7</v>
      </c>
      <c r="L656" s="9">
        <f t="shared" si="305"/>
        <v>124522.7</v>
      </c>
      <c r="M656" s="9">
        <f t="shared" si="295"/>
        <v>100.8034472541937</v>
      </c>
      <c r="N656" s="9">
        <f t="shared" si="296"/>
        <v>100</v>
      </c>
    </row>
    <row r="657" spans="1:14">
      <c r="A657" s="8" t="s">
        <v>64</v>
      </c>
      <c r="B657" s="2" t="s">
        <v>313</v>
      </c>
      <c r="C657" s="2" t="s">
        <v>67</v>
      </c>
      <c r="D657" s="2" t="s">
        <v>48</v>
      </c>
      <c r="E657" s="2" t="s">
        <v>329</v>
      </c>
      <c r="F657" s="2" t="s">
        <v>65</v>
      </c>
      <c r="G657" s="9">
        <v>123530.2</v>
      </c>
      <c r="H657" s="9" t="s">
        <v>0</v>
      </c>
      <c r="I657" s="9">
        <v>123530.2</v>
      </c>
      <c r="J657" s="9">
        <v>124522.7</v>
      </c>
      <c r="K657" s="9">
        <v>124522.7</v>
      </c>
      <c r="L657" s="9">
        <v>124522.7</v>
      </c>
      <c r="M657" s="9">
        <f t="shared" si="295"/>
        <v>100.8034472541937</v>
      </c>
      <c r="N657" s="9">
        <f t="shared" si="296"/>
        <v>100</v>
      </c>
    </row>
    <row r="658" spans="1:14">
      <c r="A658" s="8"/>
      <c r="B658" s="2"/>
      <c r="C658" s="2"/>
      <c r="D658" s="2"/>
      <c r="E658" s="2"/>
      <c r="F658" s="2"/>
      <c r="G658" s="9"/>
      <c r="H658" s="9"/>
      <c r="I658" s="9"/>
      <c r="J658" s="9"/>
      <c r="K658" s="9"/>
      <c r="L658" s="9"/>
      <c r="M658" s="9"/>
      <c r="N658" s="9"/>
    </row>
    <row r="659" spans="1:14">
      <c r="A659" s="8" t="s">
        <v>343</v>
      </c>
      <c r="B659" s="2" t="s">
        <v>313</v>
      </c>
      <c r="C659" s="2" t="s">
        <v>67</v>
      </c>
      <c r="D659" s="2" t="s">
        <v>67</v>
      </c>
      <c r="E659" s="6" t="s">
        <v>0</v>
      </c>
      <c r="F659" s="6" t="s">
        <v>0</v>
      </c>
      <c r="G659" s="9">
        <v>9569586.5</v>
      </c>
      <c r="H659" s="9">
        <v>15730</v>
      </c>
      <c r="I659" s="9">
        <v>9585316.5</v>
      </c>
      <c r="J659" s="9">
        <f>J660+J779+J787+J792+J796</f>
        <v>9757550.6461699996</v>
      </c>
      <c r="K659" s="9">
        <f t="shared" ref="K659:L659" si="306">K660+K779+K787+K792+K796</f>
        <v>9757082.9395400006</v>
      </c>
      <c r="L659" s="9">
        <f t="shared" si="306"/>
        <v>9726374.7577500008</v>
      </c>
      <c r="M659" s="9">
        <f t="shared" si="295"/>
        <v>101.47160772156039</v>
      </c>
      <c r="N659" s="9">
        <f t="shared" si="296"/>
        <v>99.680494731203524</v>
      </c>
    </row>
    <row r="660" spans="1:14" ht="38.25">
      <c r="A660" s="8" t="s">
        <v>169</v>
      </c>
      <c r="B660" s="2" t="s">
        <v>313</v>
      </c>
      <c r="C660" s="2" t="s">
        <v>67</v>
      </c>
      <c r="D660" s="2" t="s">
        <v>67</v>
      </c>
      <c r="E660" s="2" t="s">
        <v>170</v>
      </c>
      <c r="F660" s="6" t="s">
        <v>0</v>
      </c>
      <c r="G660" s="9">
        <v>9558690.6999999993</v>
      </c>
      <c r="H660" s="9">
        <v>15730</v>
      </c>
      <c r="I660" s="9">
        <v>9574420.6999999993</v>
      </c>
      <c r="J660" s="9">
        <f>J661+J677+J690+J697+J701+J705+J721+J739+J744</f>
        <v>9744253.4961699992</v>
      </c>
      <c r="K660" s="9">
        <f t="shared" ref="K660:L660" si="307">K661+K677+K690+K697+K701+K705+K721+K739+K744</f>
        <v>9743785.7895400003</v>
      </c>
      <c r="L660" s="9">
        <f t="shared" si="307"/>
        <v>9713077.6077500004</v>
      </c>
      <c r="M660" s="9">
        <f t="shared" si="295"/>
        <v>101.44820153714366</v>
      </c>
      <c r="N660" s="9">
        <f t="shared" si="296"/>
        <v>99.68005872966819</v>
      </c>
    </row>
    <row r="661" spans="1:14" ht="51">
      <c r="A661" s="8" t="s">
        <v>335</v>
      </c>
      <c r="B661" s="2" t="s">
        <v>313</v>
      </c>
      <c r="C661" s="2" t="s">
        <v>67</v>
      </c>
      <c r="D661" s="2" t="s">
        <v>67</v>
      </c>
      <c r="E661" s="2" t="s">
        <v>336</v>
      </c>
      <c r="F661" s="6" t="s">
        <v>0</v>
      </c>
      <c r="G661" s="9">
        <v>10982.8</v>
      </c>
      <c r="H661" s="9" t="s">
        <v>0</v>
      </c>
      <c r="I661" s="9">
        <v>10982.8</v>
      </c>
      <c r="J661" s="9">
        <f>J662+J665+J668+J671+J674</f>
        <v>10982.79617</v>
      </c>
      <c r="K661" s="9">
        <f t="shared" ref="K661:L661" si="308">K662+K665+K668+K671+K674</f>
        <v>10982.79617</v>
      </c>
      <c r="L661" s="9">
        <f t="shared" si="308"/>
        <v>10982.79617</v>
      </c>
      <c r="M661" s="9">
        <f t="shared" si="295"/>
        <v>99.999965127289954</v>
      </c>
      <c r="N661" s="9">
        <f t="shared" si="296"/>
        <v>100</v>
      </c>
    </row>
    <row r="662" spans="1:14" ht="51">
      <c r="A662" s="8" t="s">
        <v>344</v>
      </c>
      <c r="B662" s="2" t="s">
        <v>313</v>
      </c>
      <c r="C662" s="2" t="s">
        <v>67</v>
      </c>
      <c r="D662" s="2" t="s">
        <v>67</v>
      </c>
      <c r="E662" s="2" t="s">
        <v>345</v>
      </c>
      <c r="F662" s="6" t="s">
        <v>0</v>
      </c>
      <c r="G662" s="9">
        <v>846.8</v>
      </c>
      <c r="H662" s="9" t="s">
        <v>0</v>
      </c>
      <c r="I662" s="9">
        <v>846.8</v>
      </c>
      <c r="J662" s="9">
        <f>J663</f>
        <v>846.79616999999996</v>
      </c>
      <c r="K662" s="9">
        <f t="shared" ref="K662:L663" si="309">K663</f>
        <v>846.79616999999996</v>
      </c>
      <c r="L662" s="9">
        <f t="shared" si="309"/>
        <v>846.79616999999996</v>
      </c>
      <c r="M662" s="9">
        <f t="shared" si="295"/>
        <v>99.99954770902221</v>
      </c>
      <c r="N662" s="9">
        <f t="shared" si="296"/>
        <v>100</v>
      </c>
    </row>
    <row r="663" spans="1:14" ht="25.5">
      <c r="A663" s="8" t="s">
        <v>89</v>
      </c>
      <c r="B663" s="2" t="s">
        <v>313</v>
      </c>
      <c r="C663" s="2" t="s">
        <v>67</v>
      </c>
      <c r="D663" s="2" t="s">
        <v>67</v>
      </c>
      <c r="E663" s="2" t="s">
        <v>345</v>
      </c>
      <c r="F663" s="2" t="s">
        <v>90</v>
      </c>
      <c r="G663" s="9">
        <v>846.8</v>
      </c>
      <c r="H663" s="9" t="s">
        <v>0</v>
      </c>
      <c r="I663" s="9">
        <v>846.8</v>
      </c>
      <c r="J663" s="9">
        <f>J664</f>
        <v>846.79616999999996</v>
      </c>
      <c r="K663" s="9">
        <f t="shared" si="309"/>
        <v>846.79616999999996</v>
      </c>
      <c r="L663" s="9">
        <f t="shared" si="309"/>
        <v>846.79616999999996</v>
      </c>
      <c r="M663" s="9">
        <f t="shared" si="295"/>
        <v>99.99954770902221</v>
      </c>
      <c r="N663" s="9">
        <f t="shared" si="296"/>
        <v>100</v>
      </c>
    </row>
    <row r="664" spans="1:14" ht="38.25">
      <c r="A664" s="8" t="s">
        <v>91</v>
      </c>
      <c r="B664" s="2" t="s">
        <v>313</v>
      </c>
      <c r="C664" s="2" t="s">
        <v>67</v>
      </c>
      <c r="D664" s="2" t="s">
        <v>67</v>
      </c>
      <c r="E664" s="2" t="s">
        <v>345</v>
      </c>
      <c r="F664" s="2" t="s">
        <v>92</v>
      </c>
      <c r="G664" s="9">
        <v>846.8</v>
      </c>
      <c r="H664" s="9" t="s">
        <v>0</v>
      </c>
      <c r="I664" s="9">
        <v>846.8</v>
      </c>
      <c r="J664" s="9">
        <v>846.79616999999996</v>
      </c>
      <c r="K664" s="9">
        <v>846.79616999999996</v>
      </c>
      <c r="L664" s="9">
        <v>846.79616999999996</v>
      </c>
      <c r="M664" s="9">
        <f t="shared" si="295"/>
        <v>99.99954770902221</v>
      </c>
      <c r="N664" s="9">
        <f t="shared" si="296"/>
        <v>100</v>
      </c>
    </row>
    <row r="665" spans="1:14" ht="25.5">
      <c r="A665" s="8" t="s">
        <v>346</v>
      </c>
      <c r="B665" s="2" t="s">
        <v>313</v>
      </c>
      <c r="C665" s="2" t="s">
        <v>67</v>
      </c>
      <c r="D665" s="2" t="s">
        <v>67</v>
      </c>
      <c r="E665" s="2" t="s">
        <v>347</v>
      </c>
      <c r="F665" s="6" t="s">
        <v>0</v>
      </c>
      <c r="G665" s="9">
        <v>2868</v>
      </c>
      <c r="H665" s="9" t="s">
        <v>0</v>
      </c>
      <c r="I665" s="9">
        <v>2868</v>
      </c>
      <c r="J665" s="9">
        <f>J666</f>
        <v>2868</v>
      </c>
      <c r="K665" s="9">
        <f t="shared" ref="K665:L666" si="310">K666</f>
        <v>2868</v>
      </c>
      <c r="L665" s="9">
        <f t="shared" si="310"/>
        <v>2868</v>
      </c>
      <c r="M665" s="9">
        <f t="shared" si="295"/>
        <v>100</v>
      </c>
      <c r="N665" s="9">
        <f t="shared" si="296"/>
        <v>100</v>
      </c>
    </row>
    <row r="666" spans="1:14" ht="25.5">
      <c r="A666" s="8" t="s">
        <v>89</v>
      </c>
      <c r="B666" s="2" t="s">
        <v>313</v>
      </c>
      <c r="C666" s="2" t="s">
        <v>67</v>
      </c>
      <c r="D666" s="2" t="s">
        <v>67</v>
      </c>
      <c r="E666" s="2" t="s">
        <v>347</v>
      </c>
      <c r="F666" s="2" t="s">
        <v>90</v>
      </c>
      <c r="G666" s="9">
        <v>2868</v>
      </c>
      <c r="H666" s="9" t="s">
        <v>0</v>
      </c>
      <c r="I666" s="9">
        <v>2868</v>
      </c>
      <c r="J666" s="9">
        <f>J667</f>
        <v>2868</v>
      </c>
      <c r="K666" s="9">
        <f t="shared" si="310"/>
        <v>2868</v>
      </c>
      <c r="L666" s="9">
        <f t="shared" si="310"/>
        <v>2868</v>
      </c>
      <c r="M666" s="9">
        <f t="shared" si="295"/>
        <v>100</v>
      </c>
      <c r="N666" s="9">
        <f t="shared" si="296"/>
        <v>100</v>
      </c>
    </row>
    <row r="667" spans="1:14" ht="38.25">
      <c r="A667" s="8" t="s">
        <v>91</v>
      </c>
      <c r="B667" s="2" t="s">
        <v>313</v>
      </c>
      <c r="C667" s="2" t="s">
        <v>67</v>
      </c>
      <c r="D667" s="2" t="s">
        <v>67</v>
      </c>
      <c r="E667" s="2" t="s">
        <v>347</v>
      </c>
      <c r="F667" s="2" t="s">
        <v>92</v>
      </c>
      <c r="G667" s="9">
        <v>2868</v>
      </c>
      <c r="H667" s="9" t="s">
        <v>0</v>
      </c>
      <c r="I667" s="9">
        <v>2868</v>
      </c>
      <c r="J667" s="9">
        <v>2868</v>
      </c>
      <c r="K667" s="9">
        <v>2868</v>
      </c>
      <c r="L667" s="9">
        <v>2868</v>
      </c>
      <c r="M667" s="9">
        <f t="shared" si="295"/>
        <v>100</v>
      </c>
      <c r="N667" s="9">
        <f t="shared" si="296"/>
        <v>100</v>
      </c>
    </row>
    <row r="668" spans="1:14" ht="38.25">
      <c r="A668" s="8" t="s">
        <v>348</v>
      </c>
      <c r="B668" s="2" t="s">
        <v>313</v>
      </c>
      <c r="C668" s="2" t="s">
        <v>67</v>
      </c>
      <c r="D668" s="2" t="s">
        <v>67</v>
      </c>
      <c r="E668" s="2" t="s">
        <v>349</v>
      </c>
      <c r="F668" s="6" t="s">
        <v>0</v>
      </c>
      <c r="G668" s="9">
        <v>5188</v>
      </c>
      <c r="H668" s="9" t="s">
        <v>0</v>
      </c>
      <c r="I668" s="9">
        <v>5188</v>
      </c>
      <c r="J668" s="9">
        <f>J669</f>
        <v>5188</v>
      </c>
      <c r="K668" s="9">
        <f t="shared" ref="K668:L669" si="311">K669</f>
        <v>5188</v>
      </c>
      <c r="L668" s="9">
        <f t="shared" si="311"/>
        <v>5188</v>
      </c>
      <c r="M668" s="9">
        <f t="shared" si="295"/>
        <v>100</v>
      </c>
      <c r="N668" s="9">
        <f t="shared" si="296"/>
        <v>100</v>
      </c>
    </row>
    <row r="669" spans="1:14" ht="25.5">
      <c r="A669" s="8" t="s">
        <v>89</v>
      </c>
      <c r="B669" s="2" t="s">
        <v>313</v>
      </c>
      <c r="C669" s="2" t="s">
        <v>67</v>
      </c>
      <c r="D669" s="2" t="s">
        <v>67</v>
      </c>
      <c r="E669" s="2" t="s">
        <v>349</v>
      </c>
      <c r="F669" s="2" t="s">
        <v>90</v>
      </c>
      <c r="G669" s="9">
        <v>5188</v>
      </c>
      <c r="H669" s="9" t="s">
        <v>0</v>
      </c>
      <c r="I669" s="9">
        <v>5188</v>
      </c>
      <c r="J669" s="9">
        <f>J670</f>
        <v>5188</v>
      </c>
      <c r="K669" s="9">
        <f t="shared" si="311"/>
        <v>5188</v>
      </c>
      <c r="L669" s="9">
        <f t="shared" si="311"/>
        <v>5188</v>
      </c>
      <c r="M669" s="9">
        <f t="shared" si="295"/>
        <v>100</v>
      </c>
      <c r="N669" s="9">
        <f t="shared" si="296"/>
        <v>100</v>
      </c>
    </row>
    <row r="670" spans="1:14" ht="38.25">
      <c r="A670" s="8" t="s">
        <v>91</v>
      </c>
      <c r="B670" s="2" t="s">
        <v>313</v>
      </c>
      <c r="C670" s="2" t="s">
        <v>67</v>
      </c>
      <c r="D670" s="2" t="s">
        <v>67</v>
      </c>
      <c r="E670" s="2" t="s">
        <v>349</v>
      </c>
      <c r="F670" s="2" t="s">
        <v>92</v>
      </c>
      <c r="G670" s="9">
        <v>5188</v>
      </c>
      <c r="H670" s="9" t="s">
        <v>0</v>
      </c>
      <c r="I670" s="9">
        <v>5188</v>
      </c>
      <c r="J670" s="9">
        <v>5188</v>
      </c>
      <c r="K670" s="9">
        <v>5188</v>
      </c>
      <c r="L670" s="9">
        <v>5188</v>
      </c>
      <c r="M670" s="9">
        <f t="shared" si="295"/>
        <v>100</v>
      </c>
      <c r="N670" s="9">
        <f t="shared" si="296"/>
        <v>100</v>
      </c>
    </row>
    <row r="671" spans="1:14" ht="25.5">
      <c r="A671" s="8" t="s">
        <v>60</v>
      </c>
      <c r="B671" s="2" t="s">
        <v>313</v>
      </c>
      <c r="C671" s="2" t="s">
        <v>67</v>
      </c>
      <c r="D671" s="2" t="s">
        <v>67</v>
      </c>
      <c r="E671" s="2" t="s">
        <v>337</v>
      </c>
      <c r="F671" s="6" t="s">
        <v>0</v>
      </c>
      <c r="G671" s="9">
        <v>800</v>
      </c>
      <c r="H671" s="9" t="s">
        <v>0</v>
      </c>
      <c r="I671" s="9">
        <v>800</v>
      </c>
      <c r="J671" s="9">
        <f>J672</f>
        <v>800</v>
      </c>
      <c r="K671" s="9">
        <f t="shared" ref="K671:L672" si="312">K672</f>
        <v>800</v>
      </c>
      <c r="L671" s="9">
        <f t="shared" si="312"/>
        <v>800</v>
      </c>
      <c r="M671" s="9">
        <f t="shared" si="295"/>
        <v>100</v>
      </c>
      <c r="N671" s="9">
        <f t="shared" si="296"/>
        <v>100</v>
      </c>
    </row>
    <row r="672" spans="1:14" ht="38.25">
      <c r="A672" s="8" t="s">
        <v>62</v>
      </c>
      <c r="B672" s="2" t="s">
        <v>313</v>
      </c>
      <c r="C672" s="2" t="s">
        <v>67</v>
      </c>
      <c r="D672" s="2" t="s">
        <v>67</v>
      </c>
      <c r="E672" s="2" t="s">
        <v>337</v>
      </c>
      <c r="F672" s="2" t="s">
        <v>63</v>
      </c>
      <c r="G672" s="9">
        <v>800</v>
      </c>
      <c r="H672" s="9" t="s">
        <v>0</v>
      </c>
      <c r="I672" s="9">
        <v>800</v>
      </c>
      <c r="J672" s="9">
        <f>J673</f>
        <v>800</v>
      </c>
      <c r="K672" s="9">
        <f t="shared" si="312"/>
        <v>800</v>
      </c>
      <c r="L672" s="9">
        <f t="shared" si="312"/>
        <v>800</v>
      </c>
      <c r="M672" s="9">
        <f t="shared" si="295"/>
        <v>100</v>
      </c>
      <c r="N672" s="9">
        <f t="shared" si="296"/>
        <v>100</v>
      </c>
    </row>
    <row r="673" spans="1:14">
      <c r="A673" s="8" t="s">
        <v>64</v>
      </c>
      <c r="B673" s="2" t="s">
        <v>313</v>
      </c>
      <c r="C673" s="2" t="s">
        <v>67</v>
      </c>
      <c r="D673" s="2" t="s">
        <v>67</v>
      </c>
      <c r="E673" s="2" t="s">
        <v>337</v>
      </c>
      <c r="F673" s="2" t="s">
        <v>65</v>
      </c>
      <c r="G673" s="9">
        <v>800</v>
      </c>
      <c r="H673" s="9" t="s">
        <v>0</v>
      </c>
      <c r="I673" s="9">
        <v>800</v>
      </c>
      <c r="J673" s="9">
        <v>800</v>
      </c>
      <c r="K673" s="9">
        <v>800</v>
      </c>
      <c r="L673" s="9">
        <v>800</v>
      </c>
      <c r="M673" s="9">
        <f t="shared" si="295"/>
        <v>100</v>
      </c>
      <c r="N673" s="9">
        <f t="shared" si="296"/>
        <v>100</v>
      </c>
    </row>
    <row r="674" spans="1:14">
      <c r="A674" s="8" t="s">
        <v>350</v>
      </c>
      <c r="B674" s="2" t="s">
        <v>313</v>
      </c>
      <c r="C674" s="2" t="s">
        <v>67</v>
      </c>
      <c r="D674" s="2" t="s">
        <v>67</v>
      </c>
      <c r="E674" s="2" t="s">
        <v>351</v>
      </c>
      <c r="F674" s="6" t="s">
        <v>0</v>
      </c>
      <c r="G674" s="9">
        <v>1280</v>
      </c>
      <c r="H674" s="9" t="s">
        <v>0</v>
      </c>
      <c r="I674" s="9">
        <v>1280</v>
      </c>
      <c r="J674" s="9">
        <f>J675</f>
        <v>1280</v>
      </c>
      <c r="K674" s="9">
        <f t="shared" ref="K674:L675" si="313">K675</f>
        <v>1280</v>
      </c>
      <c r="L674" s="9">
        <f t="shared" si="313"/>
        <v>1280</v>
      </c>
      <c r="M674" s="9">
        <f t="shared" si="295"/>
        <v>100</v>
      </c>
      <c r="N674" s="9">
        <f t="shared" si="296"/>
        <v>100</v>
      </c>
    </row>
    <row r="675" spans="1:14" ht="25.5">
      <c r="A675" s="8" t="s">
        <v>89</v>
      </c>
      <c r="B675" s="2" t="s">
        <v>313</v>
      </c>
      <c r="C675" s="2" t="s">
        <v>67</v>
      </c>
      <c r="D675" s="2" t="s">
        <v>67</v>
      </c>
      <c r="E675" s="2" t="s">
        <v>351</v>
      </c>
      <c r="F675" s="2" t="s">
        <v>90</v>
      </c>
      <c r="G675" s="9">
        <v>1280</v>
      </c>
      <c r="H675" s="9" t="s">
        <v>0</v>
      </c>
      <c r="I675" s="9">
        <v>1280</v>
      </c>
      <c r="J675" s="9">
        <f>J676</f>
        <v>1280</v>
      </c>
      <c r="K675" s="9">
        <f t="shared" si="313"/>
        <v>1280</v>
      </c>
      <c r="L675" s="9">
        <f t="shared" si="313"/>
        <v>1280</v>
      </c>
      <c r="M675" s="9">
        <f t="shared" si="295"/>
        <v>100</v>
      </c>
      <c r="N675" s="9">
        <f t="shared" si="296"/>
        <v>100</v>
      </c>
    </row>
    <row r="676" spans="1:14" ht="38.25">
      <c r="A676" s="8" t="s">
        <v>91</v>
      </c>
      <c r="B676" s="2" t="s">
        <v>313</v>
      </c>
      <c r="C676" s="2" t="s">
        <v>67</v>
      </c>
      <c r="D676" s="2" t="s">
        <v>67</v>
      </c>
      <c r="E676" s="2" t="s">
        <v>351</v>
      </c>
      <c r="F676" s="2" t="s">
        <v>92</v>
      </c>
      <c r="G676" s="9">
        <v>1280</v>
      </c>
      <c r="H676" s="9" t="s">
        <v>0</v>
      </c>
      <c r="I676" s="9">
        <v>1280</v>
      </c>
      <c r="J676" s="9">
        <v>1280</v>
      </c>
      <c r="K676" s="9">
        <v>1280</v>
      </c>
      <c r="L676" s="9">
        <v>1280</v>
      </c>
      <c r="M676" s="9">
        <f t="shared" si="295"/>
        <v>100</v>
      </c>
      <c r="N676" s="9">
        <f t="shared" si="296"/>
        <v>100</v>
      </c>
    </row>
    <row r="677" spans="1:14" ht="76.5">
      <c r="A677" s="8" t="s">
        <v>327</v>
      </c>
      <c r="B677" s="2" t="s">
        <v>313</v>
      </c>
      <c r="C677" s="2" t="s">
        <v>67</v>
      </c>
      <c r="D677" s="2" t="s">
        <v>67</v>
      </c>
      <c r="E677" s="2" t="s">
        <v>328</v>
      </c>
      <c r="F677" s="6" t="s">
        <v>0</v>
      </c>
      <c r="G677" s="9">
        <v>329009.09999999998</v>
      </c>
      <c r="H677" s="9" t="s">
        <v>0</v>
      </c>
      <c r="I677" s="9">
        <v>329009.09999999998</v>
      </c>
      <c r="J677" s="9">
        <f>J678+J681+J684+J687</f>
        <v>337397.37</v>
      </c>
      <c r="K677" s="9">
        <f t="shared" ref="K677:L677" si="314">K678+K681+K684+K687</f>
        <v>337397.37</v>
      </c>
      <c r="L677" s="9">
        <f t="shared" si="314"/>
        <v>337397.37</v>
      </c>
      <c r="M677" s="9">
        <f t="shared" si="295"/>
        <v>102.5495556201941</v>
      </c>
      <c r="N677" s="9">
        <f t="shared" si="296"/>
        <v>100</v>
      </c>
    </row>
    <row r="678" spans="1:14" ht="38.25">
      <c r="A678" s="8" t="s">
        <v>348</v>
      </c>
      <c r="B678" s="2" t="s">
        <v>313</v>
      </c>
      <c r="C678" s="2" t="s">
        <v>67</v>
      </c>
      <c r="D678" s="2" t="s">
        <v>67</v>
      </c>
      <c r="E678" s="2" t="s">
        <v>352</v>
      </c>
      <c r="F678" s="6" t="s">
        <v>0</v>
      </c>
      <c r="G678" s="9">
        <v>26037</v>
      </c>
      <c r="H678" s="9" t="s">
        <v>0</v>
      </c>
      <c r="I678" s="9">
        <v>26037</v>
      </c>
      <c r="J678" s="9">
        <f>J679</f>
        <v>26037</v>
      </c>
      <c r="K678" s="9">
        <f t="shared" ref="K678:L679" si="315">K679</f>
        <v>26037</v>
      </c>
      <c r="L678" s="9">
        <f t="shared" si="315"/>
        <v>26037</v>
      </c>
      <c r="M678" s="9">
        <f t="shared" si="295"/>
        <v>100</v>
      </c>
      <c r="N678" s="9">
        <f t="shared" si="296"/>
        <v>100</v>
      </c>
    </row>
    <row r="679" spans="1:14" ht="38.25">
      <c r="A679" s="8" t="s">
        <v>62</v>
      </c>
      <c r="B679" s="2" t="s">
        <v>313</v>
      </c>
      <c r="C679" s="2" t="s">
        <v>67</v>
      </c>
      <c r="D679" s="2" t="s">
        <v>67</v>
      </c>
      <c r="E679" s="2" t="s">
        <v>352</v>
      </c>
      <c r="F679" s="2" t="s">
        <v>63</v>
      </c>
      <c r="G679" s="9">
        <v>26037</v>
      </c>
      <c r="H679" s="9" t="s">
        <v>0</v>
      </c>
      <c r="I679" s="9">
        <v>26037</v>
      </c>
      <c r="J679" s="9">
        <f>J680</f>
        <v>26037</v>
      </c>
      <c r="K679" s="9">
        <f t="shared" si="315"/>
        <v>26037</v>
      </c>
      <c r="L679" s="9">
        <f t="shared" si="315"/>
        <v>26037</v>
      </c>
      <c r="M679" s="9">
        <f t="shared" si="295"/>
        <v>100</v>
      </c>
      <c r="N679" s="9">
        <f t="shared" si="296"/>
        <v>100</v>
      </c>
    </row>
    <row r="680" spans="1:14">
      <c r="A680" s="8" t="s">
        <v>64</v>
      </c>
      <c r="B680" s="2" t="s">
        <v>313</v>
      </c>
      <c r="C680" s="2" t="s">
        <v>67</v>
      </c>
      <c r="D680" s="2" t="s">
        <v>67</v>
      </c>
      <c r="E680" s="2" t="s">
        <v>352</v>
      </c>
      <c r="F680" s="2" t="s">
        <v>65</v>
      </c>
      <c r="G680" s="9">
        <v>26037</v>
      </c>
      <c r="H680" s="9" t="s">
        <v>0</v>
      </c>
      <c r="I680" s="9">
        <v>26037</v>
      </c>
      <c r="J680" s="9">
        <v>26037</v>
      </c>
      <c r="K680" s="9">
        <v>26037</v>
      </c>
      <c r="L680" s="9">
        <v>26037</v>
      </c>
      <c r="M680" s="9">
        <f t="shared" si="295"/>
        <v>100</v>
      </c>
      <c r="N680" s="9">
        <f t="shared" si="296"/>
        <v>100</v>
      </c>
    </row>
    <row r="681" spans="1:14" ht="25.5">
      <c r="A681" s="8" t="s">
        <v>60</v>
      </c>
      <c r="B681" s="2" t="s">
        <v>313</v>
      </c>
      <c r="C681" s="2" t="s">
        <v>67</v>
      </c>
      <c r="D681" s="2" t="s">
        <v>67</v>
      </c>
      <c r="E681" s="2" t="s">
        <v>329</v>
      </c>
      <c r="F681" s="6" t="s">
        <v>0</v>
      </c>
      <c r="G681" s="9">
        <v>135282</v>
      </c>
      <c r="H681" s="9" t="s">
        <v>0</v>
      </c>
      <c r="I681" s="9">
        <v>135282</v>
      </c>
      <c r="J681" s="9">
        <f>J682</f>
        <v>143670.26999999999</v>
      </c>
      <c r="K681" s="9">
        <f t="shared" ref="K681:L682" si="316">K682</f>
        <v>143670.26999999999</v>
      </c>
      <c r="L681" s="9">
        <f t="shared" si="316"/>
        <v>143670.26999999999</v>
      </c>
      <c r="M681" s="9">
        <f t="shared" si="295"/>
        <v>106.20058100855989</v>
      </c>
      <c r="N681" s="9">
        <f t="shared" si="296"/>
        <v>100</v>
      </c>
    </row>
    <row r="682" spans="1:14" ht="38.25">
      <c r="A682" s="8" t="s">
        <v>62</v>
      </c>
      <c r="B682" s="2" t="s">
        <v>313</v>
      </c>
      <c r="C682" s="2" t="s">
        <v>67</v>
      </c>
      <c r="D682" s="2" t="s">
        <v>67</v>
      </c>
      <c r="E682" s="2" t="s">
        <v>329</v>
      </c>
      <c r="F682" s="2" t="s">
        <v>63</v>
      </c>
      <c r="G682" s="9">
        <v>135282</v>
      </c>
      <c r="H682" s="9" t="s">
        <v>0</v>
      </c>
      <c r="I682" s="9">
        <v>135282</v>
      </c>
      <c r="J682" s="9">
        <f>J683</f>
        <v>143670.26999999999</v>
      </c>
      <c r="K682" s="9">
        <f t="shared" si="316"/>
        <v>143670.26999999999</v>
      </c>
      <c r="L682" s="9">
        <f t="shared" si="316"/>
        <v>143670.26999999999</v>
      </c>
      <c r="M682" s="9">
        <f t="shared" si="295"/>
        <v>106.20058100855989</v>
      </c>
      <c r="N682" s="9">
        <f t="shared" si="296"/>
        <v>100</v>
      </c>
    </row>
    <row r="683" spans="1:14">
      <c r="A683" s="8" t="s">
        <v>64</v>
      </c>
      <c r="B683" s="2" t="s">
        <v>313</v>
      </c>
      <c r="C683" s="2" t="s">
        <v>67</v>
      </c>
      <c r="D683" s="2" t="s">
        <v>67</v>
      </c>
      <c r="E683" s="2" t="s">
        <v>329</v>
      </c>
      <c r="F683" s="2" t="s">
        <v>65</v>
      </c>
      <c r="G683" s="9">
        <v>135282</v>
      </c>
      <c r="H683" s="9" t="s">
        <v>0</v>
      </c>
      <c r="I683" s="9">
        <v>135282</v>
      </c>
      <c r="J683" s="9">
        <v>143670.26999999999</v>
      </c>
      <c r="K683" s="9">
        <v>143670.26999999999</v>
      </c>
      <c r="L683" s="9">
        <v>143670.26999999999</v>
      </c>
      <c r="M683" s="9">
        <f t="shared" si="295"/>
        <v>106.20058100855989</v>
      </c>
      <c r="N683" s="9">
        <f t="shared" si="296"/>
        <v>100</v>
      </c>
    </row>
    <row r="684" spans="1:14" ht="25.5">
      <c r="A684" s="8" t="s">
        <v>353</v>
      </c>
      <c r="B684" s="2" t="s">
        <v>313</v>
      </c>
      <c r="C684" s="2" t="s">
        <v>67</v>
      </c>
      <c r="D684" s="2" t="s">
        <v>67</v>
      </c>
      <c r="E684" s="2" t="s">
        <v>354</v>
      </c>
      <c r="F684" s="6" t="s">
        <v>0</v>
      </c>
      <c r="G684" s="9">
        <v>99771.9</v>
      </c>
      <c r="H684" s="9" t="s">
        <v>0</v>
      </c>
      <c r="I684" s="9">
        <v>99771.9</v>
      </c>
      <c r="J684" s="9">
        <f>J685</f>
        <v>99771.9</v>
      </c>
      <c r="K684" s="9">
        <f t="shared" ref="K684:L685" si="317">K685</f>
        <v>99771.9</v>
      </c>
      <c r="L684" s="9">
        <f t="shared" si="317"/>
        <v>99771.9</v>
      </c>
      <c r="M684" s="9">
        <f t="shared" si="295"/>
        <v>100</v>
      </c>
      <c r="N684" s="9">
        <f t="shared" si="296"/>
        <v>100</v>
      </c>
    </row>
    <row r="685" spans="1:14">
      <c r="A685" s="8" t="s">
        <v>28</v>
      </c>
      <c r="B685" s="2" t="s">
        <v>313</v>
      </c>
      <c r="C685" s="2" t="s">
        <v>67</v>
      </c>
      <c r="D685" s="2" t="s">
        <v>67</v>
      </c>
      <c r="E685" s="2" t="s">
        <v>354</v>
      </c>
      <c r="F685" s="2" t="s">
        <v>29</v>
      </c>
      <c r="G685" s="9">
        <v>99771.9</v>
      </c>
      <c r="H685" s="9" t="s">
        <v>0</v>
      </c>
      <c r="I685" s="9">
        <v>99771.9</v>
      </c>
      <c r="J685" s="9">
        <f>J686</f>
        <v>99771.9</v>
      </c>
      <c r="K685" s="9">
        <f t="shared" si="317"/>
        <v>99771.9</v>
      </c>
      <c r="L685" s="9">
        <f t="shared" si="317"/>
        <v>99771.9</v>
      </c>
      <c r="M685" s="9">
        <f t="shared" si="295"/>
        <v>100</v>
      </c>
      <c r="N685" s="9">
        <f t="shared" si="296"/>
        <v>100</v>
      </c>
    </row>
    <row r="686" spans="1:14" ht="38.25">
      <c r="A686" s="8" t="s">
        <v>355</v>
      </c>
      <c r="B686" s="2" t="s">
        <v>313</v>
      </c>
      <c r="C686" s="2" t="s">
        <v>67</v>
      </c>
      <c r="D686" s="2" t="s">
        <v>67</v>
      </c>
      <c r="E686" s="2" t="s">
        <v>354</v>
      </c>
      <c r="F686" s="2" t="s">
        <v>356</v>
      </c>
      <c r="G686" s="9">
        <v>99771.9</v>
      </c>
      <c r="H686" s="9" t="s">
        <v>0</v>
      </c>
      <c r="I686" s="9">
        <v>99771.9</v>
      </c>
      <c r="J686" s="9">
        <v>99771.9</v>
      </c>
      <c r="K686" s="9">
        <v>99771.9</v>
      </c>
      <c r="L686" s="9">
        <v>99771.9</v>
      </c>
      <c r="M686" s="9">
        <f t="shared" si="295"/>
        <v>100</v>
      </c>
      <c r="N686" s="9">
        <f t="shared" si="296"/>
        <v>100</v>
      </c>
    </row>
    <row r="687" spans="1:14" ht="51">
      <c r="A687" s="8" t="s">
        <v>357</v>
      </c>
      <c r="B687" s="2" t="s">
        <v>313</v>
      </c>
      <c r="C687" s="2" t="s">
        <v>67</v>
      </c>
      <c r="D687" s="2" t="s">
        <v>67</v>
      </c>
      <c r="E687" s="2" t="s">
        <v>358</v>
      </c>
      <c r="F687" s="6" t="s">
        <v>0</v>
      </c>
      <c r="G687" s="9">
        <v>67918.2</v>
      </c>
      <c r="H687" s="9" t="s">
        <v>0</v>
      </c>
      <c r="I687" s="9">
        <v>67918.2</v>
      </c>
      <c r="J687" s="9">
        <f>J688</f>
        <v>67918.2</v>
      </c>
      <c r="K687" s="9">
        <f t="shared" ref="K687:L688" si="318">K688</f>
        <v>67918.2</v>
      </c>
      <c r="L687" s="9">
        <f t="shared" si="318"/>
        <v>67918.2</v>
      </c>
      <c r="M687" s="9">
        <f t="shared" si="295"/>
        <v>100</v>
      </c>
      <c r="N687" s="9">
        <f t="shared" si="296"/>
        <v>100</v>
      </c>
    </row>
    <row r="688" spans="1:14">
      <c r="A688" s="8" t="s">
        <v>28</v>
      </c>
      <c r="B688" s="2" t="s">
        <v>313</v>
      </c>
      <c r="C688" s="2" t="s">
        <v>67</v>
      </c>
      <c r="D688" s="2" t="s">
        <v>67</v>
      </c>
      <c r="E688" s="2" t="s">
        <v>358</v>
      </c>
      <c r="F688" s="2" t="s">
        <v>29</v>
      </c>
      <c r="G688" s="9">
        <v>67918.2</v>
      </c>
      <c r="H688" s="9" t="s">
        <v>0</v>
      </c>
      <c r="I688" s="9">
        <v>67918.2</v>
      </c>
      <c r="J688" s="9">
        <f>J689</f>
        <v>67918.2</v>
      </c>
      <c r="K688" s="9">
        <f t="shared" si="318"/>
        <v>67918.2</v>
      </c>
      <c r="L688" s="9">
        <f t="shared" si="318"/>
        <v>67918.2</v>
      </c>
      <c r="M688" s="9">
        <f t="shared" si="295"/>
        <v>100</v>
      </c>
      <c r="N688" s="9">
        <f t="shared" si="296"/>
        <v>100</v>
      </c>
    </row>
    <row r="689" spans="1:14" ht="38.25">
      <c r="A689" s="8" t="s">
        <v>355</v>
      </c>
      <c r="B689" s="2" t="s">
        <v>313</v>
      </c>
      <c r="C689" s="2" t="s">
        <v>67</v>
      </c>
      <c r="D689" s="2" t="s">
        <v>67</v>
      </c>
      <c r="E689" s="2" t="s">
        <v>358</v>
      </c>
      <c r="F689" s="2" t="s">
        <v>356</v>
      </c>
      <c r="G689" s="9">
        <v>67918.2</v>
      </c>
      <c r="H689" s="9" t="s">
        <v>0</v>
      </c>
      <c r="I689" s="9">
        <v>67918.2</v>
      </c>
      <c r="J689" s="9">
        <v>67918.2</v>
      </c>
      <c r="K689" s="9">
        <v>67918.2</v>
      </c>
      <c r="L689" s="9">
        <v>67918.2</v>
      </c>
      <c r="M689" s="9">
        <f t="shared" si="295"/>
        <v>100</v>
      </c>
      <c r="N689" s="9">
        <f t="shared" si="296"/>
        <v>100</v>
      </c>
    </row>
    <row r="690" spans="1:14" ht="25.5">
      <c r="A690" s="8" t="s">
        <v>359</v>
      </c>
      <c r="B690" s="2" t="s">
        <v>313</v>
      </c>
      <c r="C690" s="2" t="s">
        <v>67</v>
      </c>
      <c r="D690" s="2" t="s">
        <v>67</v>
      </c>
      <c r="E690" s="2" t="s">
        <v>360</v>
      </c>
      <c r="F690" s="6" t="s">
        <v>0</v>
      </c>
      <c r="G690" s="9">
        <v>368056.2</v>
      </c>
      <c r="H690" s="9" t="s">
        <v>0</v>
      </c>
      <c r="I690" s="9">
        <v>368056.2</v>
      </c>
      <c r="J690" s="9">
        <f>J691+J694</f>
        <v>353979.93</v>
      </c>
      <c r="K690" s="9">
        <f t="shared" ref="K690:L690" si="319">K691+K694</f>
        <v>353979.93</v>
      </c>
      <c r="L690" s="9">
        <f t="shared" si="319"/>
        <v>353979.93</v>
      </c>
      <c r="M690" s="9">
        <f t="shared" si="295"/>
        <v>96.175510696464286</v>
      </c>
      <c r="N690" s="9">
        <f t="shared" si="296"/>
        <v>100</v>
      </c>
    </row>
    <row r="691" spans="1:14" ht="25.5">
      <c r="A691" s="8" t="s">
        <v>60</v>
      </c>
      <c r="B691" s="2" t="s">
        <v>313</v>
      </c>
      <c r="C691" s="2" t="s">
        <v>67</v>
      </c>
      <c r="D691" s="2" t="s">
        <v>67</v>
      </c>
      <c r="E691" s="2" t="s">
        <v>361</v>
      </c>
      <c r="F691" s="6" t="s">
        <v>0</v>
      </c>
      <c r="G691" s="9">
        <v>295056.2</v>
      </c>
      <c r="H691" s="9" t="s">
        <v>0</v>
      </c>
      <c r="I691" s="9">
        <v>295056.2</v>
      </c>
      <c r="J691" s="9">
        <f>J692</f>
        <v>280979.93</v>
      </c>
      <c r="K691" s="9">
        <f t="shared" ref="K691:L692" si="320">K692</f>
        <v>280979.93</v>
      </c>
      <c r="L691" s="9">
        <f t="shared" si="320"/>
        <v>280979.93</v>
      </c>
      <c r="M691" s="9">
        <f t="shared" si="295"/>
        <v>95.229291911168104</v>
      </c>
      <c r="N691" s="9">
        <f t="shared" si="296"/>
        <v>100</v>
      </c>
    </row>
    <row r="692" spans="1:14" ht="38.25">
      <c r="A692" s="8" t="s">
        <v>62</v>
      </c>
      <c r="B692" s="2" t="s">
        <v>313</v>
      </c>
      <c r="C692" s="2" t="s">
        <v>67</v>
      </c>
      <c r="D692" s="2" t="s">
        <v>67</v>
      </c>
      <c r="E692" s="2" t="s">
        <v>361</v>
      </c>
      <c r="F692" s="2" t="s">
        <v>63</v>
      </c>
      <c r="G692" s="9">
        <v>295056.2</v>
      </c>
      <c r="H692" s="9" t="s">
        <v>0</v>
      </c>
      <c r="I692" s="9">
        <v>295056.2</v>
      </c>
      <c r="J692" s="9">
        <f>J693</f>
        <v>280979.93</v>
      </c>
      <c r="K692" s="9">
        <f t="shared" si="320"/>
        <v>280979.93</v>
      </c>
      <c r="L692" s="9">
        <f t="shared" si="320"/>
        <v>280979.93</v>
      </c>
      <c r="M692" s="9">
        <f t="shared" si="295"/>
        <v>95.229291911168104</v>
      </c>
      <c r="N692" s="9">
        <f t="shared" si="296"/>
        <v>100</v>
      </c>
    </row>
    <row r="693" spans="1:14">
      <c r="A693" s="8" t="s">
        <v>64</v>
      </c>
      <c r="B693" s="2" t="s">
        <v>313</v>
      </c>
      <c r="C693" s="2" t="s">
        <v>67</v>
      </c>
      <c r="D693" s="2" t="s">
        <v>67</v>
      </c>
      <c r="E693" s="2" t="s">
        <v>361</v>
      </c>
      <c r="F693" s="2" t="s">
        <v>65</v>
      </c>
      <c r="G693" s="9">
        <v>295056.2</v>
      </c>
      <c r="H693" s="9" t="s">
        <v>0</v>
      </c>
      <c r="I693" s="9">
        <v>295056.2</v>
      </c>
      <c r="J693" s="9">
        <f>266831.23+14148.7</f>
        <v>280979.93</v>
      </c>
      <c r="K693" s="9">
        <f>266831.23+14148.7</f>
        <v>280979.93</v>
      </c>
      <c r="L693" s="9">
        <f>266831.23+14148.7</f>
        <v>280979.93</v>
      </c>
      <c r="M693" s="9">
        <f t="shared" si="295"/>
        <v>95.229291911168104</v>
      </c>
      <c r="N693" s="9">
        <f t="shared" si="296"/>
        <v>100</v>
      </c>
    </row>
    <row r="694" spans="1:14">
      <c r="A694" s="8" t="s">
        <v>350</v>
      </c>
      <c r="B694" s="2" t="s">
        <v>313</v>
      </c>
      <c r="C694" s="2" t="s">
        <v>67</v>
      </c>
      <c r="D694" s="2" t="s">
        <v>67</v>
      </c>
      <c r="E694" s="2" t="s">
        <v>362</v>
      </c>
      <c r="F694" s="6" t="s">
        <v>0</v>
      </c>
      <c r="G694" s="9">
        <v>73000</v>
      </c>
      <c r="H694" s="9" t="s">
        <v>0</v>
      </c>
      <c r="I694" s="9">
        <v>73000</v>
      </c>
      <c r="J694" s="9">
        <f>J695</f>
        <v>73000</v>
      </c>
      <c r="K694" s="9">
        <f t="shared" ref="K694:L695" si="321">K695</f>
        <v>73000</v>
      </c>
      <c r="L694" s="9">
        <f t="shared" si="321"/>
        <v>73000</v>
      </c>
      <c r="M694" s="9">
        <f t="shared" si="295"/>
        <v>100</v>
      </c>
      <c r="N694" s="9">
        <f t="shared" si="296"/>
        <v>100</v>
      </c>
    </row>
    <row r="695" spans="1:14" ht="25.5">
      <c r="A695" s="8" t="s">
        <v>93</v>
      </c>
      <c r="B695" s="2" t="s">
        <v>313</v>
      </c>
      <c r="C695" s="2" t="s">
        <v>67</v>
      </c>
      <c r="D695" s="2" t="s">
        <v>67</v>
      </c>
      <c r="E695" s="2" t="s">
        <v>362</v>
      </c>
      <c r="F695" s="2" t="s">
        <v>94</v>
      </c>
      <c r="G695" s="9">
        <v>73000</v>
      </c>
      <c r="H695" s="9" t="s">
        <v>0</v>
      </c>
      <c r="I695" s="9">
        <v>73000</v>
      </c>
      <c r="J695" s="9">
        <f>J696</f>
        <v>73000</v>
      </c>
      <c r="K695" s="9">
        <f t="shared" si="321"/>
        <v>73000</v>
      </c>
      <c r="L695" s="9">
        <f t="shared" si="321"/>
        <v>73000</v>
      </c>
      <c r="M695" s="9">
        <f t="shared" si="295"/>
        <v>100</v>
      </c>
      <c r="N695" s="9">
        <f t="shared" si="296"/>
        <v>100</v>
      </c>
    </row>
    <row r="696" spans="1:14" ht="25.5">
      <c r="A696" s="8" t="s">
        <v>268</v>
      </c>
      <c r="B696" s="2" t="s">
        <v>313</v>
      </c>
      <c r="C696" s="2" t="s">
        <v>67</v>
      </c>
      <c r="D696" s="2" t="s">
        <v>67</v>
      </c>
      <c r="E696" s="2" t="s">
        <v>362</v>
      </c>
      <c r="F696" s="2" t="s">
        <v>269</v>
      </c>
      <c r="G696" s="9">
        <v>73000</v>
      </c>
      <c r="H696" s="9" t="s">
        <v>0</v>
      </c>
      <c r="I696" s="9">
        <v>73000</v>
      </c>
      <c r="J696" s="9">
        <v>73000</v>
      </c>
      <c r="K696" s="9">
        <v>73000</v>
      </c>
      <c r="L696" s="9">
        <v>73000</v>
      </c>
      <c r="M696" s="9">
        <f t="shared" si="295"/>
        <v>100</v>
      </c>
      <c r="N696" s="9">
        <f t="shared" si="296"/>
        <v>100</v>
      </c>
    </row>
    <row r="697" spans="1:14" ht="38.25">
      <c r="A697" s="8" t="s">
        <v>339</v>
      </c>
      <c r="B697" s="2" t="s">
        <v>313</v>
      </c>
      <c r="C697" s="2" t="s">
        <v>67</v>
      </c>
      <c r="D697" s="2" t="s">
        <v>67</v>
      </c>
      <c r="E697" s="2" t="s">
        <v>340</v>
      </c>
      <c r="F697" s="6" t="s">
        <v>0</v>
      </c>
      <c r="G697" s="9">
        <v>17203.2</v>
      </c>
      <c r="H697" s="9" t="s">
        <v>0</v>
      </c>
      <c r="I697" s="9">
        <v>17203.2</v>
      </c>
      <c r="J697" s="9">
        <f>J698</f>
        <v>17203.2</v>
      </c>
      <c r="K697" s="9">
        <f t="shared" ref="K697:L699" si="322">K698</f>
        <v>17203.2</v>
      </c>
      <c r="L697" s="9">
        <f t="shared" si="322"/>
        <v>17099.009999999998</v>
      </c>
      <c r="M697" s="9">
        <f t="shared" si="295"/>
        <v>99.394356863839278</v>
      </c>
      <c r="N697" s="9">
        <f t="shared" si="296"/>
        <v>99.394356863839278</v>
      </c>
    </row>
    <row r="698" spans="1:14">
      <c r="A698" s="8" t="s">
        <v>350</v>
      </c>
      <c r="B698" s="2" t="s">
        <v>313</v>
      </c>
      <c r="C698" s="2" t="s">
        <v>67</v>
      </c>
      <c r="D698" s="2" t="s">
        <v>67</v>
      </c>
      <c r="E698" s="2" t="s">
        <v>363</v>
      </c>
      <c r="F698" s="6" t="s">
        <v>0</v>
      </c>
      <c r="G698" s="9">
        <v>17203.2</v>
      </c>
      <c r="H698" s="9" t="s">
        <v>0</v>
      </c>
      <c r="I698" s="9">
        <v>17203.2</v>
      </c>
      <c r="J698" s="9">
        <f>J699</f>
        <v>17203.2</v>
      </c>
      <c r="K698" s="9">
        <f t="shared" si="322"/>
        <v>17203.2</v>
      </c>
      <c r="L698" s="9">
        <f t="shared" si="322"/>
        <v>17099.009999999998</v>
      </c>
      <c r="M698" s="9">
        <f t="shared" si="295"/>
        <v>99.394356863839278</v>
      </c>
      <c r="N698" s="9">
        <f t="shared" si="296"/>
        <v>99.394356863839278</v>
      </c>
    </row>
    <row r="699" spans="1:14" ht="25.5">
      <c r="A699" s="8" t="s">
        <v>93</v>
      </c>
      <c r="B699" s="2" t="s">
        <v>313</v>
      </c>
      <c r="C699" s="2" t="s">
        <v>67</v>
      </c>
      <c r="D699" s="2" t="s">
        <v>67</v>
      </c>
      <c r="E699" s="2" t="s">
        <v>363</v>
      </c>
      <c r="F699" s="2" t="s">
        <v>94</v>
      </c>
      <c r="G699" s="9">
        <v>17203.2</v>
      </c>
      <c r="H699" s="9" t="s">
        <v>0</v>
      </c>
      <c r="I699" s="9">
        <v>17203.2</v>
      </c>
      <c r="J699" s="9">
        <f>J700</f>
        <v>17203.2</v>
      </c>
      <c r="K699" s="9">
        <f t="shared" si="322"/>
        <v>17203.2</v>
      </c>
      <c r="L699" s="9">
        <f t="shared" si="322"/>
        <v>17099.009999999998</v>
      </c>
      <c r="M699" s="9">
        <f t="shared" si="295"/>
        <v>99.394356863839278</v>
      </c>
      <c r="N699" s="9">
        <f t="shared" si="296"/>
        <v>99.394356863839278</v>
      </c>
    </row>
    <row r="700" spans="1:14" ht="25.5">
      <c r="A700" s="8" t="s">
        <v>268</v>
      </c>
      <c r="B700" s="2" t="s">
        <v>313</v>
      </c>
      <c r="C700" s="2" t="s">
        <v>67</v>
      </c>
      <c r="D700" s="2" t="s">
        <v>67</v>
      </c>
      <c r="E700" s="2" t="s">
        <v>363</v>
      </c>
      <c r="F700" s="2" t="s">
        <v>269</v>
      </c>
      <c r="G700" s="9">
        <v>17203.2</v>
      </c>
      <c r="H700" s="9" t="s">
        <v>0</v>
      </c>
      <c r="I700" s="9">
        <v>17203.2</v>
      </c>
      <c r="J700" s="9">
        <v>17203.2</v>
      </c>
      <c r="K700" s="9">
        <v>17203.2</v>
      </c>
      <c r="L700" s="9">
        <v>17099.009999999998</v>
      </c>
      <c r="M700" s="9">
        <f t="shared" si="295"/>
        <v>99.394356863839278</v>
      </c>
      <c r="N700" s="9">
        <f t="shared" si="296"/>
        <v>99.394356863839278</v>
      </c>
    </row>
    <row r="701" spans="1:14" ht="25.5">
      <c r="A701" s="8" t="s">
        <v>332</v>
      </c>
      <c r="B701" s="2" t="s">
        <v>313</v>
      </c>
      <c r="C701" s="2" t="s">
        <v>67</v>
      </c>
      <c r="D701" s="2" t="s">
        <v>67</v>
      </c>
      <c r="E701" s="2" t="s">
        <v>333</v>
      </c>
      <c r="F701" s="6" t="s">
        <v>0</v>
      </c>
      <c r="G701" s="9">
        <v>1690</v>
      </c>
      <c r="H701" s="9" t="s">
        <v>0</v>
      </c>
      <c r="I701" s="9">
        <v>1690</v>
      </c>
      <c r="J701" s="9">
        <f>J702</f>
        <v>1690</v>
      </c>
      <c r="K701" s="9">
        <f t="shared" ref="K701:L703" si="323">K702</f>
        <v>1690</v>
      </c>
      <c r="L701" s="9">
        <f t="shared" si="323"/>
        <v>1690</v>
      </c>
      <c r="M701" s="9">
        <f t="shared" si="295"/>
        <v>100</v>
      </c>
      <c r="N701" s="9">
        <f t="shared" si="296"/>
        <v>100</v>
      </c>
    </row>
    <row r="702" spans="1:14" ht="25.5">
      <c r="A702" s="8" t="s">
        <v>60</v>
      </c>
      <c r="B702" s="2" t="s">
        <v>313</v>
      </c>
      <c r="C702" s="2" t="s">
        <v>67</v>
      </c>
      <c r="D702" s="2" t="s">
        <v>67</v>
      </c>
      <c r="E702" s="2" t="s">
        <v>334</v>
      </c>
      <c r="F702" s="6" t="s">
        <v>0</v>
      </c>
      <c r="G702" s="9">
        <v>1690</v>
      </c>
      <c r="H702" s="9" t="s">
        <v>0</v>
      </c>
      <c r="I702" s="9">
        <v>1690</v>
      </c>
      <c r="J702" s="9">
        <f>J703</f>
        <v>1690</v>
      </c>
      <c r="K702" s="9">
        <f t="shared" si="323"/>
        <v>1690</v>
      </c>
      <c r="L702" s="9">
        <f t="shared" si="323"/>
        <v>1690</v>
      </c>
      <c r="M702" s="9">
        <f t="shared" si="295"/>
        <v>100</v>
      </c>
      <c r="N702" s="9">
        <f t="shared" si="296"/>
        <v>100</v>
      </c>
    </row>
    <row r="703" spans="1:14" ht="38.25">
      <c r="A703" s="8" t="s">
        <v>62</v>
      </c>
      <c r="B703" s="2" t="s">
        <v>313</v>
      </c>
      <c r="C703" s="2" t="s">
        <v>67</v>
      </c>
      <c r="D703" s="2" t="s">
        <v>67</v>
      </c>
      <c r="E703" s="2" t="s">
        <v>334</v>
      </c>
      <c r="F703" s="2" t="s">
        <v>63</v>
      </c>
      <c r="G703" s="9">
        <v>1690</v>
      </c>
      <c r="H703" s="9" t="s">
        <v>0</v>
      </c>
      <c r="I703" s="9">
        <v>1690</v>
      </c>
      <c r="J703" s="9">
        <f>J704</f>
        <v>1690</v>
      </c>
      <c r="K703" s="9">
        <f t="shared" si="323"/>
        <v>1690</v>
      </c>
      <c r="L703" s="9">
        <f t="shared" si="323"/>
        <v>1690</v>
      </c>
      <c r="M703" s="9">
        <f t="shared" ref="M703:M769" si="324">L703/I703*100</f>
        <v>100</v>
      </c>
      <c r="N703" s="9">
        <f t="shared" ref="N703:N769" si="325">L703/J703*100</f>
        <v>100</v>
      </c>
    </row>
    <row r="704" spans="1:14">
      <c r="A704" s="8" t="s">
        <v>64</v>
      </c>
      <c r="B704" s="2" t="s">
        <v>313</v>
      </c>
      <c r="C704" s="2" t="s">
        <v>67</v>
      </c>
      <c r="D704" s="2" t="s">
        <v>67</v>
      </c>
      <c r="E704" s="2" t="s">
        <v>334</v>
      </c>
      <c r="F704" s="2" t="s">
        <v>65</v>
      </c>
      <c r="G704" s="9">
        <v>1690</v>
      </c>
      <c r="H704" s="9" t="s">
        <v>0</v>
      </c>
      <c r="I704" s="9">
        <v>1690</v>
      </c>
      <c r="J704" s="9">
        <v>1690</v>
      </c>
      <c r="K704" s="9">
        <v>1690</v>
      </c>
      <c r="L704" s="9">
        <v>1690</v>
      </c>
      <c r="M704" s="9">
        <f t="shared" si="324"/>
        <v>100</v>
      </c>
      <c r="N704" s="9">
        <f t="shared" si="325"/>
        <v>100</v>
      </c>
    </row>
    <row r="705" spans="1:14" ht="25.5">
      <c r="A705" s="8" t="s">
        <v>322</v>
      </c>
      <c r="B705" s="2" t="s">
        <v>313</v>
      </c>
      <c r="C705" s="2" t="s">
        <v>67</v>
      </c>
      <c r="D705" s="2" t="s">
        <v>67</v>
      </c>
      <c r="E705" s="2" t="s">
        <v>323</v>
      </c>
      <c r="F705" s="6" t="s">
        <v>0</v>
      </c>
      <c r="G705" s="9">
        <v>52300</v>
      </c>
      <c r="H705" s="9">
        <v>2000</v>
      </c>
      <c r="I705" s="9">
        <v>54300</v>
      </c>
      <c r="J705" s="9">
        <f>J706+J709+J715</f>
        <v>77300</v>
      </c>
      <c r="K705" s="9">
        <f t="shared" ref="K705:L705" si="326">K706+K709+K715</f>
        <v>76832.293369999999</v>
      </c>
      <c r="L705" s="9">
        <f t="shared" si="326"/>
        <v>76831.986390000005</v>
      </c>
      <c r="M705" s="9">
        <f t="shared" si="324"/>
        <v>141.4953708839779</v>
      </c>
      <c r="N705" s="9">
        <f t="shared" si="325"/>
        <v>99.394549016817606</v>
      </c>
    </row>
    <row r="706" spans="1:14" ht="25.5">
      <c r="A706" s="8" t="s">
        <v>364</v>
      </c>
      <c r="B706" s="2" t="s">
        <v>313</v>
      </c>
      <c r="C706" s="2" t="s">
        <v>67</v>
      </c>
      <c r="D706" s="2" t="s">
        <v>67</v>
      </c>
      <c r="E706" s="2" t="s">
        <v>365</v>
      </c>
      <c r="F706" s="6" t="s">
        <v>0</v>
      </c>
      <c r="G706" s="9">
        <v>2000</v>
      </c>
      <c r="H706" s="9" t="s">
        <v>0</v>
      </c>
      <c r="I706" s="9">
        <v>2000</v>
      </c>
      <c r="J706" s="9">
        <f>J707</f>
        <v>25000</v>
      </c>
      <c r="K706" s="9">
        <f t="shared" ref="K706:L707" si="327">K707</f>
        <v>24532.293369999999</v>
      </c>
      <c r="L706" s="9">
        <f t="shared" si="327"/>
        <v>24532.293369999999</v>
      </c>
      <c r="M706" s="9">
        <f t="shared" si="324"/>
        <v>1226.6146684999999</v>
      </c>
      <c r="N706" s="9">
        <f t="shared" si="325"/>
        <v>98.129173479999992</v>
      </c>
    </row>
    <row r="707" spans="1:14" ht="25.5">
      <c r="A707" s="8" t="s">
        <v>93</v>
      </c>
      <c r="B707" s="2" t="s">
        <v>313</v>
      </c>
      <c r="C707" s="2" t="s">
        <v>67</v>
      </c>
      <c r="D707" s="2" t="s">
        <v>67</v>
      </c>
      <c r="E707" s="2" t="s">
        <v>365</v>
      </c>
      <c r="F707" s="2" t="s">
        <v>94</v>
      </c>
      <c r="G707" s="9">
        <v>2000</v>
      </c>
      <c r="H707" s="9" t="s">
        <v>0</v>
      </c>
      <c r="I707" s="9">
        <v>2000</v>
      </c>
      <c r="J707" s="9">
        <f>J708</f>
        <v>25000</v>
      </c>
      <c r="K707" s="9">
        <f t="shared" si="327"/>
        <v>24532.293369999999</v>
      </c>
      <c r="L707" s="9">
        <f t="shared" si="327"/>
        <v>24532.293369999999</v>
      </c>
      <c r="M707" s="9">
        <f t="shared" si="324"/>
        <v>1226.6146684999999</v>
      </c>
      <c r="N707" s="9">
        <f t="shared" si="325"/>
        <v>98.129173479999992</v>
      </c>
    </row>
    <row r="708" spans="1:14">
      <c r="A708" s="8" t="s">
        <v>95</v>
      </c>
      <c r="B708" s="2" t="s">
        <v>313</v>
      </c>
      <c r="C708" s="2" t="s">
        <v>67</v>
      </c>
      <c r="D708" s="2" t="s">
        <v>67</v>
      </c>
      <c r="E708" s="2" t="s">
        <v>365</v>
      </c>
      <c r="F708" s="2" t="s">
        <v>96</v>
      </c>
      <c r="G708" s="9">
        <v>2000</v>
      </c>
      <c r="H708" s="9" t="s">
        <v>0</v>
      </c>
      <c r="I708" s="9">
        <v>2000</v>
      </c>
      <c r="J708" s="9">
        <v>25000</v>
      </c>
      <c r="K708" s="9">
        <v>24532.293369999999</v>
      </c>
      <c r="L708" s="9">
        <v>24532.293369999999</v>
      </c>
      <c r="M708" s="9">
        <f t="shared" si="324"/>
        <v>1226.6146684999999</v>
      </c>
      <c r="N708" s="9">
        <f t="shared" si="325"/>
        <v>98.129173479999992</v>
      </c>
    </row>
    <row r="709" spans="1:14" ht="25.5">
      <c r="A709" s="8" t="s">
        <v>60</v>
      </c>
      <c r="B709" s="2" t="s">
        <v>313</v>
      </c>
      <c r="C709" s="2" t="s">
        <v>67</v>
      </c>
      <c r="D709" s="2" t="s">
        <v>67</v>
      </c>
      <c r="E709" s="2" t="s">
        <v>324</v>
      </c>
      <c r="F709" s="6" t="s">
        <v>0</v>
      </c>
      <c r="G709" s="9">
        <v>14400</v>
      </c>
      <c r="H709" s="9" t="s">
        <v>0</v>
      </c>
      <c r="I709" s="9">
        <v>14400</v>
      </c>
      <c r="J709" s="9">
        <f>J710+J712</f>
        <v>14400</v>
      </c>
      <c r="K709" s="9">
        <f t="shared" ref="K709:L709" si="328">K710+K712</f>
        <v>14400</v>
      </c>
      <c r="L709" s="9">
        <f t="shared" si="328"/>
        <v>14400</v>
      </c>
      <c r="M709" s="9">
        <f t="shared" si="324"/>
        <v>100</v>
      </c>
      <c r="N709" s="9">
        <f t="shared" si="325"/>
        <v>100</v>
      </c>
    </row>
    <row r="710" spans="1:14" ht="25.5">
      <c r="A710" s="8" t="s">
        <v>93</v>
      </c>
      <c r="B710" s="2" t="s">
        <v>313</v>
      </c>
      <c r="C710" s="2" t="s">
        <v>67</v>
      </c>
      <c r="D710" s="2" t="s">
        <v>67</v>
      </c>
      <c r="E710" s="2" t="s">
        <v>324</v>
      </c>
      <c r="F710" s="2" t="s">
        <v>94</v>
      </c>
      <c r="G710" s="9">
        <v>17.600000000000001</v>
      </c>
      <c r="H710" s="9" t="s">
        <v>0</v>
      </c>
      <c r="I710" s="9">
        <v>17.600000000000001</v>
      </c>
      <c r="J710" s="9">
        <f>J711</f>
        <v>17.600000000000001</v>
      </c>
      <c r="K710" s="9">
        <f t="shared" ref="K710:L710" si="329">K711</f>
        <v>17.600000000000001</v>
      </c>
      <c r="L710" s="9">
        <f t="shared" si="329"/>
        <v>17.600000000000001</v>
      </c>
      <c r="M710" s="9">
        <f t="shared" si="324"/>
        <v>100</v>
      </c>
      <c r="N710" s="9">
        <f t="shared" si="325"/>
        <v>100</v>
      </c>
    </row>
    <row r="711" spans="1:14">
      <c r="A711" s="8" t="s">
        <v>95</v>
      </c>
      <c r="B711" s="2" t="s">
        <v>313</v>
      </c>
      <c r="C711" s="2" t="s">
        <v>67</v>
      </c>
      <c r="D711" s="2" t="s">
        <v>67</v>
      </c>
      <c r="E711" s="2" t="s">
        <v>324</v>
      </c>
      <c r="F711" s="2" t="s">
        <v>96</v>
      </c>
      <c r="G711" s="9">
        <v>17.600000000000001</v>
      </c>
      <c r="H711" s="9" t="s">
        <v>0</v>
      </c>
      <c r="I711" s="9">
        <v>17.600000000000001</v>
      </c>
      <c r="J711" s="9">
        <v>17.600000000000001</v>
      </c>
      <c r="K711" s="9">
        <v>17.600000000000001</v>
      </c>
      <c r="L711" s="9">
        <v>17.600000000000001</v>
      </c>
      <c r="M711" s="9">
        <f t="shared" si="324"/>
        <v>100</v>
      </c>
      <c r="N711" s="9">
        <f t="shared" si="325"/>
        <v>100</v>
      </c>
    </row>
    <row r="712" spans="1:14" ht="38.25">
      <c r="A712" s="8" t="s">
        <v>62</v>
      </c>
      <c r="B712" s="2" t="s">
        <v>313</v>
      </c>
      <c r="C712" s="2" t="s">
        <v>67</v>
      </c>
      <c r="D712" s="2" t="s">
        <v>67</v>
      </c>
      <c r="E712" s="2" t="s">
        <v>324</v>
      </c>
      <c r="F712" s="2" t="s">
        <v>63</v>
      </c>
      <c r="G712" s="9">
        <v>14382.4</v>
      </c>
      <c r="H712" s="9" t="s">
        <v>0</v>
      </c>
      <c r="I712" s="9">
        <v>14382.4</v>
      </c>
      <c r="J712" s="9">
        <f>J713+J714</f>
        <v>14382.4</v>
      </c>
      <c r="K712" s="9">
        <f t="shared" ref="K712:L712" si="330">K713+K714</f>
        <v>14382.4</v>
      </c>
      <c r="L712" s="9">
        <f t="shared" si="330"/>
        <v>14382.4</v>
      </c>
      <c r="M712" s="9">
        <f t="shared" si="324"/>
        <v>100</v>
      </c>
      <c r="N712" s="9">
        <f t="shared" si="325"/>
        <v>100</v>
      </c>
    </row>
    <row r="713" spans="1:14">
      <c r="A713" s="8" t="s">
        <v>64</v>
      </c>
      <c r="B713" s="2" t="s">
        <v>313</v>
      </c>
      <c r="C713" s="2" t="s">
        <v>67</v>
      </c>
      <c r="D713" s="2" t="s">
        <v>67</v>
      </c>
      <c r="E713" s="2" t="s">
        <v>324</v>
      </c>
      <c r="F713" s="2" t="s">
        <v>65</v>
      </c>
      <c r="G713" s="9">
        <v>14159.1</v>
      </c>
      <c r="H713" s="9" t="s">
        <v>0</v>
      </c>
      <c r="I713" s="9">
        <v>14159.1</v>
      </c>
      <c r="J713" s="9">
        <v>14018.9</v>
      </c>
      <c r="K713" s="9">
        <v>14018.9</v>
      </c>
      <c r="L713" s="9">
        <v>14018.9</v>
      </c>
      <c r="M713" s="9">
        <f t="shared" si="324"/>
        <v>99.009824070738944</v>
      </c>
      <c r="N713" s="9">
        <f t="shared" si="325"/>
        <v>100</v>
      </c>
    </row>
    <row r="714" spans="1:14">
      <c r="A714" s="8" t="s">
        <v>102</v>
      </c>
      <c r="B714" s="2" t="s">
        <v>313</v>
      </c>
      <c r="C714" s="2" t="s">
        <v>67</v>
      </c>
      <c r="D714" s="2" t="s">
        <v>67</v>
      </c>
      <c r="E714" s="2" t="s">
        <v>324</v>
      </c>
      <c r="F714" s="2" t="s">
        <v>103</v>
      </c>
      <c r="G714" s="9">
        <v>223.3</v>
      </c>
      <c r="H714" s="9" t="s">
        <v>0</v>
      </c>
      <c r="I714" s="9">
        <v>223.3</v>
      </c>
      <c r="J714" s="9">
        <v>363.5</v>
      </c>
      <c r="K714" s="9">
        <v>363.5</v>
      </c>
      <c r="L714" s="9">
        <v>363.5</v>
      </c>
      <c r="M714" s="9">
        <f t="shared" si="324"/>
        <v>162.78549037169725</v>
      </c>
      <c r="N714" s="9">
        <f t="shared" si="325"/>
        <v>100</v>
      </c>
    </row>
    <row r="715" spans="1:14">
      <c r="A715" s="8" t="s">
        <v>350</v>
      </c>
      <c r="B715" s="2" t="s">
        <v>313</v>
      </c>
      <c r="C715" s="2" t="s">
        <v>67</v>
      </c>
      <c r="D715" s="2" t="s">
        <v>67</v>
      </c>
      <c r="E715" s="2" t="s">
        <v>366</v>
      </c>
      <c r="F715" s="6" t="s">
        <v>0</v>
      </c>
      <c r="G715" s="9">
        <v>35900</v>
      </c>
      <c r="H715" s="9">
        <v>2000</v>
      </c>
      <c r="I715" s="9">
        <v>37900</v>
      </c>
      <c r="J715" s="9">
        <f>J716+J718</f>
        <v>37900</v>
      </c>
      <c r="K715" s="9">
        <f t="shared" ref="K715:L715" si="331">K716+K718</f>
        <v>37900</v>
      </c>
      <c r="L715" s="9">
        <f t="shared" si="331"/>
        <v>37899.693019999999</v>
      </c>
      <c r="M715" s="9">
        <f t="shared" si="324"/>
        <v>99.999190026385222</v>
      </c>
      <c r="N715" s="9">
        <f t="shared" si="325"/>
        <v>99.999190026385222</v>
      </c>
    </row>
    <row r="716" spans="1:14" ht="25.5">
      <c r="A716" s="8" t="s">
        <v>89</v>
      </c>
      <c r="B716" s="2" t="s">
        <v>313</v>
      </c>
      <c r="C716" s="2" t="s">
        <v>67</v>
      </c>
      <c r="D716" s="2" t="s">
        <v>67</v>
      </c>
      <c r="E716" s="2" t="s">
        <v>366</v>
      </c>
      <c r="F716" s="2" t="s">
        <v>90</v>
      </c>
      <c r="G716" s="9">
        <v>3530</v>
      </c>
      <c r="H716" s="9">
        <v>-167.3</v>
      </c>
      <c r="I716" s="9">
        <v>3362.7</v>
      </c>
      <c r="J716" s="9">
        <f>J717</f>
        <v>3362.7060000000001</v>
      </c>
      <c r="K716" s="9">
        <f t="shared" ref="K716:L716" si="332">K717</f>
        <v>3362.7060000000001</v>
      </c>
      <c r="L716" s="9">
        <f t="shared" si="332"/>
        <v>3362.7060000000001</v>
      </c>
      <c r="M716" s="9">
        <f t="shared" si="324"/>
        <v>100.0001784280489</v>
      </c>
      <c r="N716" s="9">
        <f t="shared" si="325"/>
        <v>100</v>
      </c>
    </row>
    <row r="717" spans="1:14" ht="38.25">
      <c r="A717" s="8" t="s">
        <v>91</v>
      </c>
      <c r="B717" s="2" t="s">
        <v>313</v>
      </c>
      <c r="C717" s="2" t="s">
        <v>67</v>
      </c>
      <c r="D717" s="2" t="s">
        <v>67</v>
      </c>
      <c r="E717" s="2" t="s">
        <v>366</v>
      </c>
      <c r="F717" s="2" t="s">
        <v>92</v>
      </c>
      <c r="G717" s="9">
        <v>3530</v>
      </c>
      <c r="H717" s="9">
        <v>-167.3</v>
      </c>
      <c r="I717" s="9">
        <v>3362.7</v>
      </c>
      <c r="J717" s="9">
        <v>3362.7060000000001</v>
      </c>
      <c r="K717" s="9">
        <v>3362.7060000000001</v>
      </c>
      <c r="L717" s="9">
        <v>3362.7060000000001</v>
      </c>
      <c r="M717" s="9">
        <f t="shared" si="324"/>
        <v>100.0001784280489</v>
      </c>
      <c r="N717" s="9">
        <f t="shared" si="325"/>
        <v>100</v>
      </c>
    </row>
    <row r="718" spans="1:14" ht="25.5">
      <c r="A718" s="8" t="s">
        <v>93</v>
      </c>
      <c r="B718" s="2" t="s">
        <v>313</v>
      </c>
      <c r="C718" s="2" t="s">
        <v>67</v>
      </c>
      <c r="D718" s="2" t="s">
        <v>67</v>
      </c>
      <c r="E718" s="2" t="s">
        <v>366</v>
      </c>
      <c r="F718" s="2" t="s">
        <v>94</v>
      </c>
      <c r="G718" s="9">
        <v>32370</v>
      </c>
      <c r="H718" s="9">
        <v>2167.3000000000002</v>
      </c>
      <c r="I718" s="9">
        <v>34537.300000000003</v>
      </c>
      <c r="J718" s="9">
        <f>J719+J720</f>
        <v>34537.294000000002</v>
      </c>
      <c r="K718" s="9">
        <f t="shared" ref="K718:L718" si="333">K719+K720</f>
        <v>34537.294000000002</v>
      </c>
      <c r="L718" s="9">
        <f t="shared" si="333"/>
        <v>34536.98702</v>
      </c>
      <c r="M718" s="9">
        <f t="shared" si="324"/>
        <v>99.999093791350219</v>
      </c>
      <c r="N718" s="9">
        <f t="shared" si="325"/>
        <v>99.999111163717686</v>
      </c>
    </row>
    <row r="719" spans="1:14" ht="25.5">
      <c r="A719" s="8" t="s">
        <v>268</v>
      </c>
      <c r="B719" s="2" t="s">
        <v>313</v>
      </c>
      <c r="C719" s="2" t="s">
        <v>67</v>
      </c>
      <c r="D719" s="2" t="s">
        <v>67</v>
      </c>
      <c r="E719" s="2" t="s">
        <v>366</v>
      </c>
      <c r="F719" s="2" t="s">
        <v>269</v>
      </c>
      <c r="G719" s="9">
        <v>5000</v>
      </c>
      <c r="H719" s="9" t="s">
        <v>0</v>
      </c>
      <c r="I719" s="9">
        <v>5000</v>
      </c>
      <c r="J719" s="9">
        <v>5000</v>
      </c>
      <c r="K719" s="9">
        <v>5000</v>
      </c>
      <c r="L719" s="9">
        <v>5000</v>
      </c>
      <c r="M719" s="9">
        <f t="shared" si="324"/>
        <v>100</v>
      </c>
      <c r="N719" s="9">
        <f t="shared" si="325"/>
        <v>100</v>
      </c>
    </row>
    <row r="720" spans="1:14">
      <c r="A720" s="8" t="s">
        <v>95</v>
      </c>
      <c r="B720" s="2" t="s">
        <v>313</v>
      </c>
      <c r="C720" s="2" t="s">
        <v>67</v>
      </c>
      <c r="D720" s="2" t="s">
        <v>67</v>
      </c>
      <c r="E720" s="2" t="s">
        <v>366</v>
      </c>
      <c r="F720" s="2" t="s">
        <v>96</v>
      </c>
      <c r="G720" s="9">
        <v>27370</v>
      </c>
      <c r="H720" s="9">
        <v>2167.3000000000002</v>
      </c>
      <c r="I720" s="9">
        <v>29537.3</v>
      </c>
      <c r="J720" s="9">
        <v>29537.294000000002</v>
      </c>
      <c r="K720" s="9">
        <v>29537.294000000002</v>
      </c>
      <c r="L720" s="9">
        <v>29536.98702</v>
      </c>
      <c r="M720" s="9">
        <f t="shared" si="324"/>
        <v>99.998940390624739</v>
      </c>
      <c r="N720" s="9">
        <f t="shared" si="325"/>
        <v>99.998960703712385</v>
      </c>
    </row>
    <row r="721" spans="1:14" ht="38.25">
      <c r="A721" s="8" t="s">
        <v>367</v>
      </c>
      <c r="B721" s="2" t="s">
        <v>313</v>
      </c>
      <c r="C721" s="2" t="s">
        <v>67</v>
      </c>
      <c r="D721" s="2" t="s">
        <v>67</v>
      </c>
      <c r="E721" s="2" t="s">
        <v>368</v>
      </c>
      <c r="F721" s="6" t="s">
        <v>0</v>
      </c>
      <c r="G721" s="9">
        <v>540473.30000000005</v>
      </c>
      <c r="H721" s="9" t="s">
        <v>0</v>
      </c>
      <c r="I721" s="9">
        <v>540473.30000000005</v>
      </c>
      <c r="J721" s="9">
        <f>J722+J725+J728+J734+J731</f>
        <v>675520</v>
      </c>
      <c r="K721" s="9">
        <f t="shared" ref="K721:L721" si="334">K722+K725+K728+K734+K731</f>
        <v>675520</v>
      </c>
      <c r="L721" s="9">
        <f t="shared" si="334"/>
        <v>644929.45387000008</v>
      </c>
      <c r="M721" s="9">
        <f t="shared" si="324"/>
        <v>119.32679262231827</v>
      </c>
      <c r="N721" s="9">
        <f t="shared" si="325"/>
        <v>95.471555819220768</v>
      </c>
    </row>
    <row r="722" spans="1:14" ht="51">
      <c r="A722" s="8" t="s">
        <v>369</v>
      </c>
      <c r="B722" s="2" t="s">
        <v>313</v>
      </c>
      <c r="C722" s="2" t="s">
        <v>67</v>
      </c>
      <c r="D722" s="2" t="s">
        <v>67</v>
      </c>
      <c r="E722" s="2" t="s">
        <v>370</v>
      </c>
      <c r="F722" s="6" t="s">
        <v>0</v>
      </c>
      <c r="G722" s="9">
        <v>35642.400000000001</v>
      </c>
      <c r="H722" s="9" t="s">
        <v>0</v>
      </c>
      <c r="I722" s="9">
        <v>35642.400000000001</v>
      </c>
      <c r="J722" s="9">
        <f>J723</f>
        <v>35642.400000000001</v>
      </c>
      <c r="K722" s="9">
        <f t="shared" ref="K722:L723" si="335">K723</f>
        <v>35642.400000000001</v>
      </c>
      <c r="L722" s="9">
        <f t="shared" si="335"/>
        <v>35642.400000000001</v>
      </c>
      <c r="M722" s="9">
        <f t="shared" si="324"/>
        <v>100</v>
      </c>
      <c r="N722" s="9">
        <f t="shared" si="325"/>
        <v>100</v>
      </c>
    </row>
    <row r="723" spans="1:14" ht="25.5">
      <c r="A723" s="8" t="s">
        <v>89</v>
      </c>
      <c r="B723" s="2" t="s">
        <v>313</v>
      </c>
      <c r="C723" s="2" t="s">
        <v>67</v>
      </c>
      <c r="D723" s="2" t="s">
        <v>67</v>
      </c>
      <c r="E723" s="2" t="s">
        <v>370</v>
      </c>
      <c r="F723" s="2" t="s">
        <v>90</v>
      </c>
      <c r="G723" s="9">
        <v>35642.400000000001</v>
      </c>
      <c r="H723" s="9" t="s">
        <v>0</v>
      </c>
      <c r="I723" s="9">
        <v>35642.400000000001</v>
      </c>
      <c r="J723" s="9">
        <f>J724</f>
        <v>35642.400000000001</v>
      </c>
      <c r="K723" s="9">
        <f t="shared" si="335"/>
        <v>35642.400000000001</v>
      </c>
      <c r="L723" s="9">
        <f t="shared" si="335"/>
        <v>35642.400000000001</v>
      </c>
      <c r="M723" s="9">
        <f t="shared" si="324"/>
        <v>100</v>
      </c>
      <c r="N723" s="9">
        <f t="shared" si="325"/>
        <v>100</v>
      </c>
    </row>
    <row r="724" spans="1:14" ht="38.25">
      <c r="A724" s="8" t="s">
        <v>91</v>
      </c>
      <c r="B724" s="2" t="s">
        <v>313</v>
      </c>
      <c r="C724" s="2" t="s">
        <v>67</v>
      </c>
      <c r="D724" s="2" t="s">
        <v>67</v>
      </c>
      <c r="E724" s="2" t="s">
        <v>370</v>
      </c>
      <c r="F724" s="2" t="s">
        <v>92</v>
      </c>
      <c r="G724" s="9">
        <v>35642.400000000001</v>
      </c>
      <c r="H724" s="9" t="s">
        <v>0</v>
      </c>
      <c r="I724" s="9">
        <v>35642.400000000001</v>
      </c>
      <c r="J724" s="9">
        <v>35642.400000000001</v>
      </c>
      <c r="K724" s="9">
        <v>35642.400000000001</v>
      </c>
      <c r="L724" s="9">
        <v>35642.400000000001</v>
      </c>
      <c r="M724" s="9">
        <f t="shared" si="324"/>
        <v>100</v>
      </c>
      <c r="N724" s="9">
        <f t="shared" si="325"/>
        <v>100</v>
      </c>
    </row>
    <row r="725" spans="1:14" ht="127.5">
      <c r="A725" s="8" t="s">
        <v>371</v>
      </c>
      <c r="B725" s="2" t="s">
        <v>313</v>
      </c>
      <c r="C725" s="2" t="s">
        <v>67</v>
      </c>
      <c r="D725" s="2" t="s">
        <v>67</v>
      </c>
      <c r="E725" s="2" t="s">
        <v>372</v>
      </c>
      <c r="F725" s="6" t="s">
        <v>0</v>
      </c>
      <c r="G725" s="9">
        <v>11190.8</v>
      </c>
      <c r="H725" s="9" t="s">
        <v>0</v>
      </c>
      <c r="I725" s="9">
        <v>11190.8</v>
      </c>
      <c r="J725" s="9">
        <f>J726</f>
        <v>11190.8</v>
      </c>
      <c r="K725" s="9">
        <f t="shared" ref="K725:L726" si="336">K726</f>
        <v>11190.8</v>
      </c>
      <c r="L725" s="9">
        <f t="shared" si="336"/>
        <v>10497.818139999999</v>
      </c>
      <c r="M725" s="9">
        <f t="shared" si="324"/>
        <v>93.807575329735144</v>
      </c>
      <c r="N725" s="9">
        <f t="shared" si="325"/>
        <v>93.807575329735144</v>
      </c>
    </row>
    <row r="726" spans="1:14" ht="25.5">
      <c r="A726" s="8" t="s">
        <v>89</v>
      </c>
      <c r="B726" s="2" t="s">
        <v>313</v>
      </c>
      <c r="C726" s="2" t="s">
        <v>67</v>
      </c>
      <c r="D726" s="2" t="s">
        <v>67</v>
      </c>
      <c r="E726" s="2" t="s">
        <v>372</v>
      </c>
      <c r="F726" s="2" t="s">
        <v>90</v>
      </c>
      <c r="G726" s="9">
        <v>11190.8</v>
      </c>
      <c r="H726" s="9" t="s">
        <v>0</v>
      </c>
      <c r="I726" s="9">
        <v>11190.8</v>
      </c>
      <c r="J726" s="9">
        <f>J727</f>
        <v>11190.8</v>
      </c>
      <c r="K726" s="9">
        <f t="shared" si="336"/>
        <v>11190.8</v>
      </c>
      <c r="L726" s="9">
        <f t="shared" si="336"/>
        <v>10497.818139999999</v>
      </c>
      <c r="M726" s="9">
        <f t="shared" si="324"/>
        <v>93.807575329735144</v>
      </c>
      <c r="N726" s="9">
        <f t="shared" si="325"/>
        <v>93.807575329735144</v>
      </c>
    </row>
    <row r="727" spans="1:14" ht="38.25">
      <c r="A727" s="8" t="s">
        <v>91</v>
      </c>
      <c r="B727" s="2" t="s">
        <v>313</v>
      </c>
      <c r="C727" s="2" t="s">
        <v>67</v>
      </c>
      <c r="D727" s="2" t="s">
        <v>67</v>
      </c>
      <c r="E727" s="2" t="s">
        <v>372</v>
      </c>
      <c r="F727" s="2" t="s">
        <v>92</v>
      </c>
      <c r="G727" s="9">
        <v>11190.8</v>
      </c>
      <c r="H727" s="9" t="s">
        <v>0</v>
      </c>
      <c r="I727" s="9">
        <v>11190.8</v>
      </c>
      <c r="J727" s="9">
        <v>11190.8</v>
      </c>
      <c r="K727" s="9">
        <v>11190.8</v>
      </c>
      <c r="L727" s="9">
        <v>10497.818139999999</v>
      </c>
      <c r="M727" s="9">
        <f t="shared" si="324"/>
        <v>93.807575329735144</v>
      </c>
      <c r="N727" s="9">
        <f t="shared" si="325"/>
        <v>93.807575329735144</v>
      </c>
    </row>
    <row r="728" spans="1:14" ht="153">
      <c r="A728" s="8" t="s">
        <v>373</v>
      </c>
      <c r="B728" s="2" t="s">
        <v>313</v>
      </c>
      <c r="C728" s="2" t="s">
        <v>67</v>
      </c>
      <c r="D728" s="2" t="s">
        <v>67</v>
      </c>
      <c r="E728" s="2" t="s">
        <v>374</v>
      </c>
      <c r="F728" s="6" t="s">
        <v>0</v>
      </c>
      <c r="G728" s="9">
        <v>8019.2</v>
      </c>
      <c r="H728" s="9" t="s">
        <v>0</v>
      </c>
      <c r="I728" s="9">
        <v>8019.2</v>
      </c>
      <c r="J728" s="9">
        <f>J729</f>
        <v>8019.2</v>
      </c>
      <c r="K728" s="9">
        <f t="shared" ref="K728:L729" si="337">K729</f>
        <v>8019.2</v>
      </c>
      <c r="L728" s="9">
        <f t="shared" si="337"/>
        <v>8019.2</v>
      </c>
      <c r="M728" s="9">
        <f t="shared" si="324"/>
        <v>100</v>
      </c>
      <c r="N728" s="9">
        <f t="shared" si="325"/>
        <v>100</v>
      </c>
    </row>
    <row r="729" spans="1:14" ht="25.5">
      <c r="A729" s="8" t="s">
        <v>89</v>
      </c>
      <c r="B729" s="2" t="s">
        <v>313</v>
      </c>
      <c r="C729" s="2" t="s">
        <v>67</v>
      </c>
      <c r="D729" s="2" t="s">
        <v>67</v>
      </c>
      <c r="E729" s="2" t="s">
        <v>374</v>
      </c>
      <c r="F729" s="2" t="s">
        <v>90</v>
      </c>
      <c r="G729" s="9">
        <v>8019.2</v>
      </c>
      <c r="H729" s="9" t="s">
        <v>0</v>
      </c>
      <c r="I729" s="9">
        <v>8019.2</v>
      </c>
      <c r="J729" s="9">
        <f>J730</f>
        <v>8019.2</v>
      </c>
      <c r="K729" s="9">
        <f t="shared" si="337"/>
        <v>8019.2</v>
      </c>
      <c r="L729" s="9">
        <f t="shared" si="337"/>
        <v>8019.2</v>
      </c>
      <c r="M729" s="9">
        <f t="shared" si="324"/>
        <v>100</v>
      </c>
      <c r="N729" s="9">
        <f t="shared" si="325"/>
        <v>100</v>
      </c>
    </row>
    <row r="730" spans="1:14" ht="38.25">
      <c r="A730" s="8" t="s">
        <v>91</v>
      </c>
      <c r="B730" s="2" t="s">
        <v>313</v>
      </c>
      <c r="C730" s="2" t="s">
        <v>67</v>
      </c>
      <c r="D730" s="2" t="s">
        <v>67</v>
      </c>
      <c r="E730" s="2" t="s">
        <v>374</v>
      </c>
      <c r="F730" s="2" t="s">
        <v>92</v>
      </c>
      <c r="G730" s="9">
        <v>8019.2</v>
      </c>
      <c r="H730" s="9" t="s">
        <v>0</v>
      </c>
      <c r="I730" s="9">
        <v>8019.2</v>
      </c>
      <c r="J730" s="9">
        <v>8019.2</v>
      </c>
      <c r="K730" s="9">
        <v>8019.2</v>
      </c>
      <c r="L730" s="9">
        <v>8019.2</v>
      </c>
      <c r="M730" s="9">
        <f t="shared" si="324"/>
        <v>100</v>
      </c>
      <c r="N730" s="9">
        <f t="shared" si="325"/>
        <v>100</v>
      </c>
    </row>
    <row r="731" spans="1:14" ht="40.5" customHeight="1">
      <c r="A731" s="8" t="s">
        <v>1235</v>
      </c>
      <c r="B731" s="2" t="s">
        <v>313</v>
      </c>
      <c r="C731" s="2" t="s">
        <v>67</v>
      </c>
      <c r="D731" s="2" t="s">
        <v>67</v>
      </c>
      <c r="E731" s="52" t="s">
        <v>1234</v>
      </c>
      <c r="F731" s="2"/>
      <c r="G731" s="9"/>
      <c r="H731" s="9"/>
      <c r="I731" s="9"/>
      <c r="J731" s="9">
        <f>J732</f>
        <v>135046.70000000001</v>
      </c>
      <c r="K731" s="9">
        <f t="shared" ref="K731:L732" si="338">K732</f>
        <v>135046.70000000001</v>
      </c>
      <c r="L731" s="9">
        <f t="shared" si="338"/>
        <v>135046.70000000001</v>
      </c>
      <c r="M731" s="9">
        <v>0</v>
      </c>
      <c r="N731" s="9">
        <f t="shared" ref="N731:N733" si="339">L731/J731*100</f>
        <v>100</v>
      </c>
    </row>
    <row r="732" spans="1:14" ht="25.5">
      <c r="A732" s="8" t="s">
        <v>93</v>
      </c>
      <c r="B732" s="2" t="s">
        <v>313</v>
      </c>
      <c r="C732" s="2" t="s">
        <v>67</v>
      </c>
      <c r="D732" s="2" t="s">
        <v>67</v>
      </c>
      <c r="E732" s="52" t="s">
        <v>1234</v>
      </c>
      <c r="F732" s="2">
        <v>300</v>
      </c>
      <c r="G732" s="9"/>
      <c r="H732" s="9"/>
      <c r="I732" s="9"/>
      <c r="J732" s="9">
        <f>J733</f>
        <v>135046.70000000001</v>
      </c>
      <c r="K732" s="9">
        <f t="shared" si="338"/>
        <v>135046.70000000001</v>
      </c>
      <c r="L732" s="9">
        <f t="shared" si="338"/>
        <v>135046.70000000001</v>
      </c>
      <c r="M732" s="9">
        <v>0</v>
      </c>
      <c r="N732" s="9">
        <f t="shared" si="339"/>
        <v>100</v>
      </c>
    </row>
    <row r="733" spans="1:14" ht="25.5">
      <c r="A733" s="8" t="s">
        <v>268</v>
      </c>
      <c r="B733" s="2" t="s">
        <v>313</v>
      </c>
      <c r="C733" s="2" t="s">
        <v>67</v>
      </c>
      <c r="D733" s="2" t="s">
        <v>67</v>
      </c>
      <c r="E733" s="52" t="s">
        <v>1234</v>
      </c>
      <c r="F733" s="2">
        <v>320</v>
      </c>
      <c r="G733" s="9"/>
      <c r="H733" s="9"/>
      <c r="I733" s="9"/>
      <c r="J733" s="9">
        <v>135046.70000000001</v>
      </c>
      <c r="K733" s="9">
        <v>135046.70000000001</v>
      </c>
      <c r="L733" s="9">
        <v>135046.70000000001</v>
      </c>
      <c r="M733" s="9">
        <v>0</v>
      </c>
      <c r="N733" s="9">
        <f t="shared" si="339"/>
        <v>100</v>
      </c>
    </row>
    <row r="734" spans="1:14">
      <c r="A734" s="8" t="s">
        <v>350</v>
      </c>
      <c r="B734" s="2" t="s">
        <v>313</v>
      </c>
      <c r="C734" s="2" t="s">
        <v>67</v>
      </c>
      <c r="D734" s="2" t="s">
        <v>67</v>
      </c>
      <c r="E734" s="2" t="s">
        <v>375</v>
      </c>
      <c r="F734" s="6" t="s">
        <v>0</v>
      </c>
      <c r="G734" s="9">
        <v>485620.9</v>
      </c>
      <c r="H734" s="9" t="s">
        <v>0</v>
      </c>
      <c r="I734" s="9">
        <v>485620.9</v>
      </c>
      <c r="J734" s="9">
        <f>J735+J737</f>
        <v>485620.9</v>
      </c>
      <c r="K734" s="9">
        <f t="shared" ref="K734:L734" si="340">K735+K737</f>
        <v>485620.9</v>
      </c>
      <c r="L734" s="9">
        <f t="shared" si="340"/>
        <v>455723.33572999999</v>
      </c>
      <c r="M734" s="9">
        <f t="shared" si="324"/>
        <v>93.84343543080621</v>
      </c>
      <c r="N734" s="9">
        <f t="shared" si="325"/>
        <v>93.84343543080621</v>
      </c>
    </row>
    <row r="735" spans="1:14" ht="25.5">
      <c r="A735" s="8" t="s">
        <v>89</v>
      </c>
      <c r="B735" s="2" t="s">
        <v>313</v>
      </c>
      <c r="C735" s="2" t="s">
        <v>67</v>
      </c>
      <c r="D735" s="2" t="s">
        <v>67</v>
      </c>
      <c r="E735" s="2" t="s">
        <v>375</v>
      </c>
      <c r="F735" s="2" t="s">
        <v>90</v>
      </c>
      <c r="G735" s="9">
        <v>33751.199999999997</v>
      </c>
      <c r="H735" s="9" t="s">
        <v>0</v>
      </c>
      <c r="I735" s="9">
        <v>33751.199999999997</v>
      </c>
      <c r="J735" s="9">
        <f>J736</f>
        <v>33751.199999999997</v>
      </c>
      <c r="K735" s="9">
        <f t="shared" ref="K735:L735" si="341">K736</f>
        <v>33751.199999999997</v>
      </c>
      <c r="L735" s="9">
        <f t="shared" si="341"/>
        <v>33750.745750000002</v>
      </c>
      <c r="M735" s="9">
        <f t="shared" si="324"/>
        <v>99.99865412192753</v>
      </c>
      <c r="N735" s="9">
        <f t="shared" si="325"/>
        <v>99.99865412192753</v>
      </c>
    </row>
    <row r="736" spans="1:14" ht="38.25">
      <c r="A736" s="8" t="s">
        <v>91</v>
      </c>
      <c r="B736" s="2" t="s">
        <v>313</v>
      </c>
      <c r="C736" s="2" t="s">
        <v>67</v>
      </c>
      <c r="D736" s="2" t="s">
        <v>67</v>
      </c>
      <c r="E736" s="2" t="s">
        <v>375</v>
      </c>
      <c r="F736" s="2" t="s">
        <v>92</v>
      </c>
      <c r="G736" s="9">
        <v>33751.199999999997</v>
      </c>
      <c r="H736" s="9" t="s">
        <v>0</v>
      </c>
      <c r="I736" s="9">
        <v>33751.199999999997</v>
      </c>
      <c r="J736" s="9">
        <v>33751.199999999997</v>
      </c>
      <c r="K736" s="9">
        <v>33751.199999999997</v>
      </c>
      <c r="L736" s="9">
        <v>33750.745750000002</v>
      </c>
      <c r="M736" s="9">
        <f t="shared" si="324"/>
        <v>99.99865412192753</v>
      </c>
      <c r="N736" s="9">
        <f t="shared" si="325"/>
        <v>99.99865412192753</v>
      </c>
    </row>
    <row r="737" spans="1:14" ht="25.5">
      <c r="A737" s="8" t="s">
        <v>93</v>
      </c>
      <c r="B737" s="2" t="s">
        <v>313</v>
      </c>
      <c r="C737" s="2" t="s">
        <v>67</v>
      </c>
      <c r="D737" s="2" t="s">
        <v>67</v>
      </c>
      <c r="E737" s="2" t="s">
        <v>375</v>
      </c>
      <c r="F737" s="2" t="s">
        <v>94</v>
      </c>
      <c r="G737" s="9">
        <v>451869.7</v>
      </c>
      <c r="H737" s="9" t="s">
        <v>0</v>
      </c>
      <c r="I737" s="9">
        <v>451869.7</v>
      </c>
      <c r="J737" s="9">
        <f>J738</f>
        <v>451869.7</v>
      </c>
      <c r="K737" s="9">
        <f t="shared" ref="K737:L737" si="342">K738</f>
        <v>451869.7</v>
      </c>
      <c r="L737" s="9">
        <f t="shared" si="342"/>
        <v>421972.58997999999</v>
      </c>
      <c r="M737" s="9">
        <f t="shared" si="324"/>
        <v>93.3836878153149</v>
      </c>
      <c r="N737" s="9">
        <f t="shared" si="325"/>
        <v>93.3836878153149</v>
      </c>
    </row>
    <row r="738" spans="1:14" ht="25.5">
      <c r="A738" s="8" t="s">
        <v>268</v>
      </c>
      <c r="B738" s="2" t="s">
        <v>313</v>
      </c>
      <c r="C738" s="2" t="s">
        <v>67</v>
      </c>
      <c r="D738" s="2" t="s">
        <v>67</v>
      </c>
      <c r="E738" s="2" t="s">
        <v>375</v>
      </c>
      <c r="F738" s="2" t="s">
        <v>269</v>
      </c>
      <c r="G738" s="9">
        <v>451869.7</v>
      </c>
      <c r="H738" s="9" t="s">
        <v>0</v>
      </c>
      <c r="I738" s="9">
        <v>451869.7</v>
      </c>
      <c r="J738" s="9">
        <v>451869.7</v>
      </c>
      <c r="K738" s="9">
        <v>451869.7</v>
      </c>
      <c r="L738" s="9">
        <v>421972.58997999999</v>
      </c>
      <c r="M738" s="9">
        <f t="shared" si="324"/>
        <v>93.3836878153149</v>
      </c>
      <c r="N738" s="9">
        <f t="shared" si="325"/>
        <v>93.3836878153149</v>
      </c>
    </row>
    <row r="739" spans="1:14" ht="25.5">
      <c r="A739" s="8" t="s">
        <v>376</v>
      </c>
      <c r="B739" s="2" t="s">
        <v>313</v>
      </c>
      <c r="C739" s="2" t="s">
        <v>67</v>
      </c>
      <c r="D739" s="2" t="s">
        <v>67</v>
      </c>
      <c r="E739" s="2" t="s">
        <v>377</v>
      </c>
      <c r="F739" s="6" t="s">
        <v>0</v>
      </c>
      <c r="G739" s="9">
        <v>7950</v>
      </c>
      <c r="H739" s="9" t="s">
        <v>0</v>
      </c>
      <c r="I739" s="9">
        <v>7950</v>
      </c>
      <c r="J739" s="9">
        <f>J740</f>
        <v>7950</v>
      </c>
      <c r="K739" s="9">
        <f t="shared" ref="K739:L740" si="343">K740</f>
        <v>7950</v>
      </c>
      <c r="L739" s="9">
        <f t="shared" si="343"/>
        <v>7950</v>
      </c>
      <c r="M739" s="9">
        <f t="shared" si="324"/>
        <v>100</v>
      </c>
      <c r="N739" s="9">
        <f t="shared" si="325"/>
        <v>100</v>
      </c>
    </row>
    <row r="740" spans="1:14" ht="25.5">
      <c r="A740" s="8" t="s">
        <v>60</v>
      </c>
      <c r="B740" s="2" t="s">
        <v>313</v>
      </c>
      <c r="C740" s="2" t="s">
        <v>67</v>
      </c>
      <c r="D740" s="2" t="s">
        <v>67</v>
      </c>
      <c r="E740" s="2" t="s">
        <v>378</v>
      </c>
      <c r="F740" s="6" t="s">
        <v>0</v>
      </c>
      <c r="G740" s="9">
        <v>7950</v>
      </c>
      <c r="H740" s="9" t="s">
        <v>0</v>
      </c>
      <c r="I740" s="9">
        <v>7950</v>
      </c>
      <c r="J740" s="9">
        <f>J741</f>
        <v>7950</v>
      </c>
      <c r="K740" s="9">
        <f t="shared" si="343"/>
        <v>7950</v>
      </c>
      <c r="L740" s="9">
        <f t="shared" si="343"/>
        <v>7950</v>
      </c>
      <c r="M740" s="9">
        <f t="shared" si="324"/>
        <v>100</v>
      </c>
      <c r="N740" s="9">
        <f t="shared" si="325"/>
        <v>100</v>
      </c>
    </row>
    <row r="741" spans="1:14" ht="38.25">
      <c r="A741" s="8" t="s">
        <v>62</v>
      </c>
      <c r="B741" s="2" t="s">
        <v>313</v>
      </c>
      <c r="C741" s="2" t="s">
        <v>67</v>
      </c>
      <c r="D741" s="2" t="s">
        <v>67</v>
      </c>
      <c r="E741" s="2" t="s">
        <v>378</v>
      </c>
      <c r="F741" s="2" t="s">
        <v>63</v>
      </c>
      <c r="G741" s="9">
        <v>7950</v>
      </c>
      <c r="H741" s="9" t="s">
        <v>0</v>
      </c>
      <c r="I741" s="9">
        <v>7950</v>
      </c>
      <c r="J741" s="9">
        <f>J742+J743</f>
        <v>7950</v>
      </c>
      <c r="K741" s="9">
        <f t="shared" ref="K741:L741" si="344">K742+K743</f>
        <v>7950</v>
      </c>
      <c r="L741" s="9">
        <f t="shared" si="344"/>
        <v>7950</v>
      </c>
      <c r="M741" s="9">
        <f t="shared" si="324"/>
        <v>100</v>
      </c>
      <c r="N741" s="9">
        <f t="shared" si="325"/>
        <v>100</v>
      </c>
    </row>
    <row r="742" spans="1:14">
      <c r="A742" s="8" t="s">
        <v>64</v>
      </c>
      <c r="B742" s="2" t="s">
        <v>313</v>
      </c>
      <c r="C742" s="2" t="s">
        <v>67</v>
      </c>
      <c r="D742" s="2" t="s">
        <v>67</v>
      </c>
      <c r="E742" s="2" t="s">
        <v>378</v>
      </c>
      <c r="F742" s="2" t="s">
        <v>65</v>
      </c>
      <c r="G742" s="9">
        <v>6730</v>
      </c>
      <c r="H742" s="9" t="s">
        <v>0</v>
      </c>
      <c r="I742" s="9">
        <v>6730</v>
      </c>
      <c r="J742" s="9">
        <v>6730</v>
      </c>
      <c r="K742" s="9">
        <v>6730</v>
      </c>
      <c r="L742" s="9">
        <v>6730</v>
      </c>
      <c r="M742" s="9">
        <f t="shared" si="324"/>
        <v>100</v>
      </c>
      <c r="N742" s="9">
        <f t="shared" si="325"/>
        <v>100</v>
      </c>
    </row>
    <row r="743" spans="1:14">
      <c r="A743" s="8" t="s">
        <v>102</v>
      </c>
      <c r="B743" s="2" t="s">
        <v>313</v>
      </c>
      <c r="C743" s="2" t="s">
        <v>67</v>
      </c>
      <c r="D743" s="2" t="s">
        <v>67</v>
      </c>
      <c r="E743" s="2" t="s">
        <v>378</v>
      </c>
      <c r="F743" s="2" t="s">
        <v>103</v>
      </c>
      <c r="G743" s="9">
        <v>1220</v>
      </c>
      <c r="H743" s="9" t="s">
        <v>0</v>
      </c>
      <c r="I743" s="9">
        <v>1220</v>
      </c>
      <c r="J743" s="9">
        <v>1220</v>
      </c>
      <c r="K743" s="9">
        <v>1220</v>
      </c>
      <c r="L743" s="9">
        <v>1220</v>
      </c>
      <c r="M743" s="9">
        <f t="shared" si="324"/>
        <v>100</v>
      </c>
      <c r="N743" s="9">
        <f t="shared" si="325"/>
        <v>100</v>
      </c>
    </row>
    <row r="744" spans="1:14" ht="38.25">
      <c r="A744" s="8" t="s">
        <v>171</v>
      </c>
      <c r="B744" s="2" t="s">
        <v>313</v>
      </c>
      <c r="C744" s="2" t="s">
        <v>67</v>
      </c>
      <c r="D744" s="2" t="s">
        <v>67</v>
      </c>
      <c r="E744" s="2" t="s">
        <v>172</v>
      </c>
      <c r="F744" s="6" t="s">
        <v>0</v>
      </c>
      <c r="G744" s="9">
        <v>8231026.0999999996</v>
      </c>
      <c r="H744" s="9">
        <v>13730</v>
      </c>
      <c r="I744" s="9">
        <v>8244756.0999999996</v>
      </c>
      <c r="J744" s="9">
        <f>J745+J750+J755+J765+J776</f>
        <v>8262230.2000000002</v>
      </c>
      <c r="K744" s="9">
        <f t="shared" ref="K744:L744" si="345">K745+K750+K755+K765+K776</f>
        <v>8262230.2000000002</v>
      </c>
      <c r="L744" s="9">
        <f t="shared" si="345"/>
        <v>8262217.0613200003</v>
      </c>
      <c r="M744" s="9">
        <f t="shared" si="324"/>
        <v>100.21178263017387</v>
      </c>
      <c r="N744" s="9">
        <f t="shared" si="325"/>
        <v>99.999840979013157</v>
      </c>
    </row>
    <row r="745" spans="1:14" ht="38.25">
      <c r="A745" s="8" t="s">
        <v>379</v>
      </c>
      <c r="B745" s="2" t="s">
        <v>313</v>
      </c>
      <c r="C745" s="2" t="s">
        <v>67</v>
      </c>
      <c r="D745" s="2" t="s">
        <v>67</v>
      </c>
      <c r="E745" s="2" t="s">
        <v>380</v>
      </c>
      <c r="F745" s="6" t="s">
        <v>0</v>
      </c>
      <c r="G745" s="9">
        <v>2238.4</v>
      </c>
      <c r="H745" s="9" t="s">
        <v>0</v>
      </c>
      <c r="I745" s="9">
        <v>2238.4</v>
      </c>
      <c r="J745" s="9">
        <f>J746+J748</f>
        <v>11100</v>
      </c>
      <c r="K745" s="9">
        <f t="shared" ref="K745:L745" si="346">K746+K748</f>
        <v>11100</v>
      </c>
      <c r="L745" s="9">
        <f t="shared" si="346"/>
        <v>11100</v>
      </c>
      <c r="M745" s="9">
        <f t="shared" si="324"/>
        <v>495.88992137240888</v>
      </c>
      <c r="N745" s="9">
        <f t="shared" si="325"/>
        <v>100</v>
      </c>
    </row>
    <row r="746" spans="1:14" ht="76.5">
      <c r="A746" s="8" t="s">
        <v>85</v>
      </c>
      <c r="B746" s="2" t="s">
        <v>313</v>
      </c>
      <c r="C746" s="2" t="s">
        <v>67</v>
      </c>
      <c r="D746" s="2" t="s">
        <v>67</v>
      </c>
      <c r="E746" s="2" t="s">
        <v>380</v>
      </c>
      <c r="F746" s="2" t="s">
        <v>86</v>
      </c>
      <c r="G746" s="9">
        <v>1023.8</v>
      </c>
      <c r="H746" s="9" t="s">
        <v>0</v>
      </c>
      <c r="I746" s="9">
        <v>1023.8</v>
      </c>
      <c r="J746" s="9">
        <f>J747</f>
        <v>3071.1562399999998</v>
      </c>
      <c r="K746" s="9">
        <f t="shared" ref="K746:L746" si="347">K747</f>
        <v>3071.1562399999998</v>
      </c>
      <c r="L746" s="9">
        <f t="shared" si="347"/>
        <v>3071.1562399999998</v>
      </c>
      <c r="M746" s="9">
        <f t="shared" si="324"/>
        <v>299.97619066223871</v>
      </c>
      <c r="N746" s="9">
        <f t="shared" si="325"/>
        <v>100</v>
      </c>
    </row>
    <row r="747" spans="1:14" ht="25.5">
      <c r="A747" s="8" t="s">
        <v>299</v>
      </c>
      <c r="B747" s="2" t="s">
        <v>313</v>
      </c>
      <c r="C747" s="2" t="s">
        <v>67</v>
      </c>
      <c r="D747" s="2" t="s">
        <v>67</v>
      </c>
      <c r="E747" s="2" t="s">
        <v>380</v>
      </c>
      <c r="F747" s="2" t="s">
        <v>300</v>
      </c>
      <c r="G747" s="9">
        <v>1023.8</v>
      </c>
      <c r="H747" s="9" t="s">
        <v>0</v>
      </c>
      <c r="I747" s="9">
        <v>1023.8</v>
      </c>
      <c r="J747" s="9">
        <v>3071.1562399999998</v>
      </c>
      <c r="K747" s="9">
        <v>3071.1562399999998</v>
      </c>
      <c r="L747" s="9">
        <v>3071.1562399999998</v>
      </c>
      <c r="M747" s="9">
        <f t="shared" si="324"/>
        <v>299.97619066223871</v>
      </c>
      <c r="N747" s="9">
        <f t="shared" si="325"/>
        <v>100</v>
      </c>
    </row>
    <row r="748" spans="1:14" ht="25.5">
      <c r="A748" s="8" t="s">
        <v>89</v>
      </c>
      <c r="B748" s="2" t="s">
        <v>313</v>
      </c>
      <c r="C748" s="2" t="s">
        <v>67</v>
      </c>
      <c r="D748" s="2" t="s">
        <v>67</v>
      </c>
      <c r="E748" s="2" t="s">
        <v>380</v>
      </c>
      <c r="F748" s="2" t="s">
        <v>90</v>
      </c>
      <c r="G748" s="9">
        <v>1214.5999999999999</v>
      </c>
      <c r="H748" s="9" t="s">
        <v>0</v>
      </c>
      <c r="I748" s="9">
        <v>1214.5999999999999</v>
      </c>
      <c r="J748" s="9">
        <f>J749</f>
        <v>8028.8437599999997</v>
      </c>
      <c r="K748" s="9">
        <f t="shared" ref="K748:L748" si="348">K749</f>
        <v>8028.8437599999997</v>
      </c>
      <c r="L748" s="9">
        <f t="shared" si="348"/>
        <v>8028.8437599999997</v>
      </c>
      <c r="M748" s="9">
        <f t="shared" si="324"/>
        <v>661.02780833196118</v>
      </c>
      <c r="N748" s="9">
        <f t="shared" si="325"/>
        <v>100</v>
      </c>
    </row>
    <row r="749" spans="1:14" ht="38.25">
      <c r="A749" s="8" t="s">
        <v>91</v>
      </c>
      <c r="B749" s="2" t="s">
        <v>313</v>
      </c>
      <c r="C749" s="2" t="s">
        <v>67</v>
      </c>
      <c r="D749" s="2" t="s">
        <v>67</v>
      </c>
      <c r="E749" s="2" t="s">
        <v>380</v>
      </c>
      <c r="F749" s="2" t="s">
        <v>92</v>
      </c>
      <c r="G749" s="9">
        <v>1214.5999999999999</v>
      </c>
      <c r="H749" s="9" t="s">
        <v>0</v>
      </c>
      <c r="I749" s="9">
        <v>1214.5999999999999</v>
      </c>
      <c r="J749" s="9">
        <v>8028.8437599999997</v>
      </c>
      <c r="K749" s="9">
        <v>8028.8437599999997</v>
      </c>
      <c r="L749" s="9">
        <v>8028.8437599999997</v>
      </c>
      <c r="M749" s="9">
        <f t="shared" si="324"/>
        <v>661.02780833196118</v>
      </c>
      <c r="N749" s="9">
        <f t="shared" si="325"/>
        <v>100</v>
      </c>
    </row>
    <row r="750" spans="1:14" ht="38.25">
      <c r="A750" s="8" t="s">
        <v>381</v>
      </c>
      <c r="B750" s="2" t="s">
        <v>313</v>
      </c>
      <c r="C750" s="2" t="s">
        <v>67</v>
      </c>
      <c r="D750" s="2" t="s">
        <v>67</v>
      </c>
      <c r="E750" s="2" t="s">
        <v>382</v>
      </c>
      <c r="F750" s="6" t="s">
        <v>0</v>
      </c>
      <c r="G750" s="9">
        <v>1657.5</v>
      </c>
      <c r="H750" s="9" t="s">
        <v>0</v>
      </c>
      <c r="I750" s="9">
        <v>1657.5</v>
      </c>
      <c r="J750" s="9">
        <f>J751+J753</f>
        <v>1657.5</v>
      </c>
      <c r="K750" s="9">
        <f t="shared" ref="K750:L750" si="349">K751+K753</f>
        <v>1657.5</v>
      </c>
      <c r="L750" s="9">
        <f t="shared" si="349"/>
        <v>1657.5</v>
      </c>
      <c r="M750" s="9">
        <f t="shared" si="324"/>
        <v>100</v>
      </c>
      <c r="N750" s="9">
        <f t="shared" si="325"/>
        <v>100</v>
      </c>
    </row>
    <row r="751" spans="1:14" ht="76.5">
      <c r="A751" s="8" t="s">
        <v>85</v>
      </c>
      <c r="B751" s="2" t="s">
        <v>313</v>
      </c>
      <c r="C751" s="2" t="s">
        <v>67</v>
      </c>
      <c r="D751" s="2" t="s">
        <v>67</v>
      </c>
      <c r="E751" s="2" t="s">
        <v>382</v>
      </c>
      <c r="F751" s="2" t="s">
        <v>86</v>
      </c>
      <c r="G751" s="9">
        <v>1657.4</v>
      </c>
      <c r="H751" s="9" t="s">
        <v>0</v>
      </c>
      <c r="I751" s="9">
        <v>1657.4</v>
      </c>
      <c r="J751" s="9">
        <f>J752</f>
        <v>1657.36025</v>
      </c>
      <c r="K751" s="9">
        <f t="shared" ref="K751:L751" si="350">K752</f>
        <v>1657.36025</v>
      </c>
      <c r="L751" s="9">
        <f t="shared" si="350"/>
        <v>1657.36025</v>
      </c>
      <c r="M751" s="9">
        <f t="shared" si="324"/>
        <v>99.997601665258827</v>
      </c>
      <c r="N751" s="9">
        <f t="shared" si="325"/>
        <v>100</v>
      </c>
    </row>
    <row r="752" spans="1:14" ht="25.5">
      <c r="A752" s="8" t="s">
        <v>87</v>
      </c>
      <c r="B752" s="2" t="s">
        <v>313</v>
      </c>
      <c r="C752" s="2" t="s">
        <v>67</v>
      </c>
      <c r="D752" s="2" t="s">
        <v>67</v>
      </c>
      <c r="E752" s="2" t="s">
        <v>382</v>
      </c>
      <c r="F752" s="2" t="s">
        <v>88</v>
      </c>
      <c r="G752" s="9">
        <v>1657.4</v>
      </c>
      <c r="H752" s="9" t="s">
        <v>0</v>
      </c>
      <c r="I752" s="9">
        <v>1657.4</v>
      </c>
      <c r="J752" s="9">
        <f>1605.53745+51.8228</f>
        <v>1657.36025</v>
      </c>
      <c r="K752" s="9">
        <f>1605.53745+51.8228</f>
        <v>1657.36025</v>
      </c>
      <c r="L752" s="9">
        <f>1605.53745+51.8228</f>
        <v>1657.36025</v>
      </c>
      <c r="M752" s="9">
        <f t="shared" si="324"/>
        <v>99.997601665258827</v>
      </c>
      <c r="N752" s="9">
        <f t="shared" si="325"/>
        <v>100</v>
      </c>
    </row>
    <row r="753" spans="1:14" ht="25.5">
      <c r="A753" s="8" t="s">
        <v>89</v>
      </c>
      <c r="B753" s="2" t="s">
        <v>313</v>
      </c>
      <c r="C753" s="2" t="s">
        <v>67</v>
      </c>
      <c r="D753" s="2" t="s">
        <v>67</v>
      </c>
      <c r="E753" s="2" t="s">
        <v>382</v>
      </c>
      <c r="F753" s="2" t="s">
        <v>90</v>
      </c>
      <c r="G753" s="9">
        <v>0.1</v>
      </c>
      <c r="H753" s="9" t="s">
        <v>0</v>
      </c>
      <c r="I753" s="9">
        <v>0.1</v>
      </c>
      <c r="J753" s="9">
        <f>J754</f>
        <v>0.13975000000000001</v>
      </c>
      <c r="K753" s="9">
        <f t="shared" ref="K753:L753" si="351">K754</f>
        <v>0.13975000000000001</v>
      </c>
      <c r="L753" s="9">
        <f t="shared" si="351"/>
        <v>0.13975000000000001</v>
      </c>
      <c r="M753" s="9">
        <f t="shared" si="324"/>
        <v>139.75</v>
      </c>
      <c r="N753" s="9">
        <f t="shared" si="325"/>
        <v>100</v>
      </c>
    </row>
    <row r="754" spans="1:14" ht="38.25">
      <c r="A754" s="8" t="s">
        <v>91</v>
      </c>
      <c r="B754" s="2" t="s">
        <v>313</v>
      </c>
      <c r="C754" s="2" t="s">
        <v>67</v>
      </c>
      <c r="D754" s="2" t="s">
        <v>67</v>
      </c>
      <c r="E754" s="2" t="s">
        <v>382</v>
      </c>
      <c r="F754" s="2" t="s">
        <v>92</v>
      </c>
      <c r="G754" s="9">
        <v>0.1</v>
      </c>
      <c r="H754" s="9" t="s">
        <v>0</v>
      </c>
      <c r="I754" s="9">
        <v>0.1</v>
      </c>
      <c r="J754" s="9">
        <v>0.13975000000000001</v>
      </c>
      <c r="K754" s="9">
        <v>0.13975000000000001</v>
      </c>
      <c r="L754" s="9">
        <v>0.13975000000000001</v>
      </c>
      <c r="M754" s="9">
        <f t="shared" si="324"/>
        <v>139.75</v>
      </c>
      <c r="N754" s="9">
        <f t="shared" si="325"/>
        <v>100</v>
      </c>
    </row>
    <row r="755" spans="1:14" ht="25.5">
      <c r="A755" s="8" t="s">
        <v>83</v>
      </c>
      <c r="B755" s="2" t="s">
        <v>313</v>
      </c>
      <c r="C755" s="2" t="s">
        <v>67</v>
      </c>
      <c r="D755" s="2" t="s">
        <v>67</v>
      </c>
      <c r="E755" s="2" t="s">
        <v>383</v>
      </c>
      <c r="F755" s="6" t="s">
        <v>0</v>
      </c>
      <c r="G755" s="9">
        <v>86683.4</v>
      </c>
      <c r="H755" s="9" t="s">
        <v>0</v>
      </c>
      <c r="I755" s="9">
        <v>86683.4</v>
      </c>
      <c r="J755" s="9">
        <f>J756+J758+J760+J762</f>
        <v>86683.400000000009</v>
      </c>
      <c r="K755" s="9">
        <f t="shared" ref="K755:L755" si="352">K756+K758+K760+K762</f>
        <v>86683.400000000009</v>
      </c>
      <c r="L755" s="9">
        <f t="shared" si="352"/>
        <v>86670.261320000005</v>
      </c>
      <c r="M755" s="9">
        <f t="shared" si="324"/>
        <v>99.984842911099477</v>
      </c>
      <c r="N755" s="9">
        <f t="shared" si="325"/>
        <v>99.984842911099463</v>
      </c>
    </row>
    <row r="756" spans="1:14" ht="76.5">
      <c r="A756" s="8" t="s">
        <v>85</v>
      </c>
      <c r="B756" s="2" t="s">
        <v>313</v>
      </c>
      <c r="C756" s="2" t="s">
        <v>67</v>
      </c>
      <c r="D756" s="2" t="s">
        <v>67</v>
      </c>
      <c r="E756" s="2" t="s">
        <v>383</v>
      </c>
      <c r="F756" s="2" t="s">
        <v>86</v>
      </c>
      <c r="G756" s="9">
        <v>82905.5</v>
      </c>
      <c r="H756" s="9" t="s">
        <v>0</v>
      </c>
      <c r="I756" s="9">
        <v>82905.5</v>
      </c>
      <c r="J756" s="9">
        <f>J757</f>
        <v>83940.716620000007</v>
      </c>
      <c r="K756" s="9">
        <f t="shared" ref="K756:L756" si="353">K757</f>
        <v>83940.716620000007</v>
      </c>
      <c r="L756" s="9">
        <f t="shared" si="353"/>
        <v>83927.742070000008</v>
      </c>
      <c r="M756" s="9">
        <f t="shared" si="324"/>
        <v>101.2330208128532</v>
      </c>
      <c r="N756" s="9">
        <f t="shared" si="325"/>
        <v>99.984543198435233</v>
      </c>
    </row>
    <row r="757" spans="1:14" ht="25.5">
      <c r="A757" s="8" t="s">
        <v>87</v>
      </c>
      <c r="B757" s="2" t="s">
        <v>313</v>
      </c>
      <c r="C757" s="2" t="s">
        <v>67</v>
      </c>
      <c r="D757" s="2" t="s">
        <v>67</v>
      </c>
      <c r="E757" s="2" t="s">
        <v>383</v>
      </c>
      <c r="F757" s="2" t="s">
        <v>88</v>
      </c>
      <c r="G757" s="9">
        <v>82905.5</v>
      </c>
      <c r="H757" s="9" t="s">
        <v>0</v>
      </c>
      <c r="I757" s="9">
        <v>82905.5</v>
      </c>
      <c r="J757" s="9">
        <f>80672.41662+3268.3</f>
        <v>83940.716620000007</v>
      </c>
      <c r="K757" s="9">
        <f>80672.41662+3268.3</f>
        <v>83940.716620000007</v>
      </c>
      <c r="L757" s="9">
        <f>80672.41662+3255.32545</f>
        <v>83927.742070000008</v>
      </c>
      <c r="M757" s="9">
        <f t="shared" si="324"/>
        <v>101.2330208128532</v>
      </c>
      <c r="N757" s="9">
        <f t="shared" si="325"/>
        <v>99.984543198435233</v>
      </c>
    </row>
    <row r="758" spans="1:14" ht="25.5">
      <c r="A758" s="8" t="s">
        <v>89</v>
      </c>
      <c r="B758" s="2" t="s">
        <v>313</v>
      </c>
      <c r="C758" s="2" t="s">
        <v>67</v>
      </c>
      <c r="D758" s="2" t="s">
        <v>67</v>
      </c>
      <c r="E758" s="2" t="s">
        <v>383</v>
      </c>
      <c r="F758" s="2" t="s">
        <v>90</v>
      </c>
      <c r="G758" s="9">
        <v>3596.8</v>
      </c>
      <c r="H758" s="9" t="s">
        <v>0</v>
      </c>
      <c r="I758" s="9">
        <v>3596.8</v>
      </c>
      <c r="J758" s="9">
        <f>J759</f>
        <v>2673.77997</v>
      </c>
      <c r="K758" s="9">
        <f t="shared" ref="K758:L758" si="354">K759</f>
        <v>2673.77997</v>
      </c>
      <c r="L758" s="9">
        <f t="shared" si="354"/>
        <v>2673.6158399999999</v>
      </c>
      <c r="M758" s="9">
        <f t="shared" si="324"/>
        <v>74.333180604982203</v>
      </c>
      <c r="N758" s="9">
        <f t="shared" si="325"/>
        <v>99.993861499381339</v>
      </c>
    </row>
    <row r="759" spans="1:14" ht="38.25">
      <c r="A759" s="8" t="s">
        <v>91</v>
      </c>
      <c r="B759" s="2" t="s">
        <v>313</v>
      </c>
      <c r="C759" s="2" t="s">
        <v>67</v>
      </c>
      <c r="D759" s="2" t="s">
        <v>67</v>
      </c>
      <c r="E759" s="2" t="s">
        <v>383</v>
      </c>
      <c r="F759" s="2" t="s">
        <v>92</v>
      </c>
      <c r="G759" s="9">
        <v>3596.8</v>
      </c>
      <c r="H759" s="9" t="s">
        <v>0</v>
      </c>
      <c r="I759" s="9">
        <v>3596.8</v>
      </c>
      <c r="J759" s="9">
        <v>2673.77997</v>
      </c>
      <c r="K759" s="9">
        <v>2673.77997</v>
      </c>
      <c r="L759" s="9">
        <v>2673.6158399999999</v>
      </c>
      <c r="M759" s="9">
        <f t="shared" si="324"/>
        <v>74.333180604982203</v>
      </c>
      <c r="N759" s="9">
        <f t="shared" si="325"/>
        <v>99.993861499381339</v>
      </c>
    </row>
    <row r="760" spans="1:14" ht="25.5">
      <c r="A760" s="8" t="s">
        <v>93</v>
      </c>
      <c r="B760" s="2" t="s">
        <v>313</v>
      </c>
      <c r="C760" s="2" t="s">
        <v>67</v>
      </c>
      <c r="D760" s="2" t="s">
        <v>67</v>
      </c>
      <c r="E760" s="2" t="s">
        <v>383</v>
      </c>
      <c r="F760" s="2" t="s">
        <v>94</v>
      </c>
      <c r="G760" s="9">
        <v>60</v>
      </c>
      <c r="H760" s="9" t="s">
        <v>0</v>
      </c>
      <c r="I760" s="9">
        <v>60</v>
      </c>
      <c r="J760" s="9">
        <f>J761</f>
        <v>60</v>
      </c>
      <c r="K760" s="9">
        <f t="shared" ref="K760:L760" si="355">K761</f>
        <v>60</v>
      </c>
      <c r="L760" s="9">
        <f t="shared" si="355"/>
        <v>60</v>
      </c>
      <c r="M760" s="9">
        <f t="shared" si="324"/>
        <v>100</v>
      </c>
      <c r="N760" s="9">
        <f t="shared" si="325"/>
        <v>100</v>
      </c>
    </row>
    <row r="761" spans="1:14">
      <c r="A761" s="8" t="s">
        <v>95</v>
      </c>
      <c r="B761" s="2" t="s">
        <v>313</v>
      </c>
      <c r="C761" s="2" t="s">
        <v>67</v>
      </c>
      <c r="D761" s="2" t="s">
        <v>67</v>
      </c>
      <c r="E761" s="2" t="s">
        <v>383</v>
      </c>
      <c r="F761" s="2" t="s">
        <v>96</v>
      </c>
      <c r="G761" s="9">
        <v>60</v>
      </c>
      <c r="H761" s="9" t="s">
        <v>0</v>
      </c>
      <c r="I761" s="9">
        <v>60</v>
      </c>
      <c r="J761" s="9">
        <v>60</v>
      </c>
      <c r="K761" s="9">
        <v>60</v>
      </c>
      <c r="L761" s="9">
        <v>60</v>
      </c>
      <c r="M761" s="9">
        <f t="shared" si="324"/>
        <v>100</v>
      </c>
      <c r="N761" s="9">
        <f t="shared" si="325"/>
        <v>100</v>
      </c>
    </row>
    <row r="762" spans="1:14">
      <c r="A762" s="8" t="s">
        <v>97</v>
      </c>
      <c r="B762" s="2" t="s">
        <v>313</v>
      </c>
      <c r="C762" s="2" t="s">
        <v>67</v>
      </c>
      <c r="D762" s="2" t="s">
        <v>67</v>
      </c>
      <c r="E762" s="2" t="s">
        <v>383</v>
      </c>
      <c r="F762" s="2" t="s">
        <v>98</v>
      </c>
      <c r="G762" s="9">
        <v>121.1</v>
      </c>
      <c r="H762" s="9" t="s">
        <v>0</v>
      </c>
      <c r="I762" s="9">
        <v>121.1</v>
      </c>
      <c r="J762" s="9">
        <f>J763+J764</f>
        <v>8.9034100000000009</v>
      </c>
      <c r="K762" s="9">
        <f t="shared" ref="K762:L762" si="356">K763+K764</f>
        <v>8.9034100000000009</v>
      </c>
      <c r="L762" s="9">
        <f t="shared" si="356"/>
        <v>8.9034100000000009</v>
      </c>
      <c r="M762" s="9">
        <f t="shared" si="324"/>
        <v>7.352113955408754</v>
      </c>
      <c r="N762" s="9">
        <f t="shared" si="325"/>
        <v>100</v>
      </c>
    </row>
    <row r="763" spans="1:14">
      <c r="A763" s="8" t="s">
        <v>248</v>
      </c>
      <c r="B763" s="2" t="s">
        <v>313</v>
      </c>
      <c r="C763" s="2" t="s">
        <v>67</v>
      </c>
      <c r="D763" s="2" t="s">
        <v>67</v>
      </c>
      <c r="E763" s="2" t="s">
        <v>383</v>
      </c>
      <c r="F763" s="2" t="s">
        <v>249</v>
      </c>
      <c r="G763" s="9">
        <v>90</v>
      </c>
      <c r="H763" s="9" t="s">
        <v>0</v>
      </c>
      <c r="I763" s="9">
        <v>90</v>
      </c>
      <c r="J763" s="9"/>
      <c r="K763" s="9"/>
      <c r="L763" s="9"/>
      <c r="M763" s="9">
        <f t="shared" si="324"/>
        <v>0</v>
      </c>
      <c r="N763" s="9" t="e">
        <f t="shared" si="325"/>
        <v>#DIV/0!</v>
      </c>
    </row>
    <row r="764" spans="1:14">
      <c r="A764" s="8" t="s">
        <v>99</v>
      </c>
      <c r="B764" s="2" t="s">
        <v>313</v>
      </c>
      <c r="C764" s="2" t="s">
        <v>67</v>
      </c>
      <c r="D764" s="2" t="s">
        <v>67</v>
      </c>
      <c r="E764" s="2" t="s">
        <v>383</v>
      </c>
      <c r="F764" s="2" t="s">
        <v>100</v>
      </c>
      <c r="G764" s="9">
        <v>31.1</v>
      </c>
      <c r="H764" s="9" t="s">
        <v>0</v>
      </c>
      <c r="I764" s="9">
        <v>31.1</v>
      </c>
      <c r="J764" s="9">
        <f>8.351+0.55241</f>
        <v>8.9034100000000009</v>
      </c>
      <c r="K764" s="9">
        <f>8.351+0.55241</f>
        <v>8.9034100000000009</v>
      </c>
      <c r="L764" s="9">
        <f>8.351+0.55241</f>
        <v>8.9034100000000009</v>
      </c>
      <c r="M764" s="9">
        <f t="shared" si="324"/>
        <v>28.62832797427653</v>
      </c>
      <c r="N764" s="9">
        <f t="shared" si="325"/>
        <v>100</v>
      </c>
    </row>
    <row r="765" spans="1:14" ht="25.5">
      <c r="A765" s="8" t="s">
        <v>60</v>
      </c>
      <c r="B765" s="2" t="s">
        <v>313</v>
      </c>
      <c r="C765" s="2" t="s">
        <v>67</v>
      </c>
      <c r="D765" s="2" t="s">
        <v>67</v>
      </c>
      <c r="E765" s="2" t="s">
        <v>173</v>
      </c>
      <c r="F765" s="6" t="s">
        <v>0</v>
      </c>
      <c r="G765" s="9">
        <v>208205.4</v>
      </c>
      <c r="H765" s="9">
        <v>13730</v>
      </c>
      <c r="I765" s="9">
        <v>221935.4</v>
      </c>
      <c r="J765" s="9">
        <f>J766+J768+J770+J772+J774</f>
        <v>230547.9</v>
      </c>
      <c r="K765" s="9">
        <f t="shared" ref="K765:L765" si="357">K766+K768+K770+K772+K774</f>
        <v>230547.9</v>
      </c>
      <c r="L765" s="9">
        <f t="shared" si="357"/>
        <v>230547.9</v>
      </c>
      <c r="M765" s="9">
        <f t="shared" si="324"/>
        <v>103.88063373396041</v>
      </c>
      <c r="N765" s="9">
        <f t="shared" si="325"/>
        <v>100</v>
      </c>
    </row>
    <row r="766" spans="1:14" ht="76.5">
      <c r="A766" s="8" t="s">
        <v>85</v>
      </c>
      <c r="B766" s="2" t="s">
        <v>313</v>
      </c>
      <c r="C766" s="2" t="s">
        <v>67</v>
      </c>
      <c r="D766" s="2" t="s">
        <v>67</v>
      </c>
      <c r="E766" s="2" t="s">
        <v>173</v>
      </c>
      <c r="F766" s="2" t="s">
        <v>86</v>
      </c>
      <c r="G766" s="9">
        <v>19374</v>
      </c>
      <c r="H766" s="9" t="s">
        <v>0</v>
      </c>
      <c r="I766" s="9">
        <v>19374</v>
      </c>
      <c r="J766" s="9">
        <f>J767</f>
        <v>19353.7</v>
      </c>
      <c r="K766" s="9">
        <f t="shared" ref="K766:L766" si="358">K767</f>
        <v>19353.7</v>
      </c>
      <c r="L766" s="9">
        <f t="shared" si="358"/>
        <v>19353.7</v>
      </c>
      <c r="M766" s="9">
        <f t="shared" si="324"/>
        <v>99.89522039847219</v>
      </c>
      <c r="N766" s="9">
        <f t="shared" si="325"/>
        <v>100</v>
      </c>
    </row>
    <row r="767" spans="1:14" ht="25.5">
      <c r="A767" s="8" t="s">
        <v>299</v>
      </c>
      <c r="B767" s="2" t="s">
        <v>313</v>
      </c>
      <c r="C767" s="2" t="s">
        <v>67</v>
      </c>
      <c r="D767" s="2" t="s">
        <v>67</v>
      </c>
      <c r="E767" s="2" t="s">
        <v>173</v>
      </c>
      <c r="F767" s="2" t="s">
        <v>300</v>
      </c>
      <c r="G767" s="9">
        <v>19374</v>
      </c>
      <c r="H767" s="9" t="s">
        <v>0</v>
      </c>
      <c r="I767" s="9">
        <v>19374</v>
      </c>
      <c r="J767" s="54">
        <f>18944.3+409.4</f>
        <v>19353.7</v>
      </c>
      <c r="K767" s="9">
        <f>18944.3+409.4</f>
        <v>19353.7</v>
      </c>
      <c r="L767" s="9">
        <f>18944.3+409.4</f>
        <v>19353.7</v>
      </c>
      <c r="M767" s="9">
        <f t="shared" si="324"/>
        <v>99.89522039847219</v>
      </c>
      <c r="N767" s="9">
        <f t="shared" si="325"/>
        <v>100</v>
      </c>
    </row>
    <row r="768" spans="1:14" ht="25.5">
      <c r="A768" s="8" t="s">
        <v>89</v>
      </c>
      <c r="B768" s="2" t="s">
        <v>313</v>
      </c>
      <c r="C768" s="2" t="s">
        <v>67</v>
      </c>
      <c r="D768" s="2" t="s">
        <v>67</v>
      </c>
      <c r="E768" s="2" t="s">
        <v>173</v>
      </c>
      <c r="F768" s="2" t="s">
        <v>90</v>
      </c>
      <c r="G768" s="9">
        <v>36814.5</v>
      </c>
      <c r="H768" s="9" t="s">
        <v>0</v>
      </c>
      <c r="I768" s="9">
        <v>36814.5</v>
      </c>
      <c r="J768" s="9">
        <f>J769</f>
        <v>36880.005680000002</v>
      </c>
      <c r="K768" s="9">
        <f t="shared" ref="K768:L768" si="359">K769</f>
        <v>36880.005680000002</v>
      </c>
      <c r="L768" s="9">
        <f t="shared" si="359"/>
        <v>36880.005680000002</v>
      </c>
      <c r="M768" s="9">
        <f t="shared" si="324"/>
        <v>100.17793445517391</v>
      </c>
      <c r="N768" s="9">
        <f t="shared" si="325"/>
        <v>100</v>
      </c>
    </row>
    <row r="769" spans="1:14" ht="38.25">
      <c r="A769" s="8" t="s">
        <v>91</v>
      </c>
      <c r="B769" s="2" t="s">
        <v>313</v>
      </c>
      <c r="C769" s="2" t="s">
        <v>67</v>
      </c>
      <c r="D769" s="2" t="s">
        <v>67</v>
      </c>
      <c r="E769" s="2" t="s">
        <v>173</v>
      </c>
      <c r="F769" s="2" t="s">
        <v>92</v>
      </c>
      <c r="G769" s="9">
        <v>36814.5</v>
      </c>
      <c r="H769" s="9" t="s">
        <v>0</v>
      </c>
      <c r="I769" s="9">
        <v>36814.5</v>
      </c>
      <c r="J769" s="9">
        <v>36880.005680000002</v>
      </c>
      <c r="K769" s="9">
        <v>36880.005680000002</v>
      </c>
      <c r="L769" s="9">
        <f>36880.00568</f>
        <v>36880.005680000002</v>
      </c>
      <c r="M769" s="9">
        <f t="shared" si="324"/>
        <v>100.17793445517391</v>
      </c>
      <c r="N769" s="9">
        <f t="shared" si="325"/>
        <v>100</v>
      </c>
    </row>
    <row r="770" spans="1:14" ht="25.5">
      <c r="A770" s="8" t="s">
        <v>93</v>
      </c>
      <c r="B770" s="2" t="s">
        <v>313</v>
      </c>
      <c r="C770" s="2" t="s">
        <v>67</v>
      </c>
      <c r="D770" s="2" t="s">
        <v>67</v>
      </c>
      <c r="E770" s="2" t="s">
        <v>173</v>
      </c>
      <c r="F770" s="2" t="s">
        <v>94</v>
      </c>
      <c r="G770" s="9">
        <v>146.30000000000001</v>
      </c>
      <c r="H770" s="9" t="s">
        <v>0</v>
      </c>
      <c r="I770" s="9">
        <v>146.30000000000001</v>
      </c>
      <c r="J770" s="9">
        <f>J771</f>
        <v>106.3</v>
      </c>
      <c r="K770" s="9">
        <f t="shared" ref="K770:L770" si="360">K771</f>
        <v>106.3</v>
      </c>
      <c r="L770" s="9">
        <f t="shared" si="360"/>
        <v>106.3</v>
      </c>
      <c r="M770" s="9">
        <f t="shared" ref="M770:M842" si="361">L770/I770*100</f>
        <v>72.658920027341068</v>
      </c>
      <c r="N770" s="9">
        <f t="shared" ref="N770:N842" si="362">L770/J770*100</f>
        <v>100</v>
      </c>
    </row>
    <row r="771" spans="1:14" ht="25.5">
      <c r="A771" s="8" t="s">
        <v>268</v>
      </c>
      <c r="B771" s="2" t="s">
        <v>313</v>
      </c>
      <c r="C771" s="2" t="s">
        <v>67</v>
      </c>
      <c r="D771" s="2" t="s">
        <v>67</v>
      </c>
      <c r="E771" s="2" t="s">
        <v>173</v>
      </c>
      <c r="F771" s="2" t="s">
        <v>269</v>
      </c>
      <c r="G771" s="9">
        <v>146.30000000000001</v>
      </c>
      <c r="H771" s="9" t="s">
        <v>0</v>
      </c>
      <c r="I771" s="9">
        <v>146.30000000000001</v>
      </c>
      <c r="J771" s="9">
        <v>106.3</v>
      </c>
      <c r="K771" s="9">
        <v>106.3</v>
      </c>
      <c r="L771" s="9">
        <v>106.3</v>
      </c>
      <c r="M771" s="9">
        <f t="shared" si="361"/>
        <v>72.658920027341068</v>
      </c>
      <c r="N771" s="9">
        <f t="shared" si="362"/>
        <v>100</v>
      </c>
    </row>
    <row r="772" spans="1:14" ht="38.25">
      <c r="A772" s="8" t="s">
        <v>62</v>
      </c>
      <c r="B772" s="2" t="s">
        <v>313</v>
      </c>
      <c r="C772" s="2" t="s">
        <v>67</v>
      </c>
      <c r="D772" s="2" t="s">
        <v>67</v>
      </c>
      <c r="E772" s="2" t="s">
        <v>173</v>
      </c>
      <c r="F772" s="2" t="s">
        <v>63</v>
      </c>
      <c r="G772" s="9">
        <v>149957.6</v>
      </c>
      <c r="H772" s="9">
        <v>13730</v>
      </c>
      <c r="I772" s="9">
        <v>163687.6</v>
      </c>
      <c r="J772" s="9">
        <f>J773</f>
        <v>172300.1</v>
      </c>
      <c r="K772" s="9">
        <f t="shared" ref="K772:L772" si="363">K773</f>
        <v>172300.1</v>
      </c>
      <c r="L772" s="9">
        <f t="shared" si="363"/>
        <v>172300.1</v>
      </c>
      <c r="M772" s="9">
        <f t="shared" si="361"/>
        <v>105.26154699561849</v>
      </c>
      <c r="N772" s="9">
        <f t="shared" si="362"/>
        <v>100</v>
      </c>
    </row>
    <row r="773" spans="1:14">
      <c r="A773" s="8" t="s">
        <v>64</v>
      </c>
      <c r="B773" s="2" t="s">
        <v>313</v>
      </c>
      <c r="C773" s="2" t="s">
        <v>67</v>
      </c>
      <c r="D773" s="2" t="s">
        <v>67</v>
      </c>
      <c r="E773" s="2" t="s">
        <v>173</v>
      </c>
      <c r="F773" s="2" t="s">
        <v>65</v>
      </c>
      <c r="G773" s="9">
        <v>149957.6</v>
      </c>
      <c r="H773" s="9">
        <v>13730</v>
      </c>
      <c r="I773" s="9">
        <v>163687.6</v>
      </c>
      <c r="J773" s="9">
        <f>151582.1+20718</f>
        <v>172300.1</v>
      </c>
      <c r="K773" s="9">
        <f>151582.1+20718</f>
        <v>172300.1</v>
      </c>
      <c r="L773" s="9">
        <f>151582.1+20718</f>
        <v>172300.1</v>
      </c>
      <c r="M773" s="9">
        <f t="shared" si="361"/>
        <v>105.26154699561849</v>
      </c>
      <c r="N773" s="9">
        <f t="shared" si="362"/>
        <v>100</v>
      </c>
    </row>
    <row r="774" spans="1:14">
      <c r="A774" s="8" t="s">
        <v>97</v>
      </c>
      <c r="B774" s="2" t="s">
        <v>313</v>
      </c>
      <c r="C774" s="2" t="s">
        <v>67</v>
      </c>
      <c r="D774" s="2" t="s">
        <v>67</v>
      </c>
      <c r="E774" s="2" t="s">
        <v>173</v>
      </c>
      <c r="F774" s="2" t="s">
        <v>98</v>
      </c>
      <c r="G774" s="9">
        <v>1913</v>
      </c>
      <c r="H774" s="9" t="s">
        <v>0</v>
      </c>
      <c r="I774" s="9">
        <v>1913</v>
      </c>
      <c r="J774" s="9">
        <f>J775</f>
        <v>1907.7943200000002</v>
      </c>
      <c r="K774" s="9">
        <f t="shared" ref="K774:L774" si="364">K775</f>
        <v>1907.7943200000002</v>
      </c>
      <c r="L774" s="9">
        <f t="shared" si="364"/>
        <v>1907.7943200000002</v>
      </c>
      <c r="M774" s="9">
        <f t="shared" si="361"/>
        <v>99.727878724516472</v>
      </c>
      <c r="N774" s="9">
        <f t="shared" si="362"/>
        <v>100</v>
      </c>
    </row>
    <row r="775" spans="1:14">
      <c r="A775" s="8" t="s">
        <v>99</v>
      </c>
      <c r="B775" s="2" t="s">
        <v>313</v>
      </c>
      <c r="C775" s="2" t="s">
        <v>67</v>
      </c>
      <c r="D775" s="2" t="s">
        <v>67</v>
      </c>
      <c r="E775" s="2" t="s">
        <v>173</v>
      </c>
      <c r="F775" s="2" t="s">
        <v>100</v>
      </c>
      <c r="G775" s="9">
        <v>1913</v>
      </c>
      <c r="H775" s="9" t="s">
        <v>0</v>
      </c>
      <c r="I775" s="9">
        <v>1913</v>
      </c>
      <c r="J775" s="9">
        <f>1879.4+28.39432</f>
        <v>1907.7943200000002</v>
      </c>
      <c r="K775" s="9">
        <f>1879.4+28.39432</f>
        <v>1907.7943200000002</v>
      </c>
      <c r="L775" s="9">
        <f>1879.4+28.39432</f>
        <v>1907.7943200000002</v>
      </c>
      <c r="M775" s="9">
        <f t="shared" si="361"/>
        <v>99.727878724516472</v>
      </c>
      <c r="N775" s="9">
        <f t="shared" si="362"/>
        <v>100</v>
      </c>
    </row>
    <row r="776" spans="1:14" ht="38.25">
      <c r="A776" s="8" t="s">
        <v>384</v>
      </c>
      <c r="B776" s="2" t="s">
        <v>313</v>
      </c>
      <c r="C776" s="2" t="s">
        <v>67</v>
      </c>
      <c r="D776" s="2" t="s">
        <v>67</v>
      </c>
      <c r="E776" s="2" t="s">
        <v>385</v>
      </c>
      <c r="F776" s="6" t="s">
        <v>0</v>
      </c>
      <c r="G776" s="9">
        <v>7932241.4000000004</v>
      </c>
      <c r="H776" s="9" t="s">
        <v>0</v>
      </c>
      <c r="I776" s="9">
        <v>7932241.4000000004</v>
      </c>
      <c r="J776" s="9">
        <f>J777</f>
        <v>7932241.4000000004</v>
      </c>
      <c r="K776" s="9">
        <f t="shared" ref="K776:L777" si="365">K777</f>
        <v>7932241.4000000004</v>
      </c>
      <c r="L776" s="9">
        <f t="shared" si="365"/>
        <v>7932241.4000000004</v>
      </c>
      <c r="M776" s="9">
        <f t="shared" si="361"/>
        <v>100</v>
      </c>
      <c r="N776" s="9">
        <f t="shared" si="362"/>
        <v>100</v>
      </c>
    </row>
    <row r="777" spans="1:14" ht="25.5">
      <c r="A777" s="8" t="s">
        <v>93</v>
      </c>
      <c r="B777" s="2" t="s">
        <v>313</v>
      </c>
      <c r="C777" s="2" t="s">
        <v>67</v>
      </c>
      <c r="D777" s="2" t="s">
        <v>67</v>
      </c>
      <c r="E777" s="2" t="s">
        <v>385</v>
      </c>
      <c r="F777" s="2" t="s">
        <v>94</v>
      </c>
      <c r="G777" s="9">
        <v>7932241.4000000004</v>
      </c>
      <c r="H777" s="9" t="s">
        <v>0</v>
      </c>
      <c r="I777" s="9">
        <v>7932241.4000000004</v>
      </c>
      <c r="J777" s="9">
        <f>J778</f>
        <v>7932241.4000000004</v>
      </c>
      <c r="K777" s="9">
        <f t="shared" si="365"/>
        <v>7932241.4000000004</v>
      </c>
      <c r="L777" s="9">
        <f t="shared" si="365"/>
        <v>7932241.4000000004</v>
      </c>
      <c r="M777" s="9">
        <f t="shared" si="361"/>
        <v>100</v>
      </c>
      <c r="N777" s="9">
        <f t="shared" si="362"/>
        <v>100</v>
      </c>
    </row>
    <row r="778" spans="1:14" ht="25.5">
      <c r="A778" s="8" t="s">
        <v>268</v>
      </c>
      <c r="B778" s="2" t="s">
        <v>313</v>
      </c>
      <c r="C778" s="2" t="s">
        <v>67</v>
      </c>
      <c r="D778" s="2" t="s">
        <v>67</v>
      </c>
      <c r="E778" s="2" t="s">
        <v>385</v>
      </c>
      <c r="F778" s="2" t="s">
        <v>269</v>
      </c>
      <c r="G778" s="9">
        <v>7932241.4000000004</v>
      </c>
      <c r="H778" s="9" t="s">
        <v>0</v>
      </c>
      <c r="I778" s="9">
        <v>7932241.4000000004</v>
      </c>
      <c r="J778" s="9">
        <v>7932241.4000000004</v>
      </c>
      <c r="K778" s="9">
        <v>7932241.4000000004</v>
      </c>
      <c r="L778" s="9">
        <v>7932241.4000000004</v>
      </c>
      <c r="M778" s="9">
        <f t="shared" si="361"/>
        <v>100</v>
      </c>
      <c r="N778" s="9">
        <f t="shared" si="362"/>
        <v>100</v>
      </c>
    </row>
    <row r="779" spans="1:14" ht="38.25">
      <c r="A779" s="8" t="s">
        <v>386</v>
      </c>
      <c r="B779" s="2" t="s">
        <v>313</v>
      </c>
      <c r="C779" s="2" t="s">
        <v>67</v>
      </c>
      <c r="D779" s="2" t="s">
        <v>67</v>
      </c>
      <c r="E779" s="2" t="s">
        <v>387</v>
      </c>
      <c r="F779" s="6" t="s">
        <v>0</v>
      </c>
      <c r="G779" s="9">
        <v>8285.7999999999993</v>
      </c>
      <c r="H779" s="9" t="s">
        <v>0</v>
      </c>
      <c r="I779" s="9">
        <v>8285.7999999999993</v>
      </c>
      <c r="J779" s="9">
        <f>J780</f>
        <v>8285.75</v>
      </c>
      <c r="K779" s="9">
        <f t="shared" ref="K779:L779" si="366">K780</f>
        <v>8285.75</v>
      </c>
      <c r="L779" s="9">
        <f t="shared" si="366"/>
        <v>8285.75</v>
      </c>
      <c r="M779" s="9">
        <f t="shared" si="361"/>
        <v>99.999396557966648</v>
      </c>
      <c r="N779" s="9">
        <f t="shared" si="362"/>
        <v>100</v>
      </c>
    </row>
    <row r="780" spans="1:14">
      <c r="A780" s="8" t="s">
        <v>388</v>
      </c>
      <c r="B780" s="2" t="s">
        <v>313</v>
      </c>
      <c r="C780" s="2" t="s">
        <v>67</v>
      </c>
      <c r="D780" s="2" t="s">
        <v>67</v>
      </c>
      <c r="E780" s="2" t="s">
        <v>389</v>
      </c>
      <c r="F780" s="6" t="s">
        <v>0</v>
      </c>
      <c r="G780" s="9">
        <v>8285.7999999999993</v>
      </c>
      <c r="H780" s="9" t="s">
        <v>0</v>
      </c>
      <c r="I780" s="9">
        <v>8285.7999999999993</v>
      </c>
      <c r="J780" s="9">
        <f>J781+J784</f>
        <v>8285.75</v>
      </c>
      <c r="K780" s="9">
        <f t="shared" ref="K780:L780" si="367">K781+K784</f>
        <v>8285.75</v>
      </c>
      <c r="L780" s="9">
        <f t="shared" si="367"/>
        <v>8285.75</v>
      </c>
      <c r="M780" s="9">
        <f t="shared" si="361"/>
        <v>99.999396557966648</v>
      </c>
      <c r="N780" s="9">
        <f t="shared" si="362"/>
        <v>100</v>
      </c>
    </row>
    <row r="781" spans="1:14" ht="38.25">
      <c r="A781" s="8" t="s">
        <v>390</v>
      </c>
      <c r="B781" s="2" t="s">
        <v>313</v>
      </c>
      <c r="C781" s="2" t="s">
        <v>67</v>
      </c>
      <c r="D781" s="2" t="s">
        <v>67</v>
      </c>
      <c r="E781" s="2" t="s">
        <v>391</v>
      </c>
      <c r="F781" s="6" t="s">
        <v>0</v>
      </c>
      <c r="G781" s="9">
        <v>3760.8</v>
      </c>
      <c r="H781" s="9" t="s">
        <v>0</v>
      </c>
      <c r="I781" s="9">
        <v>3760.8</v>
      </c>
      <c r="J781" s="9">
        <f>J782</f>
        <v>3760.75</v>
      </c>
      <c r="K781" s="9">
        <f t="shared" ref="K781:L782" si="368">K782</f>
        <v>3760.75</v>
      </c>
      <c r="L781" s="9">
        <f t="shared" si="368"/>
        <v>3760.75</v>
      </c>
      <c r="M781" s="9">
        <f t="shared" si="361"/>
        <v>99.998670495639217</v>
      </c>
      <c r="N781" s="9">
        <f t="shared" si="362"/>
        <v>100</v>
      </c>
    </row>
    <row r="782" spans="1:14" ht="25.5">
      <c r="A782" s="8" t="s">
        <v>89</v>
      </c>
      <c r="B782" s="2" t="s">
        <v>313</v>
      </c>
      <c r="C782" s="2" t="s">
        <v>67</v>
      </c>
      <c r="D782" s="2" t="s">
        <v>67</v>
      </c>
      <c r="E782" s="2" t="s">
        <v>391</v>
      </c>
      <c r="F782" s="2" t="s">
        <v>90</v>
      </c>
      <c r="G782" s="9">
        <v>3760.8</v>
      </c>
      <c r="H782" s="9" t="s">
        <v>0</v>
      </c>
      <c r="I782" s="9">
        <v>3760.8</v>
      </c>
      <c r="J782" s="9">
        <f>J783</f>
        <v>3760.75</v>
      </c>
      <c r="K782" s="9">
        <f t="shared" si="368"/>
        <v>3760.75</v>
      </c>
      <c r="L782" s="9">
        <f t="shared" si="368"/>
        <v>3760.75</v>
      </c>
      <c r="M782" s="9">
        <f t="shared" si="361"/>
        <v>99.998670495639217</v>
      </c>
      <c r="N782" s="9">
        <f t="shared" si="362"/>
        <v>100</v>
      </c>
    </row>
    <row r="783" spans="1:14" ht="38.25">
      <c r="A783" s="8" t="s">
        <v>91</v>
      </c>
      <c r="B783" s="2" t="s">
        <v>313</v>
      </c>
      <c r="C783" s="2" t="s">
        <v>67</v>
      </c>
      <c r="D783" s="2" t="s">
        <v>67</v>
      </c>
      <c r="E783" s="2" t="s">
        <v>391</v>
      </c>
      <c r="F783" s="2" t="s">
        <v>92</v>
      </c>
      <c r="G783" s="9">
        <v>3760.8</v>
      </c>
      <c r="H783" s="9" t="s">
        <v>0</v>
      </c>
      <c r="I783" s="9">
        <v>3760.8</v>
      </c>
      <c r="J783" s="9">
        <v>3760.75</v>
      </c>
      <c r="K783" s="9">
        <v>3760.75</v>
      </c>
      <c r="L783" s="9">
        <v>3760.75</v>
      </c>
      <c r="M783" s="9">
        <f t="shared" si="361"/>
        <v>99.998670495639217</v>
      </c>
      <c r="N783" s="9">
        <f t="shared" si="362"/>
        <v>100</v>
      </c>
    </row>
    <row r="784" spans="1:14">
      <c r="A784" s="8" t="s">
        <v>350</v>
      </c>
      <c r="B784" s="2" t="s">
        <v>313</v>
      </c>
      <c r="C784" s="2" t="s">
        <v>67</v>
      </c>
      <c r="D784" s="2" t="s">
        <v>67</v>
      </c>
      <c r="E784" s="2" t="s">
        <v>392</v>
      </c>
      <c r="F784" s="6" t="s">
        <v>0</v>
      </c>
      <c r="G784" s="9">
        <v>4525</v>
      </c>
      <c r="H784" s="9" t="s">
        <v>0</v>
      </c>
      <c r="I784" s="9">
        <v>4525</v>
      </c>
      <c r="J784" s="9">
        <f>J785</f>
        <v>4525</v>
      </c>
      <c r="K784" s="9">
        <f t="shared" ref="K784:L785" si="369">K785</f>
        <v>4525</v>
      </c>
      <c r="L784" s="9">
        <f t="shared" si="369"/>
        <v>4525</v>
      </c>
      <c r="M784" s="9">
        <f t="shared" si="361"/>
        <v>100</v>
      </c>
      <c r="N784" s="9">
        <f t="shared" si="362"/>
        <v>100</v>
      </c>
    </row>
    <row r="785" spans="1:14" ht="38.25">
      <c r="A785" s="8" t="s">
        <v>62</v>
      </c>
      <c r="B785" s="2" t="s">
        <v>313</v>
      </c>
      <c r="C785" s="2" t="s">
        <v>67</v>
      </c>
      <c r="D785" s="2" t="s">
        <v>67</v>
      </c>
      <c r="E785" s="2" t="s">
        <v>392</v>
      </c>
      <c r="F785" s="2" t="s">
        <v>63</v>
      </c>
      <c r="G785" s="9">
        <v>4525</v>
      </c>
      <c r="H785" s="9" t="s">
        <v>0</v>
      </c>
      <c r="I785" s="9">
        <v>4525</v>
      </c>
      <c r="J785" s="9">
        <f>J786</f>
        <v>4525</v>
      </c>
      <c r="K785" s="9">
        <f t="shared" si="369"/>
        <v>4525</v>
      </c>
      <c r="L785" s="9">
        <f t="shared" si="369"/>
        <v>4525</v>
      </c>
      <c r="M785" s="9">
        <f t="shared" si="361"/>
        <v>100</v>
      </c>
      <c r="N785" s="9">
        <f t="shared" si="362"/>
        <v>100</v>
      </c>
    </row>
    <row r="786" spans="1:14">
      <c r="A786" s="8" t="s">
        <v>64</v>
      </c>
      <c r="B786" s="2" t="s">
        <v>313</v>
      </c>
      <c r="C786" s="2" t="s">
        <v>67</v>
      </c>
      <c r="D786" s="2" t="s">
        <v>67</v>
      </c>
      <c r="E786" s="2" t="s">
        <v>392</v>
      </c>
      <c r="F786" s="2" t="s">
        <v>65</v>
      </c>
      <c r="G786" s="9">
        <v>4525</v>
      </c>
      <c r="H786" s="9" t="s">
        <v>0</v>
      </c>
      <c r="I786" s="9">
        <v>4525</v>
      </c>
      <c r="J786" s="9">
        <v>4525</v>
      </c>
      <c r="K786" s="9">
        <v>4525</v>
      </c>
      <c r="L786" s="9">
        <v>4525</v>
      </c>
      <c r="M786" s="9">
        <f t="shared" si="361"/>
        <v>100</v>
      </c>
      <c r="N786" s="9">
        <f t="shared" si="362"/>
        <v>100</v>
      </c>
    </row>
    <row r="787" spans="1:14" ht="76.5">
      <c r="A787" s="8" t="s">
        <v>68</v>
      </c>
      <c r="B787" s="2" t="s">
        <v>313</v>
      </c>
      <c r="C787" s="2" t="s">
        <v>67</v>
      </c>
      <c r="D787" s="2" t="s">
        <v>67</v>
      </c>
      <c r="E787" s="2" t="s">
        <v>69</v>
      </c>
      <c r="F787" s="6" t="s">
        <v>0</v>
      </c>
      <c r="G787" s="9">
        <v>1650</v>
      </c>
      <c r="H787" s="9" t="s">
        <v>0</v>
      </c>
      <c r="I787" s="9">
        <v>1650</v>
      </c>
      <c r="J787" s="9">
        <f>J788</f>
        <v>3150</v>
      </c>
      <c r="K787" s="9">
        <f t="shared" ref="K787:L790" si="370">K788</f>
        <v>3150</v>
      </c>
      <c r="L787" s="9">
        <f t="shared" si="370"/>
        <v>3150</v>
      </c>
      <c r="M787" s="9">
        <f t="shared" si="361"/>
        <v>190.90909090909091</v>
      </c>
      <c r="N787" s="9">
        <f t="shared" si="362"/>
        <v>100</v>
      </c>
    </row>
    <row r="788" spans="1:14" ht="25.5">
      <c r="A788" s="8" t="s">
        <v>148</v>
      </c>
      <c r="B788" s="2" t="s">
        <v>313</v>
      </c>
      <c r="C788" s="2" t="s">
        <v>67</v>
      </c>
      <c r="D788" s="2" t="s">
        <v>67</v>
      </c>
      <c r="E788" s="2" t="s">
        <v>149</v>
      </c>
      <c r="F788" s="6" t="s">
        <v>0</v>
      </c>
      <c r="G788" s="9">
        <v>1650</v>
      </c>
      <c r="H788" s="9" t="s">
        <v>0</v>
      </c>
      <c r="I788" s="9">
        <v>1650</v>
      </c>
      <c r="J788" s="9">
        <f>J789</f>
        <v>3150</v>
      </c>
      <c r="K788" s="9">
        <f t="shared" si="370"/>
        <v>3150</v>
      </c>
      <c r="L788" s="9">
        <f t="shared" si="370"/>
        <v>3150</v>
      </c>
      <c r="M788" s="9">
        <f t="shared" si="361"/>
        <v>190.90909090909091</v>
      </c>
      <c r="N788" s="9">
        <f t="shared" si="362"/>
        <v>100</v>
      </c>
    </row>
    <row r="789" spans="1:14">
      <c r="A789" s="8" t="s">
        <v>350</v>
      </c>
      <c r="B789" s="2" t="s">
        <v>313</v>
      </c>
      <c r="C789" s="2" t="s">
        <v>67</v>
      </c>
      <c r="D789" s="2" t="s">
        <v>67</v>
      </c>
      <c r="E789" s="2" t="s">
        <v>393</v>
      </c>
      <c r="F789" s="6" t="s">
        <v>0</v>
      </c>
      <c r="G789" s="9">
        <v>1650</v>
      </c>
      <c r="H789" s="9" t="s">
        <v>0</v>
      </c>
      <c r="I789" s="9">
        <v>1650</v>
      </c>
      <c r="J789" s="9">
        <f>J790</f>
        <v>3150</v>
      </c>
      <c r="K789" s="9">
        <f t="shared" si="370"/>
        <v>3150</v>
      </c>
      <c r="L789" s="9">
        <f t="shared" si="370"/>
        <v>3150</v>
      </c>
      <c r="M789" s="9">
        <f t="shared" si="361"/>
        <v>190.90909090909091</v>
      </c>
      <c r="N789" s="9">
        <f t="shared" si="362"/>
        <v>100</v>
      </c>
    </row>
    <row r="790" spans="1:14" ht="38.25">
      <c r="A790" s="8" t="s">
        <v>62</v>
      </c>
      <c r="B790" s="2" t="s">
        <v>313</v>
      </c>
      <c r="C790" s="2" t="s">
        <v>67</v>
      </c>
      <c r="D790" s="2" t="s">
        <v>67</v>
      </c>
      <c r="E790" s="2" t="s">
        <v>393</v>
      </c>
      <c r="F790" s="2" t="s">
        <v>63</v>
      </c>
      <c r="G790" s="9">
        <v>1650</v>
      </c>
      <c r="H790" s="9" t="s">
        <v>0</v>
      </c>
      <c r="I790" s="9">
        <v>1650</v>
      </c>
      <c r="J790" s="9">
        <f>J791</f>
        <v>3150</v>
      </c>
      <c r="K790" s="9">
        <f t="shared" si="370"/>
        <v>3150</v>
      </c>
      <c r="L790" s="9">
        <f t="shared" si="370"/>
        <v>3150</v>
      </c>
      <c r="M790" s="9">
        <f t="shared" si="361"/>
        <v>190.90909090909091</v>
      </c>
      <c r="N790" s="9">
        <f t="shared" si="362"/>
        <v>100</v>
      </c>
    </row>
    <row r="791" spans="1:14">
      <c r="A791" s="8" t="s">
        <v>64</v>
      </c>
      <c r="B791" s="2" t="s">
        <v>313</v>
      </c>
      <c r="C791" s="2" t="s">
        <v>67</v>
      </c>
      <c r="D791" s="2" t="s">
        <v>67</v>
      </c>
      <c r="E791" s="2" t="s">
        <v>393</v>
      </c>
      <c r="F791" s="2" t="s">
        <v>65</v>
      </c>
      <c r="G791" s="9">
        <v>1650</v>
      </c>
      <c r="H791" s="9" t="s">
        <v>0</v>
      </c>
      <c r="I791" s="9">
        <v>1650</v>
      </c>
      <c r="J791" s="9">
        <v>3150</v>
      </c>
      <c r="K791" s="9">
        <v>3150</v>
      </c>
      <c r="L791" s="9">
        <v>3150</v>
      </c>
      <c r="M791" s="9">
        <f t="shared" si="361"/>
        <v>190.90909090909091</v>
      </c>
      <c r="N791" s="9">
        <f t="shared" si="362"/>
        <v>100</v>
      </c>
    </row>
    <row r="792" spans="1:14" ht="25.5">
      <c r="A792" s="8" t="s">
        <v>175</v>
      </c>
      <c r="B792" s="2" t="s">
        <v>313</v>
      </c>
      <c r="C792" s="2" t="s">
        <v>67</v>
      </c>
      <c r="D792" s="2" t="s">
        <v>67</v>
      </c>
      <c r="E792" s="2" t="s">
        <v>176</v>
      </c>
      <c r="F792" s="6" t="s">
        <v>0</v>
      </c>
      <c r="G792" s="9">
        <v>960</v>
      </c>
      <c r="H792" s="9" t="s">
        <v>0</v>
      </c>
      <c r="I792" s="9">
        <v>960</v>
      </c>
      <c r="J792" s="9">
        <f>J793</f>
        <v>960</v>
      </c>
      <c r="K792" s="9">
        <f t="shared" ref="K792:L794" si="371">K793</f>
        <v>960</v>
      </c>
      <c r="L792" s="9">
        <f t="shared" si="371"/>
        <v>960</v>
      </c>
      <c r="M792" s="9">
        <f t="shared" si="361"/>
        <v>100</v>
      </c>
      <c r="N792" s="9">
        <f t="shared" si="362"/>
        <v>100</v>
      </c>
    </row>
    <row r="793" spans="1:14">
      <c r="A793" s="8" t="s">
        <v>350</v>
      </c>
      <c r="B793" s="2" t="s">
        <v>313</v>
      </c>
      <c r="C793" s="2" t="s">
        <v>67</v>
      </c>
      <c r="D793" s="2" t="s">
        <v>67</v>
      </c>
      <c r="E793" s="2" t="s">
        <v>394</v>
      </c>
      <c r="F793" s="6" t="s">
        <v>0</v>
      </c>
      <c r="G793" s="9">
        <v>960</v>
      </c>
      <c r="H793" s="9" t="s">
        <v>0</v>
      </c>
      <c r="I793" s="9">
        <v>960</v>
      </c>
      <c r="J793" s="9">
        <f>J794</f>
        <v>960</v>
      </c>
      <c r="K793" s="9">
        <f t="shared" si="371"/>
        <v>960</v>
      </c>
      <c r="L793" s="9">
        <f t="shared" si="371"/>
        <v>960</v>
      </c>
      <c r="M793" s="9">
        <f t="shared" si="361"/>
        <v>100</v>
      </c>
      <c r="N793" s="9">
        <f t="shared" si="362"/>
        <v>100</v>
      </c>
    </row>
    <row r="794" spans="1:14" ht="38.25">
      <c r="A794" s="8" t="s">
        <v>62</v>
      </c>
      <c r="B794" s="2" t="s">
        <v>313</v>
      </c>
      <c r="C794" s="2" t="s">
        <v>67</v>
      </c>
      <c r="D794" s="2" t="s">
        <v>67</v>
      </c>
      <c r="E794" s="2" t="s">
        <v>394</v>
      </c>
      <c r="F794" s="2" t="s">
        <v>63</v>
      </c>
      <c r="G794" s="9">
        <v>960</v>
      </c>
      <c r="H794" s="9" t="s">
        <v>0</v>
      </c>
      <c r="I794" s="9">
        <v>960</v>
      </c>
      <c r="J794" s="9">
        <f>J795</f>
        <v>960</v>
      </c>
      <c r="K794" s="9">
        <f t="shared" si="371"/>
        <v>960</v>
      </c>
      <c r="L794" s="9">
        <f t="shared" si="371"/>
        <v>960</v>
      </c>
      <c r="M794" s="9">
        <f t="shared" si="361"/>
        <v>100</v>
      </c>
      <c r="N794" s="9">
        <f t="shared" si="362"/>
        <v>100</v>
      </c>
    </row>
    <row r="795" spans="1:14">
      <c r="A795" s="8" t="s">
        <v>64</v>
      </c>
      <c r="B795" s="2" t="s">
        <v>313</v>
      </c>
      <c r="C795" s="2" t="s">
        <v>67</v>
      </c>
      <c r="D795" s="2" t="s">
        <v>67</v>
      </c>
      <c r="E795" s="2" t="s">
        <v>394</v>
      </c>
      <c r="F795" s="2" t="s">
        <v>65</v>
      </c>
      <c r="G795" s="9">
        <v>960</v>
      </c>
      <c r="H795" s="9" t="s">
        <v>0</v>
      </c>
      <c r="I795" s="9">
        <v>960</v>
      </c>
      <c r="J795" s="9">
        <v>960</v>
      </c>
      <c r="K795" s="9">
        <v>960</v>
      </c>
      <c r="L795" s="9">
        <v>960</v>
      </c>
      <c r="M795" s="9">
        <f t="shared" si="361"/>
        <v>100</v>
      </c>
      <c r="N795" s="9">
        <f t="shared" si="362"/>
        <v>100</v>
      </c>
    </row>
    <row r="796" spans="1:14" ht="25.5">
      <c r="A796" s="33" t="s">
        <v>677</v>
      </c>
      <c r="B796" s="2" t="s">
        <v>313</v>
      </c>
      <c r="C796" s="2" t="s">
        <v>67</v>
      </c>
      <c r="D796" s="2" t="s">
        <v>67</v>
      </c>
      <c r="E796" s="28" t="s">
        <v>678</v>
      </c>
      <c r="F796" s="2"/>
      <c r="G796" s="9"/>
      <c r="H796" s="9"/>
      <c r="I796" s="9"/>
      <c r="J796" s="9">
        <f>J797</f>
        <v>901.4</v>
      </c>
      <c r="K796" s="9">
        <f t="shared" ref="K796:L798" si="372">K797</f>
        <v>901.4</v>
      </c>
      <c r="L796" s="9">
        <f t="shared" si="372"/>
        <v>901.4</v>
      </c>
      <c r="M796" s="9">
        <v>0</v>
      </c>
      <c r="N796" s="9">
        <f t="shared" ref="N796:N799" si="373">L796/J796*100</f>
        <v>100</v>
      </c>
    </row>
    <row r="797" spans="1:14" ht="25.5">
      <c r="A797" s="33" t="s">
        <v>677</v>
      </c>
      <c r="B797" s="2" t="s">
        <v>313</v>
      </c>
      <c r="C797" s="2" t="s">
        <v>67</v>
      </c>
      <c r="D797" s="2" t="s">
        <v>67</v>
      </c>
      <c r="E797" s="28" t="s">
        <v>679</v>
      </c>
      <c r="F797" s="2"/>
      <c r="G797" s="9"/>
      <c r="H797" s="9"/>
      <c r="I797" s="9"/>
      <c r="J797" s="9">
        <f>J798</f>
        <v>901.4</v>
      </c>
      <c r="K797" s="9">
        <f t="shared" si="372"/>
        <v>901.4</v>
      </c>
      <c r="L797" s="9">
        <f t="shared" si="372"/>
        <v>901.4</v>
      </c>
      <c r="M797" s="9">
        <v>0</v>
      </c>
      <c r="N797" s="9">
        <f t="shared" si="373"/>
        <v>100</v>
      </c>
    </row>
    <row r="798" spans="1:14" ht="38.25">
      <c r="A798" s="8" t="s">
        <v>62</v>
      </c>
      <c r="B798" s="2" t="s">
        <v>313</v>
      </c>
      <c r="C798" s="2" t="s">
        <v>67</v>
      </c>
      <c r="D798" s="2" t="s">
        <v>67</v>
      </c>
      <c r="E798" s="28" t="s">
        <v>679</v>
      </c>
      <c r="F798" s="2">
        <v>600</v>
      </c>
      <c r="G798" s="9"/>
      <c r="H798" s="9"/>
      <c r="I798" s="9"/>
      <c r="J798" s="9">
        <f>J799</f>
        <v>901.4</v>
      </c>
      <c r="K798" s="9">
        <f t="shared" si="372"/>
        <v>901.4</v>
      </c>
      <c r="L798" s="9">
        <f t="shared" si="372"/>
        <v>901.4</v>
      </c>
      <c r="M798" s="9">
        <v>0</v>
      </c>
      <c r="N798" s="9">
        <f t="shared" si="373"/>
        <v>100</v>
      </c>
    </row>
    <row r="799" spans="1:14">
      <c r="A799" s="8" t="s">
        <v>64</v>
      </c>
      <c r="B799" s="2" t="s">
        <v>313</v>
      </c>
      <c r="C799" s="2" t="s">
        <v>67</v>
      </c>
      <c r="D799" s="2" t="s">
        <v>67</v>
      </c>
      <c r="E799" s="28" t="s">
        <v>679</v>
      </c>
      <c r="F799" s="2">
        <v>610</v>
      </c>
      <c r="G799" s="9"/>
      <c r="H799" s="9"/>
      <c r="I799" s="9"/>
      <c r="J799" s="9">
        <v>901.4</v>
      </c>
      <c r="K799" s="9">
        <v>901.4</v>
      </c>
      <c r="L799" s="9">
        <v>901.4</v>
      </c>
      <c r="M799" s="9">
        <v>0</v>
      </c>
      <c r="N799" s="9">
        <f t="shared" si="373"/>
        <v>100</v>
      </c>
    </row>
    <row r="800" spans="1:14">
      <c r="A800" s="10" t="s">
        <v>0</v>
      </c>
      <c r="B800" s="6" t="s">
        <v>0</v>
      </c>
      <c r="C800" s="6" t="s">
        <v>0</v>
      </c>
      <c r="D800" s="6" t="s">
        <v>0</v>
      </c>
      <c r="E800" s="6" t="s">
        <v>0</v>
      </c>
      <c r="F800" s="6" t="s">
        <v>0</v>
      </c>
      <c r="G800" s="11" t="s">
        <v>0</v>
      </c>
      <c r="H800" s="11" t="s">
        <v>0</v>
      </c>
      <c r="I800" s="11" t="s">
        <v>0</v>
      </c>
      <c r="J800" s="11"/>
      <c r="K800" s="11"/>
      <c r="L800" s="11"/>
      <c r="M800" s="11"/>
      <c r="N800" s="11"/>
    </row>
    <row r="801" spans="1:14">
      <c r="A801" s="8" t="s">
        <v>260</v>
      </c>
      <c r="B801" s="2" t="s">
        <v>313</v>
      </c>
      <c r="C801" s="2" t="s">
        <v>35</v>
      </c>
      <c r="D801" s="6" t="s">
        <v>0</v>
      </c>
      <c r="E801" s="6" t="s">
        <v>0</v>
      </c>
      <c r="F801" s="6" t="s">
        <v>0</v>
      </c>
      <c r="G801" s="9">
        <v>474832.8</v>
      </c>
      <c r="H801" s="9" t="s">
        <v>0</v>
      </c>
      <c r="I801" s="9">
        <v>474832.8</v>
      </c>
      <c r="J801" s="9">
        <f>J802</f>
        <v>532739.1</v>
      </c>
      <c r="K801" s="9">
        <f t="shared" ref="K801:L803" si="374">K802</f>
        <v>532739.1</v>
      </c>
      <c r="L801" s="9">
        <f t="shared" si="374"/>
        <v>532739.1</v>
      </c>
      <c r="M801" s="9">
        <f t="shared" si="361"/>
        <v>112.19509267262076</v>
      </c>
      <c r="N801" s="9">
        <f t="shared" si="362"/>
        <v>100</v>
      </c>
    </row>
    <row r="802" spans="1:14">
      <c r="A802" s="8" t="s">
        <v>261</v>
      </c>
      <c r="B802" s="2" t="s">
        <v>313</v>
      </c>
      <c r="C802" s="2" t="s">
        <v>35</v>
      </c>
      <c r="D802" s="2" t="s">
        <v>33</v>
      </c>
      <c r="E802" s="6" t="s">
        <v>0</v>
      </c>
      <c r="F802" s="6" t="s">
        <v>0</v>
      </c>
      <c r="G802" s="9">
        <v>474832.8</v>
      </c>
      <c r="H802" s="9" t="s">
        <v>0</v>
      </c>
      <c r="I802" s="9">
        <v>474832.8</v>
      </c>
      <c r="J802" s="9">
        <f>J803</f>
        <v>532739.1</v>
      </c>
      <c r="K802" s="9">
        <f t="shared" si="374"/>
        <v>532739.1</v>
      </c>
      <c r="L802" s="9">
        <f t="shared" si="374"/>
        <v>532739.1</v>
      </c>
      <c r="M802" s="9">
        <f t="shared" si="361"/>
        <v>112.19509267262076</v>
      </c>
      <c r="N802" s="9">
        <f t="shared" si="362"/>
        <v>100</v>
      </c>
    </row>
    <row r="803" spans="1:14" ht="38.25">
      <c r="A803" s="8" t="s">
        <v>169</v>
      </c>
      <c r="B803" s="2" t="s">
        <v>313</v>
      </c>
      <c r="C803" s="2" t="s">
        <v>35</v>
      </c>
      <c r="D803" s="2" t="s">
        <v>33</v>
      </c>
      <c r="E803" s="2" t="s">
        <v>170</v>
      </c>
      <c r="F803" s="6" t="s">
        <v>0</v>
      </c>
      <c r="G803" s="9">
        <v>474832.8</v>
      </c>
      <c r="H803" s="9" t="s">
        <v>0</v>
      </c>
      <c r="I803" s="9">
        <v>474832.8</v>
      </c>
      <c r="J803" s="9">
        <f>J804</f>
        <v>532739.1</v>
      </c>
      <c r="K803" s="9">
        <f t="shared" si="374"/>
        <v>532739.1</v>
      </c>
      <c r="L803" s="9">
        <f t="shared" si="374"/>
        <v>532739.1</v>
      </c>
      <c r="M803" s="9">
        <f t="shared" si="361"/>
        <v>112.19509267262076</v>
      </c>
      <c r="N803" s="9">
        <f t="shared" si="362"/>
        <v>100</v>
      </c>
    </row>
    <row r="804" spans="1:14" ht="38.25">
      <c r="A804" s="8" t="s">
        <v>367</v>
      </c>
      <c r="B804" s="2" t="s">
        <v>313</v>
      </c>
      <c r="C804" s="2" t="s">
        <v>35</v>
      </c>
      <c r="D804" s="2" t="s">
        <v>33</v>
      </c>
      <c r="E804" s="2" t="s">
        <v>368</v>
      </c>
      <c r="F804" s="6" t="s">
        <v>0</v>
      </c>
      <c r="G804" s="9">
        <v>474832.8</v>
      </c>
      <c r="H804" s="9" t="s">
        <v>0</v>
      </c>
      <c r="I804" s="9">
        <v>474832.8</v>
      </c>
      <c r="J804" s="9">
        <f>J805+J808</f>
        <v>532739.1</v>
      </c>
      <c r="K804" s="9">
        <f t="shared" ref="K804:L804" si="375">K805+K808</f>
        <v>532739.1</v>
      </c>
      <c r="L804" s="9">
        <f t="shared" si="375"/>
        <v>532739.1</v>
      </c>
      <c r="M804" s="9">
        <f t="shared" si="361"/>
        <v>112.19509267262076</v>
      </c>
      <c r="N804" s="9">
        <f t="shared" si="362"/>
        <v>100</v>
      </c>
    </row>
    <row r="805" spans="1:14" ht="76.5">
      <c r="A805" s="8" t="s">
        <v>395</v>
      </c>
      <c r="B805" s="2" t="s">
        <v>313</v>
      </c>
      <c r="C805" s="2" t="s">
        <v>35</v>
      </c>
      <c r="D805" s="2" t="s">
        <v>33</v>
      </c>
      <c r="E805" s="2" t="s">
        <v>396</v>
      </c>
      <c r="F805" s="6" t="s">
        <v>0</v>
      </c>
      <c r="G805" s="9">
        <v>324708.09999999998</v>
      </c>
      <c r="H805" s="9" t="s">
        <v>0</v>
      </c>
      <c r="I805" s="9">
        <v>324708.09999999998</v>
      </c>
      <c r="J805" s="9">
        <f>J806</f>
        <v>339471.7</v>
      </c>
      <c r="K805" s="9">
        <f t="shared" ref="K805:L806" si="376">K806</f>
        <v>339471.7</v>
      </c>
      <c r="L805" s="9">
        <f t="shared" si="376"/>
        <v>339471.7</v>
      </c>
      <c r="M805" s="9">
        <f t="shared" si="361"/>
        <v>104.54672981671847</v>
      </c>
      <c r="N805" s="9">
        <f t="shared" si="362"/>
        <v>100</v>
      </c>
    </row>
    <row r="806" spans="1:14" ht="25.5">
      <c r="A806" s="8" t="s">
        <v>93</v>
      </c>
      <c r="B806" s="2" t="s">
        <v>313</v>
      </c>
      <c r="C806" s="2" t="s">
        <v>35</v>
      </c>
      <c r="D806" s="2" t="s">
        <v>33</v>
      </c>
      <c r="E806" s="2" t="s">
        <v>396</v>
      </c>
      <c r="F806" s="2" t="s">
        <v>94</v>
      </c>
      <c r="G806" s="9">
        <v>324708.09999999998</v>
      </c>
      <c r="H806" s="9" t="s">
        <v>0</v>
      </c>
      <c r="I806" s="9">
        <v>324708.09999999998</v>
      </c>
      <c r="J806" s="9">
        <f>J807</f>
        <v>339471.7</v>
      </c>
      <c r="K806" s="9">
        <f t="shared" si="376"/>
        <v>339471.7</v>
      </c>
      <c r="L806" s="9">
        <f t="shared" si="376"/>
        <v>339471.7</v>
      </c>
      <c r="M806" s="9">
        <f t="shared" si="361"/>
        <v>104.54672981671847</v>
      </c>
      <c r="N806" s="9">
        <f t="shared" si="362"/>
        <v>100</v>
      </c>
    </row>
    <row r="807" spans="1:14" ht="25.5">
      <c r="A807" s="8" t="s">
        <v>268</v>
      </c>
      <c r="B807" s="2" t="s">
        <v>313</v>
      </c>
      <c r="C807" s="2" t="s">
        <v>35</v>
      </c>
      <c r="D807" s="2" t="s">
        <v>33</v>
      </c>
      <c r="E807" s="2" t="s">
        <v>396</v>
      </c>
      <c r="F807" s="2" t="s">
        <v>269</v>
      </c>
      <c r="G807" s="9">
        <v>324708.09999999998</v>
      </c>
      <c r="H807" s="9" t="s">
        <v>0</v>
      </c>
      <c r="I807" s="9">
        <v>324708.09999999998</v>
      </c>
      <c r="J807" s="9">
        <v>339471.7</v>
      </c>
      <c r="K807" s="9">
        <v>339471.7</v>
      </c>
      <c r="L807" s="9">
        <v>339471.7</v>
      </c>
      <c r="M807" s="9">
        <f t="shared" si="361"/>
        <v>104.54672981671847</v>
      </c>
      <c r="N807" s="9">
        <f t="shared" si="362"/>
        <v>100</v>
      </c>
    </row>
    <row r="808" spans="1:14" ht="25.5">
      <c r="A808" s="8" t="s">
        <v>397</v>
      </c>
      <c r="B808" s="2" t="s">
        <v>313</v>
      </c>
      <c r="C808" s="2" t="s">
        <v>35</v>
      </c>
      <c r="D808" s="2" t="s">
        <v>33</v>
      </c>
      <c r="E808" s="2" t="s">
        <v>398</v>
      </c>
      <c r="F808" s="6" t="s">
        <v>0</v>
      </c>
      <c r="G808" s="9">
        <v>150124.70000000001</v>
      </c>
      <c r="H808" s="9" t="s">
        <v>0</v>
      </c>
      <c r="I808" s="9">
        <v>150124.70000000001</v>
      </c>
      <c r="J808" s="9">
        <f>J809</f>
        <v>193267.4</v>
      </c>
      <c r="K808" s="9">
        <f t="shared" ref="K808:L809" si="377">K809</f>
        <v>193267.4</v>
      </c>
      <c r="L808" s="9">
        <f t="shared" si="377"/>
        <v>193267.4</v>
      </c>
      <c r="M808" s="9">
        <f t="shared" si="361"/>
        <v>128.73790921813665</v>
      </c>
      <c r="N808" s="9">
        <f t="shared" si="362"/>
        <v>100</v>
      </c>
    </row>
    <row r="809" spans="1:14" ht="25.5">
      <c r="A809" s="8" t="s">
        <v>93</v>
      </c>
      <c r="B809" s="2" t="s">
        <v>313</v>
      </c>
      <c r="C809" s="2" t="s">
        <v>35</v>
      </c>
      <c r="D809" s="2" t="s">
        <v>33</v>
      </c>
      <c r="E809" s="2" t="s">
        <v>398</v>
      </c>
      <c r="F809" s="2" t="s">
        <v>94</v>
      </c>
      <c r="G809" s="9">
        <v>150124.70000000001</v>
      </c>
      <c r="H809" s="9" t="s">
        <v>0</v>
      </c>
      <c r="I809" s="9">
        <v>150124.70000000001</v>
      </c>
      <c r="J809" s="9">
        <f>J810</f>
        <v>193267.4</v>
      </c>
      <c r="K809" s="9">
        <f t="shared" si="377"/>
        <v>193267.4</v>
      </c>
      <c r="L809" s="9">
        <f t="shared" si="377"/>
        <v>193267.4</v>
      </c>
      <c r="M809" s="9">
        <f t="shared" si="361"/>
        <v>128.73790921813665</v>
      </c>
      <c r="N809" s="9">
        <f t="shared" si="362"/>
        <v>100</v>
      </c>
    </row>
    <row r="810" spans="1:14" ht="25.5">
      <c r="A810" s="8" t="s">
        <v>268</v>
      </c>
      <c r="B810" s="2" t="s">
        <v>313</v>
      </c>
      <c r="C810" s="2" t="s">
        <v>35</v>
      </c>
      <c r="D810" s="2" t="s">
        <v>33</v>
      </c>
      <c r="E810" s="2" t="s">
        <v>398</v>
      </c>
      <c r="F810" s="2" t="s">
        <v>269</v>
      </c>
      <c r="G810" s="9">
        <v>150124.70000000001</v>
      </c>
      <c r="H810" s="9" t="s">
        <v>0</v>
      </c>
      <c r="I810" s="9">
        <v>150124.70000000001</v>
      </c>
      <c r="J810" s="9">
        <v>193267.4</v>
      </c>
      <c r="K810" s="9">
        <v>193267.4</v>
      </c>
      <c r="L810" s="9">
        <v>193267.4</v>
      </c>
      <c r="M810" s="9">
        <f t="shared" si="361"/>
        <v>128.73790921813665</v>
      </c>
      <c r="N810" s="9">
        <f t="shared" si="362"/>
        <v>100</v>
      </c>
    </row>
    <row r="811" spans="1:14">
      <c r="A811" s="12" t="s">
        <v>0</v>
      </c>
      <c r="B811" s="13" t="s">
        <v>0</v>
      </c>
      <c r="C811" s="6" t="s">
        <v>0</v>
      </c>
      <c r="D811" s="6" t="s">
        <v>0</v>
      </c>
      <c r="E811" s="6" t="s">
        <v>0</v>
      </c>
      <c r="F811" s="6" t="s">
        <v>0</v>
      </c>
      <c r="G811" s="14" t="s">
        <v>0</v>
      </c>
      <c r="H811" s="14" t="s">
        <v>0</v>
      </c>
      <c r="I811" s="14" t="s">
        <v>0</v>
      </c>
      <c r="J811" s="14"/>
      <c r="K811" s="14"/>
      <c r="L811" s="14"/>
      <c r="M811" s="14"/>
      <c r="N811" s="14"/>
    </row>
    <row r="812" spans="1:14" ht="25.5">
      <c r="A812" s="4" t="s">
        <v>399</v>
      </c>
      <c r="B812" s="5" t="s">
        <v>400</v>
      </c>
      <c r="C812" s="6" t="s">
        <v>0</v>
      </c>
      <c r="D812" s="6" t="s">
        <v>0</v>
      </c>
      <c r="E812" s="6" t="s">
        <v>0</v>
      </c>
      <c r="F812" s="6" t="s">
        <v>0</v>
      </c>
      <c r="G812" s="7">
        <v>773906.3</v>
      </c>
      <c r="H812" s="7">
        <v>664.6</v>
      </c>
      <c r="I812" s="7">
        <v>774570.9</v>
      </c>
      <c r="J812" s="7">
        <f>J813+J824+J844</f>
        <v>814639.68997999991</v>
      </c>
      <c r="K812" s="7">
        <f t="shared" ref="K812:L812" si="378">K813+K824+K844</f>
        <v>814507.00972999993</v>
      </c>
      <c r="L812" s="7">
        <f t="shared" si="378"/>
        <v>814413.36222999985</v>
      </c>
      <c r="M812" s="7">
        <f t="shared" si="361"/>
        <v>105.14381088032094</v>
      </c>
      <c r="N812" s="7">
        <f t="shared" si="362"/>
        <v>99.972217441307635</v>
      </c>
    </row>
    <row r="813" spans="1:14">
      <c r="A813" s="8" t="s">
        <v>18</v>
      </c>
      <c r="B813" s="2" t="s">
        <v>400</v>
      </c>
      <c r="C813" s="2" t="s">
        <v>19</v>
      </c>
      <c r="D813" s="6" t="s">
        <v>0</v>
      </c>
      <c r="E813" s="6" t="s">
        <v>0</v>
      </c>
      <c r="F813" s="6" t="s">
        <v>0</v>
      </c>
      <c r="G813" s="9">
        <v>13481.2</v>
      </c>
      <c r="H813" s="9" t="s">
        <v>0</v>
      </c>
      <c r="I813" s="9">
        <v>13481.2</v>
      </c>
      <c r="J813" s="9">
        <f>J814</f>
        <v>13481.2</v>
      </c>
      <c r="K813" s="9">
        <f t="shared" ref="K813:L815" si="379">K814</f>
        <v>13481.2</v>
      </c>
      <c r="L813" s="9">
        <f t="shared" si="379"/>
        <v>13481.2</v>
      </c>
      <c r="M813" s="9">
        <f t="shared" si="361"/>
        <v>100</v>
      </c>
      <c r="N813" s="9">
        <f t="shared" si="362"/>
        <v>100</v>
      </c>
    </row>
    <row r="814" spans="1:14">
      <c r="A814" s="8" t="s">
        <v>314</v>
      </c>
      <c r="B814" s="2" t="s">
        <v>400</v>
      </c>
      <c r="C814" s="2" t="s">
        <v>19</v>
      </c>
      <c r="D814" s="2" t="s">
        <v>315</v>
      </c>
      <c r="E814" s="6" t="s">
        <v>0</v>
      </c>
      <c r="F814" s="6" t="s">
        <v>0</v>
      </c>
      <c r="G814" s="9">
        <v>13481.2</v>
      </c>
      <c r="H814" s="9" t="s">
        <v>0</v>
      </c>
      <c r="I814" s="9">
        <v>13481.2</v>
      </c>
      <c r="J814" s="9">
        <f>J815</f>
        <v>13481.2</v>
      </c>
      <c r="K814" s="9">
        <f t="shared" si="379"/>
        <v>13481.2</v>
      </c>
      <c r="L814" s="9">
        <f t="shared" si="379"/>
        <v>13481.2</v>
      </c>
      <c r="M814" s="9">
        <f t="shared" si="361"/>
        <v>100</v>
      </c>
      <c r="N814" s="9">
        <f t="shared" si="362"/>
        <v>100</v>
      </c>
    </row>
    <row r="815" spans="1:14" ht="76.5">
      <c r="A815" s="8" t="s">
        <v>68</v>
      </c>
      <c r="B815" s="2" t="s">
        <v>400</v>
      </c>
      <c r="C815" s="2" t="s">
        <v>19</v>
      </c>
      <c r="D815" s="2" t="s">
        <v>315</v>
      </c>
      <c r="E815" s="2" t="s">
        <v>69</v>
      </c>
      <c r="F815" s="6" t="s">
        <v>0</v>
      </c>
      <c r="G815" s="9">
        <v>13481.2</v>
      </c>
      <c r="H815" s="9" t="s">
        <v>0</v>
      </c>
      <c r="I815" s="9">
        <v>13481.2</v>
      </c>
      <c r="J815" s="9">
        <f>J816</f>
        <v>13481.2</v>
      </c>
      <c r="K815" s="9">
        <f t="shared" si="379"/>
        <v>13481.2</v>
      </c>
      <c r="L815" s="9">
        <f t="shared" si="379"/>
        <v>13481.2</v>
      </c>
      <c r="M815" s="9">
        <f t="shared" si="361"/>
        <v>100</v>
      </c>
      <c r="N815" s="9">
        <f t="shared" si="362"/>
        <v>100</v>
      </c>
    </row>
    <row r="816" spans="1:14" ht="38.25">
      <c r="A816" s="8" t="s">
        <v>70</v>
      </c>
      <c r="B816" s="2" t="s">
        <v>400</v>
      </c>
      <c r="C816" s="2" t="s">
        <v>19</v>
      </c>
      <c r="D816" s="2" t="s">
        <v>315</v>
      </c>
      <c r="E816" s="2" t="s">
        <v>71</v>
      </c>
      <c r="F816" s="6" t="s">
        <v>0</v>
      </c>
      <c r="G816" s="9">
        <v>13481.2</v>
      </c>
      <c r="H816" s="9" t="s">
        <v>0</v>
      </c>
      <c r="I816" s="9">
        <v>13481.2</v>
      </c>
      <c r="J816" s="9">
        <f>J817+J820</f>
        <v>13481.2</v>
      </c>
      <c r="K816" s="9">
        <f t="shared" ref="K816:L816" si="380">K817+K820</f>
        <v>13481.2</v>
      </c>
      <c r="L816" s="9">
        <f t="shared" si="380"/>
        <v>13481.2</v>
      </c>
      <c r="M816" s="9">
        <f t="shared" si="361"/>
        <v>100</v>
      </c>
      <c r="N816" s="9">
        <f t="shared" si="362"/>
        <v>100</v>
      </c>
    </row>
    <row r="817" spans="1:14" ht="25.5">
      <c r="A817" s="8" t="s">
        <v>60</v>
      </c>
      <c r="B817" s="2" t="s">
        <v>400</v>
      </c>
      <c r="C817" s="2" t="s">
        <v>19</v>
      </c>
      <c r="D817" s="2" t="s">
        <v>315</v>
      </c>
      <c r="E817" s="2" t="s">
        <v>401</v>
      </c>
      <c r="F817" s="6" t="s">
        <v>0</v>
      </c>
      <c r="G817" s="9">
        <v>5211.7</v>
      </c>
      <c r="H817" s="9" t="s">
        <v>0</v>
      </c>
      <c r="I817" s="9">
        <v>5211.7</v>
      </c>
      <c r="J817" s="9">
        <f>J818</f>
        <v>5211.7</v>
      </c>
      <c r="K817" s="9">
        <f t="shared" ref="K817:L818" si="381">K818</f>
        <v>5211.7</v>
      </c>
      <c r="L817" s="9">
        <f t="shared" si="381"/>
        <v>5211.7</v>
      </c>
      <c r="M817" s="9">
        <f t="shared" si="361"/>
        <v>100</v>
      </c>
      <c r="N817" s="9">
        <f t="shared" si="362"/>
        <v>100</v>
      </c>
    </row>
    <row r="818" spans="1:14" ht="38.25">
      <c r="A818" s="8" t="s">
        <v>62</v>
      </c>
      <c r="B818" s="2" t="s">
        <v>400</v>
      </c>
      <c r="C818" s="2" t="s">
        <v>19</v>
      </c>
      <c r="D818" s="2" t="s">
        <v>315</v>
      </c>
      <c r="E818" s="2" t="s">
        <v>401</v>
      </c>
      <c r="F818" s="2" t="s">
        <v>63</v>
      </c>
      <c r="G818" s="9">
        <v>5211.7</v>
      </c>
      <c r="H818" s="9" t="s">
        <v>0</v>
      </c>
      <c r="I818" s="9">
        <v>5211.7</v>
      </c>
      <c r="J818" s="9">
        <f>J819</f>
        <v>5211.7</v>
      </c>
      <c r="K818" s="9">
        <f t="shared" si="381"/>
        <v>5211.7</v>
      </c>
      <c r="L818" s="9">
        <f t="shared" si="381"/>
        <v>5211.7</v>
      </c>
      <c r="M818" s="9">
        <f t="shared" si="361"/>
        <v>100</v>
      </c>
      <c r="N818" s="9">
        <f t="shared" si="362"/>
        <v>100</v>
      </c>
    </row>
    <row r="819" spans="1:14">
      <c r="A819" s="8" t="s">
        <v>64</v>
      </c>
      <c r="B819" s="2" t="s">
        <v>400</v>
      </c>
      <c r="C819" s="2" t="s">
        <v>19</v>
      </c>
      <c r="D819" s="2" t="s">
        <v>315</v>
      </c>
      <c r="E819" s="2" t="s">
        <v>401</v>
      </c>
      <c r="F819" s="2" t="s">
        <v>65</v>
      </c>
      <c r="G819" s="9">
        <v>5211.7</v>
      </c>
      <c r="H819" s="9" t="s">
        <v>0</v>
      </c>
      <c r="I819" s="9">
        <v>5211.7</v>
      </c>
      <c r="J819" s="9">
        <v>5211.7</v>
      </c>
      <c r="K819" s="9">
        <v>5211.7</v>
      </c>
      <c r="L819" s="9">
        <v>5211.7</v>
      </c>
      <c r="M819" s="9">
        <f t="shared" si="361"/>
        <v>100</v>
      </c>
      <c r="N819" s="9">
        <f t="shared" si="362"/>
        <v>100</v>
      </c>
    </row>
    <row r="820" spans="1:14" ht="38.25">
      <c r="A820" s="8" t="s">
        <v>402</v>
      </c>
      <c r="B820" s="2" t="s">
        <v>400</v>
      </c>
      <c r="C820" s="2" t="s">
        <v>19</v>
      </c>
      <c r="D820" s="2" t="s">
        <v>315</v>
      </c>
      <c r="E820" s="2" t="s">
        <v>403</v>
      </c>
      <c r="F820" s="6" t="s">
        <v>0</v>
      </c>
      <c r="G820" s="9">
        <v>8269.5</v>
      </c>
      <c r="H820" s="9" t="s">
        <v>0</v>
      </c>
      <c r="I820" s="9">
        <v>8269.5</v>
      </c>
      <c r="J820" s="9">
        <f>J821</f>
        <v>8269.5</v>
      </c>
      <c r="K820" s="9">
        <f t="shared" ref="K820:L821" si="382">K821</f>
        <v>8269.5</v>
      </c>
      <c r="L820" s="9">
        <f t="shared" si="382"/>
        <v>8269.5</v>
      </c>
      <c r="M820" s="9">
        <f t="shared" si="361"/>
        <v>100</v>
      </c>
      <c r="N820" s="9">
        <f t="shared" si="362"/>
        <v>100</v>
      </c>
    </row>
    <row r="821" spans="1:14" ht="38.25">
      <c r="A821" s="8" t="s">
        <v>62</v>
      </c>
      <c r="B821" s="2" t="s">
        <v>400</v>
      </c>
      <c r="C821" s="2" t="s">
        <v>19</v>
      </c>
      <c r="D821" s="2" t="s">
        <v>315</v>
      </c>
      <c r="E821" s="2" t="s">
        <v>403</v>
      </c>
      <c r="F821" s="2" t="s">
        <v>63</v>
      </c>
      <c r="G821" s="9">
        <v>8269.5</v>
      </c>
      <c r="H821" s="9" t="s">
        <v>0</v>
      </c>
      <c r="I821" s="9">
        <v>8269.5</v>
      </c>
      <c r="J821" s="9">
        <f>J822</f>
        <v>8269.5</v>
      </c>
      <c r="K821" s="9">
        <f t="shared" si="382"/>
        <v>8269.5</v>
      </c>
      <c r="L821" s="9">
        <f t="shared" si="382"/>
        <v>8269.5</v>
      </c>
      <c r="M821" s="9">
        <f t="shared" si="361"/>
        <v>100</v>
      </c>
      <c r="N821" s="9">
        <f t="shared" si="362"/>
        <v>100</v>
      </c>
    </row>
    <row r="822" spans="1:14">
      <c r="A822" s="8" t="s">
        <v>64</v>
      </c>
      <c r="B822" s="2" t="s">
        <v>400</v>
      </c>
      <c r="C822" s="2" t="s">
        <v>19</v>
      </c>
      <c r="D822" s="2" t="s">
        <v>315</v>
      </c>
      <c r="E822" s="2" t="s">
        <v>403</v>
      </c>
      <c r="F822" s="2" t="s">
        <v>65</v>
      </c>
      <c r="G822" s="9">
        <v>8269.5</v>
      </c>
      <c r="H822" s="9" t="s">
        <v>0</v>
      </c>
      <c r="I822" s="9">
        <v>8269.5</v>
      </c>
      <c r="J822" s="9">
        <v>8269.5</v>
      </c>
      <c r="K822" s="9">
        <v>8269.5</v>
      </c>
      <c r="L822" s="9">
        <v>8269.5</v>
      </c>
      <c r="M822" s="9">
        <f t="shared" si="361"/>
        <v>100</v>
      </c>
      <c r="N822" s="9">
        <f t="shared" si="362"/>
        <v>100</v>
      </c>
    </row>
    <row r="823" spans="1:14">
      <c r="A823" s="10" t="s">
        <v>0</v>
      </c>
      <c r="B823" s="6" t="s">
        <v>0</v>
      </c>
      <c r="C823" s="6" t="s">
        <v>0</v>
      </c>
      <c r="D823" s="6" t="s">
        <v>0</v>
      </c>
      <c r="E823" s="6" t="s">
        <v>0</v>
      </c>
      <c r="F823" s="6" t="s">
        <v>0</v>
      </c>
      <c r="G823" s="11" t="s">
        <v>0</v>
      </c>
      <c r="H823" s="11" t="s">
        <v>0</v>
      </c>
      <c r="I823" s="11" t="s">
        <v>0</v>
      </c>
      <c r="J823" s="11"/>
      <c r="K823" s="11"/>
      <c r="L823" s="11"/>
      <c r="M823" s="11"/>
      <c r="N823" s="11"/>
    </row>
    <row r="824" spans="1:14">
      <c r="A824" s="8" t="s">
        <v>131</v>
      </c>
      <c r="B824" s="2" t="s">
        <v>400</v>
      </c>
      <c r="C824" s="2" t="s">
        <v>55</v>
      </c>
      <c r="D824" s="6" t="s">
        <v>0</v>
      </c>
      <c r="E824" s="6" t="s">
        <v>0</v>
      </c>
      <c r="F824" s="6" t="s">
        <v>0</v>
      </c>
      <c r="G824" s="9">
        <v>135156.79999999999</v>
      </c>
      <c r="H824" s="9" t="s">
        <v>0</v>
      </c>
      <c r="I824" s="9">
        <v>135156.79999999999</v>
      </c>
      <c r="J824" s="9">
        <f>J825+J838</f>
        <v>137613.87400000001</v>
      </c>
      <c r="K824" s="9">
        <f t="shared" ref="K824:L824" si="383">K825+K838</f>
        <v>137613.87400000001</v>
      </c>
      <c r="L824" s="9">
        <f t="shared" si="383"/>
        <v>137610.37400000001</v>
      </c>
      <c r="M824" s="9">
        <f t="shared" si="361"/>
        <v>101.81535372249122</v>
      </c>
      <c r="N824" s="9">
        <f t="shared" si="362"/>
        <v>99.997456651790799</v>
      </c>
    </row>
    <row r="825" spans="1:14">
      <c r="A825" s="8" t="s">
        <v>144</v>
      </c>
      <c r="B825" s="2" t="s">
        <v>400</v>
      </c>
      <c r="C825" s="2" t="s">
        <v>55</v>
      </c>
      <c r="D825" s="2" t="s">
        <v>129</v>
      </c>
      <c r="E825" s="6" t="s">
        <v>0</v>
      </c>
      <c r="F825" s="6" t="s">
        <v>0</v>
      </c>
      <c r="G825" s="9">
        <v>29165.599999999999</v>
      </c>
      <c r="H825" s="9" t="s">
        <v>0</v>
      </c>
      <c r="I825" s="9">
        <v>29165.599999999999</v>
      </c>
      <c r="J825" s="9">
        <f>J826+J833</f>
        <v>31622.677</v>
      </c>
      <c r="K825" s="9">
        <f t="shared" ref="K825:L825" si="384">K826+K833</f>
        <v>31622.677</v>
      </c>
      <c r="L825" s="9">
        <f t="shared" si="384"/>
        <v>31619.177</v>
      </c>
      <c r="M825" s="9">
        <f t="shared" si="361"/>
        <v>108.41257165976357</v>
      </c>
      <c r="N825" s="9">
        <f t="shared" si="362"/>
        <v>99.988931993328706</v>
      </c>
    </row>
    <row r="826" spans="1:14" ht="38.25">
      <c r="A826" s="8" t="s">
        <v>145</v>
      </c>
      <c r="B826" s="2" t="s">
        <v>400</v>
      </c>
      <c r="C826" s="2" t="s">
        <v>55</v>
      </c>
      <c r="D826" s="2" t="s">
        <v>129</v>
      </c>
      <c r="E826" s="2" t="s">
        <v>146</v>
      </c>
      <c r="F826" s="6" t="s">
        <v>0</v>
      </c>
      <c r="G826" s="9">
        <v>29165.599999999999</v>
      </c>
      <c r="H826" s="9" t="s">
        <v>0</v>
      </c>
      <c r="I826" s="9">
        <v>29165.599999999999</v>
      </c>
      <c r="J826" s="9">
        <f>J827+J830</f>
        <v>29165.599999999999</v>
      </c>
      <c r="K826" s="9">
        <f t="shared" ref="K826:L826" si="385">K827+K830</f>
        <v>29165.599999999999</v>
      </c>
      <c r="L826" s="9">
        <f t="shared" si="385"/>
        <v>29165.599999999999</v>
      </c>
      <c r="M826" s="9">
        <f t="shared" si="361"/>
        <v>100</v>
      </c>
      <c r="N826" s="9">
        <f t="shared" si="362"/>
        <v>100</v>
      </c>
    </row>
    <row r="827" spans="1:14" ht="63.75">
      <c r="A827" s="8" t="s">
        <v>404</v>
      </c>
      <c r="B827" s="2" t="s">
        <v>400</v>
      </c>
      <c r="C827" s="2" t="s">
        <v>55</v>
      </c>
      <c r="D827" s="2" t="s">
        <v>129</v>
      </c>
      <c r="E827" s="2" t="s">
        <v>405</v>
      </c>
      <c r="F827" s="6" t="s">
        <v>0</v>
      </c>
      <c r="G827" s="9">
        <v>949</v>
      </c>
      <c r="H827" s="9" t="s">
        <v>0</v>
      </c>
      <c r="I827" s="9">
        <v>949</v>
      </c>
      <c r="J827" s="9">
        <f>J828</f>
        <v>949</v>
      </c>
      <c r="K827" s="9">
        <f t="shared" ref="K827:L828" si="386">K828</f>
        <v>949</v>
      </c>
      <c r="L827" s="9">
        <f t="shared" si="386"/>
        <v>949</v>
      </c>
      <c r="M827" s="9">
        <f t="shared" si="361"/>
        <v>100</v>
      </c>
      <c r="N827" s="9">
        <f t="shared" si="362"/>
        <v>100</v>
      </c>
    </row>
    <row r="828" spans="1:14">
      <c r="A828" s="8" t="s">
        <v>28</v>
      </c>
      <c r="B828" s="2" t="s">
        <v>400</v>
      </c>
      <c r="C828" s="2" t="s">
        <v>55</v>
      </c>
      <c r="D828" s="2" t="s">
        <v>129</v>
      </c>
      <c r="E828" s="2" t="s">
        <v>405</v>
      </c>
      <c r="F828" s="2" t="s">
        <v>29</v>
      </c>
      <c r="G828" s="9">
        <v>949</v>
      </c>
      <c r="H828" s="9" t="s">
        <v>0</v>
      </c>
      <c r="I828" s="9">
        <v>949</v>
      </c>
      <c r="J828" s="9">
        <f>J829</f>
        <v>949</v>
      </c>
      <c r="K828" s="9">
        <f t="shared" si="386"/>
        <v>949</v>
      </c>
      <c r="L828" s="9">
        <f t="shared" si="386"/>
        <v>949</v>
      </c>
      <c r="M828" s="9">
        <f t="shared" si="361"/>
        <v>100</v>
      </c>
      <c r="N828" s="9">
        <f t="shared" si="362"/>
        <v>100</v>
      </c>
    </row>
    <row r="829" spans="1:14">
      <c r="A829" s="8" t="s">
        <v>75</v>
      </c>
      <c r="B829" s="2" t="s">
        <v>400</v>
      </c>
      <c r="C829" s="2" t="s">
        <v>55</v>
      </c>
      <c r="D829" s="2" t="s">
        <v>129</v>
      </c>
      <c r="E829" s="2" t="s">
        <v>405</v>
      </c>
      <c r="F829" s="2" t="s">
        <v>76</v>
      </c>
      <c r="G829" s="9">
        <v>949</v>
      </c>
      <c r="H829" s="9" t="s">
        <v>0</v>
      </c>
      <c r="I829" s="9">
        <v>949</v>
      </c>
      <c r="J829" s="9">
        <v>949</v>
      </c>
      <c r="K829" s="9">
        <v>949</v>
      </c>
      <c r="L829" s="9">
        <v>949</v>
      </c>
      <c r="M829" s="9">
        <f t="shared" si="361"/>
        <v>100</v>
      </c>
      <c r="N829" s="9">
        <f t="shared" si="362"/>
        <v>100</v>
      </c>
    </row>
    <row r="830" spans="1:14" ht="25.5">
      <c r="A830" s="8" t="s">
        <v>60</v>
      </c>
      <c r="B830" s="2" t="s">
        <v>400</v>
      </c>
      <c r="C830" s="2" t="s">
        <v>55</v>
      </c>
      <c r="D830" s="2" t="s">
        <v>129</v>
      </c>
      <c r="E830" s="2" t="s">
        <v>147</v>
      </c>
      <c r="F830" s="6" t="s">
        <v>0</v>
      </c>
      <c r="G830" s="9">
        <v>28216.6</v>
      </c>
      <c r="H830" s="9" t="s">
        <v>0</v>
      </c>
      <c r="I830" s="9">
        <v>28216.6</v>
      </c>
      <c r="J830" s="9">
        <f>J831</f>
        <v>28216.6</v>
      </c>
      <c r="K830" s="9">
        <f t="shared" ref="K830:L831" si="387">K831</f>
        <v>28216.6</v>
      </c>
      <c r="L830" s="9">
        <f t="shared" si="387"/>
        <v>28216.6</v>
      </c>
      <c r="M830" s="9">
        <f t="shared" si="361"/>
        <v>100</v>
      </c>
      <c r="N830" s="9">
        <f t="shared" si="362"/>
        <v>100</v>
      </c>
    </row>
    <row r="831" spans="1:14" ht="38.25">
      <c r="A831" s="8" t="s">
        <v>62</v>
      </c>
      <c r="B831" s="2" t="s">
        <v>400</v>
      </c>
      <c r="C831" s="2" t="s">
        <v>55</v>
      </c>
      <c r="D831" s="2" t="s">
        <v>129</v>
      </c>
      <c r="E831" s="2" t="s">
        <v>147</v>
      </c>
      <c r="F831" s="2" t="s">
        <v>63</v>
      </c>
      <c r="G831" s="9">
        <v>28216.6</v>
      </c>
      <c r="H831" s="9" t="s">
        <v>0</v>
      </c>
      <c r="I831" s="9">
        <v>28216.6</v>
      </c>
      <c r="J831" s="9">
        <f>J832</f>
        <v>28216.6</v>
      </c>
      <c r="K831" s="9">
        <f t="shared" si="387"/>
        <v>28216.6</v>
      </c>
      <c r="L831" s="9">
        <f t="shared" si="387"/>
        <v>28216.6</v>
      </c>
      <c r="M831" s="9">
        <f t="shared" si="361"/>
        <v>100</v>
      </c>
      <c r="N831" s="9">
        <f t="shared" si="362"/>
        <v>100</v>
      </c>
    </row>
    <row r="832" spans="1:14">
      <c r="A832" s="8" t="s">
        <v>64</v>
      </c>
      <c r="B832" s="2" t="s">
        <v>400</v>
      </c>
      <c r="C832" s="2" t="s">
        <v>55</v>
      </c>
      <c r="D832" s="2" t="s">
        <v>129</v>
      </c>
      <c r="E832" s="2" t="s">
        <v>147</v>
      </c>
      <c r="F832" s="2" t="s">
        <v>65</v>
      </c>
      <c r="G832" s="9">
        <v>28216.6</v>
      </c>
      <c r="H832" s="9" t="s">
        <v>0</v>
      </c>
      <c r="I832" s="9">
        <v>28216.6</v>
      </c>
      <c r="J832" s="9">
        <f>27924.3+292.3</f>
        <v>28216.6</v>
      </c>
      <c r="K832" s="9">
        <f>27924.3+292.3</f>
        <v>28216.6</v>
      </c>
      <c r="L832" s="9">
        <f>27924.3+292.3</f>
        <v>28216.6</v>
      </c>
      <c r="M832" s="9">
        <f t="shared" si="361"/>
        <v>100</v>
      </c>
      <c r="N832" s="9">
        <f t="shared" si="362"/>
        <v>100</v>
      </c>
    </row>
    <row r="833" spans="1:14" ht="25.5">
      <c r="A833" s="33" t="s">
        <v>677</v>
      </c>
      <c r="B833" s="2" t="s">
        <v>400</v>
      </c>
      <c r="C833" s="2" t="s">
        <v>55</v>
      </c>
      <c r="D833" s="2" t="s">
        <v>129</v>
      </c>
      <c r="E833" s="28" t="s">
        <v>678</v>
      </c>
      <c r="F833" s="2"/>
      <c r="G833" s="9"/>
      <c r="H833" s="9"/>
      <c r="I833" s="9"/>
      <c r="J833" s="9">
        <f>J834</f>
        <v>2457.0770000000002</v>
      </c>
      <c r="K833" s="9">
        <f t="shared" ref="K833:L835" si="388">K834</f>
        <v>2457.0770000000002</v>
      </c>
      <c r="L833" s="9">
        <f t="shared" si="388"/>
        <v>2453.5770000000002</v>
      </c>
      <c r="M833" s="9">
        <v>0</v>
      </c>
      <c r="N833" s="9">
        <f t="shared" ref="N833:N836" si="389">L833/J833*100</f>
        <v>99.857554321659435</v>
      </c>
    </row>
    <row r="834" spans="1:14" ht="25.5">
      <c r="A834" s="33" t="s">
        <v>677</v>
      </c>
      <c r="B834" s="2" t="s">
        <v>400</v>
      </c>
      <c r="C834" s="2" t="s">
        <v>55</v>
      </c>
      <c r="D834" s="2" t="s">
        <v>129</v>
      </c>
      <c r="E834" s="28" t="s">
        <v>679</v>
      </c>
      <c r="F834" s="2"/>
      <c r="G834" s="9"/>
      <c r="H834" s="9"/>
      <c r="I834" s="9"/>
      <c r="J834" s="9">
        <f>J835</f>
        <v>2457.0770000000002</v>
      </c>
      <c r="K834" s="9">
        <f t="shared" si="388"/>
        <v>2457.0770000000002</v>
      </c>
      <c r="L834" s="9">
        <f t="shared" si="388"/>
        <v>2453.5770000000002</v>
      </c>
      <c r="M834" s="9">
        <v>0</v>
      </c>
      <c r="N834" s="9">
        <f t="shared" si="389"/>
        <v>99.857554321659435</v>
      </c>
    </row>
    <row r="835" spans="1:14">
      <c r="A835" s="8" t="s">
        <v>28</v>
      </c>
      <c r="B835" s="2" t="s">
        <v>400</v>
      </c>
      <c r="C835" s="2" t="s">
        <v>55</v>
      </c>
      <c r="D835" s="2" t="s">
        <v>129</v>
      </c>
      <c r="E835" s="28" t="s">
        <v>679</v>
      </c>
      <c r="F835" s="2">
        <v>500</v>
      </c>
      <c r="G835" s="9"/>
      <c r="H835" s="9"/>
      <c r="I835" s="9"/>
      <c r="J835" s="9">
        <f>J836</f>
        <v>2457.0770000000002</v>
      </c>
      <c r="K835" s="9">
        <f t="shared" si="388"/>
        <v>2457.0770000000002</v>
      </c>
      <c r="L835" s="9">
        <f t="shared" si="388"/>
        <v>2453.5770000000002</v>
      </c>
      <c r="M835" s="9">
        <v>0</v>
      </c>
      <c r="N835" s="9">
        <f t="shared" si="389"/>
        <v>99.857554321659435</v>
      </c>
    </row>
    <row r="836" spans="1:14">
      <c r="A836" s="8" t="s">
        <v>411</v>
      </c>
      <c r="B836" s="2" t="s">
        <v>400</v>
      </c>
      <c r="C836" s="2" t="s">
        <v>55</v>
      </c>
      <c r="D836" s="2" t="s">
        <v>129</v>
      </c>
      <c r="E836" s="28" t="s">
        <v>679</v>
      </c>
      <c r="F836" s="2">
        <v>540</v>
      </c>
      <c r="G836" s="9"/>
      <c r="H836" s="9"/>
      <c r="I836" s="9"/>
      <c r="J836" s="9">
        <v>2457.0770000000002</v>
      </c>
      <c r="K836" s="9">
        <v>2457.0770000000002</v>
      </c>
      <c r="L836" s="9">
        <v>2453.5770000000002</v>
      </c>
      <c r="M836" s="9">
        <v>0</v>
      </c>
      <c r="N836" s="9">
        <f t="shared" si="389"/>
        <v>99.857554321659435</v>
      </c>
    </row>
    <row r="837" spans="1:14">
      <c r="A837" s="8"/>
      <c r="B837" s="2"/>
      <c r="C837" s="2"/>
      <c r="D837" s="2"/>
      <c r="E837" s="2"/>
      <c r="F837" s="2"/>
      <c r="G837" s="9"/>
      <c r="H837" s="9"/>
      <c r="I837" s="9"/>
      <c r="J837" s="9"/>
      <c r="K837" s="9"/>
      <c r="L837" s="9"/>
      <c r="M837" s="9"/>
      <c r="N837" s="9"/>
    </row>
    <row r="838" spans="1:14">
      <c r="A838" s="8" t="s">
        <v>157</v>
      </c>
      <c r="B838" s="2" t="s">
        <v>400</v>
      </c>
      <c r="C838" s="2" t="s">
        <v>55</v>
      </c>
      <c r="D838" s="2" t="s">
        <v>21</v>
      </c>
      <c r="E838" s="6" t="s">
        <v>0</v>
      </c>
      <c r="F838" s="6" t="s">
        <v>0</v>
      </c>
      <c r="G838" s="9">
        <v>105991.2</v>
      </c>
      <c r="H838" s="9" t="s">
        <v>0</v>
      </c>
      <c r="I838" s="9">
        <v>105991.2</v>
      </c>
      <c r="J838" s="9">
        <f>J839</f>
        <v>105991.197</v>
      </c>
      <c r="K838" s="9">
        <f t="shared" ref="K838:L841" si="390">K839</f>
        <v>105991.197</v>
      </c>
      <c r="L838" s="9">
        <f t="shared" si="390"/>
        <v>105991.197</v>
      </c>
      <c r="M838" s="9">
        <f t="shared" si="361"/>
        <v>99.999997169576346</v>
      </c>
      <c r="N838" s="9">
        <f t="shared" si="362"/>
        <v>100</v>
      </c>
    </row>
    <row r="839" spans="1:14" ht="38.25">
      <c r="A839" s="8" t="s">
        <v>145</v>
      </c>
      <c r="B839" s="2" t="s">
        <v>400</v>
      </c>
      <c r="C839" s="2" t="s">
        <v>55</v>
      </c>
      <c r="D839" s="2" t="s">
        <v>21</v>
      </c>
      <c r="E839" s="2" t="s">
        <v>146</v>
      </c>
      <c r="F839" s="6" t="s">
        <v>0</v>
      </c>
      <c r="G839" s="9">
        <v>105991.2</v>
      </c>
      <c r="H839" s="9" t="s">
        <v>0</v>
      </c>
      <c r="I839" s="9">
        <v>105991.2</v>
      </c>
      <c r="J839" s="9">
        <f>J840</f>
        <v>105991.197</v>
      </c>
      <c r="K839" s="9">
        <f t="shared" si="390"/>
        <v>105991.197</v>
      </c>
      <c r="L839" s="9">
        <f t="shared" si="390"/>
        <v>105991.197</v>
      </c>
      <c r="M839" s="9">
        <f t="shared" si="361"/>
        <v>99.999997169576346</v>
      </c>
      <c r="N839" s="9">
        <f t="shared" si="362"/>
        <v>100</v>
      </c>
    </row>
    <row r="840" spans="1:14" ht="25.5">
      <c r="A840" s="8" t="s">
        <v>60</v>
      </c>
      <c r="B840" s="2" t="s">
        <v>400</v>
      </c>
      <c r="C840" s="2" t="s">
        <v>55</v>
      </c>
      <c r="D840" s="2" t="s">
        <v>21</v>
      </c>
      <c r="E840" s="2" t="s">
        <v>147</v>
      </c>
      <c r="F840" s="6" t="s">
        <v>0</v>
      </c>
      <c r="G840" s="9">
        <v>105991.2</v>
      </c>
      <c r="H840" s="9" t="s">
        <v>0</v>
      </c>
      <c r="I840" s="9">
        <v>105991.2</v>
      </c>
      <c r="J840" s="9">
        <f>J841</f>
        <v>105991.197</v>
      </c>
      <c r="K840" s="9">
        <f t="shared" si="390"/>
        <v>105991.197</v>
      </c>
      <c r="L840" s="9">
        <f t="shared" si="390"/>
        <v>105991.197</v>
      </c>
      <c r="M840" s="9">
        <f t="shared" si="361"/>
        <v>99.999997169576346</v>
      </c>
      <c r="N840" s="9">
        <f t="shared" si="362"/>
        <v>100</v>
      </c>
    </row>
    <row r="841" spans="1:14" ht="38.25">
      <c r="A841" s="8" t="s">
        <v>62</v>
      </c>
      <c r="B841" s="2" t="s">
        <v>400</v>
      </c>
      <c r="C841" s="2" t="s">
        <v>55</v>
      </c>
      <c r="D841" s="2" t="s">
        <v>21</v>
      </c>
      <c r="E841" s="2" t="s">
        <v>147</v>
      </c>
      <c r="F841" s="2" t="s">
        <v>63</v>
      </c>
      <c r="G841" s="9">
        <v>105991.2</v>
      </c>
      <c r="H841" s="9" t="s">
        <v>0</v>
      </c>
      <c r="I841" s="9">
        <v>105991.2</v>
      </c>
      <c r="J841" s="9">
        <f>J842</f>
        <v>105991.197</v>
      </c>
      <c r="K841" s="9">
        <f t="shared" si="390"/>
        <v>105991.197</v>
      </c>
      <c r="L841" s="9">
        <f t="shared" si="390"/>
        <v>105991.197</v>
      </c>
      <c r="M841" s="9">
        <f t="shared" si="361"/>
        <v>99.999997169576346</v>
      </c>
      <c r="N841" s="9">
        <f t="shared" si="362"/>
        <v>100</v>
      </c>
    </row>
    <row r="842" spans="1:14">
      <c r="A842" s="8" t="s">
        <v>64</v>
      </c>
      <c r="B842" s="2" t="s">
        <v>400</v>
      </c>
      <c r="C842" s="2" t="s">
        <v>55</v>
      </c>
      <c r="D842" s="2" t="s">
        <v>21</v>
      </c>
      <c r="E842" s="2" t="s">
        <v>147</v>
      </c>
      <c r="F842" s="2" t="s">
        <v>65</v>
      </c>
      <c r="G842" s="9">
        <v>105991.2</v>
      </c>
      <c r="H842" s="9" t="s">
        <v>0</v>
      </c>
      <c r="I842" s="9">
        <v>105991.2</v>
      </c>
      <c r="J842" s="9">
        <f>105991.197</f>
        <v>105991.197</v>
      </c>
      <c r="K842" s="9">
        <v>105991.197</v>
      </c>
      <c r="L842" s="9">
        <v>105991.197</v>
      </c>
      <c r="M842" s="9">
        <f t="shared" si="361"/>
        <v>99.999997169576346</v>
      </c>
      <c r="N842" s="9">
        <f t="shared" si="362"/>
        <v>100</v>
      </c>
    </row>
    <row r="843" spans="1:14">
      <c r="A843" s="10" t="s">
        <v>0</v>
      </c>
      <c r="B843" s="6" t="s">
        <v>0</v>
      </c>
      <c r="C843" s="6" t="s">
        <v>0</v>
      </c>
      <c r="D843" s="6" t="s">
        <v>0</v>
      </c>
      <c r="E843" s="6" t="s">
        <v>0</v>
      </c>
      <c r="F843" s="6" t="s">
        <v>0</v>
      </c>
      <c r="G843" s="11" t="s">
        <v>0</v>
      </c>
      <c r="H843" s="11" t="s">
        <v>0</v>
      </c>
      <c r="I843" s="11" t="s">
        <v>0</v>
      </c>
      <c r="J843" s="11"/>
      <c r="K843" s="11"/>
      <c r="L843" s="11"/>
      <c r="M843" s="11"/>
      <c r="N843" s="11"/>
    </row>
    <row r="844" spans="1:14">
      <c r="A844" s="8" t="s">
        <v>161</v>
      </c>
      <c r="B844" s="2" t="s">
        <v>400</v>
      </c>
      <c r="C844" s="2" t="s">
        <v>162</v>
      </c>
      <c r="D844" s="6" t="s">
        <v>0</v>
      </c>
      <c r="E844" s="6" t="s">
        <v>0</v>
      </c>
      <c r="F844" s="6" t="s">
        <v>0</v>
      </c>
      <c r="G844" s="9">
        <v>625268.30000000005</v>
      </c>
      <c r="H844" s="9">
        <v>664.6</v>
      </c>
      <c r="I844" s="9">
        <v>625932.9</v>
      </c>
      <c r="J844" s="9">
        <f>J845+J911</f>
        <v>663544.61597999989</v>
      </c>
      <c r="K844" s="9">
        <f t="shared" ref="K844:L844" si="391">K845+K911</f>
        <v>663411.93572999991</v>
      </c>
      <c r="L844" s="9">
        <f t="shared" si="391"/>
        <v>663321.78822999983</v>
      </c>
      <c r="M844" s="9">
        <f t="shared" ref="M844:M914" si="392">L844/I844*100</f>
        <v>105.9733061211513</v>
      </c>
      <c r="N844" s="9">
        <f t="shared" ref="N844:N914" si="393">L844/J844*100</f>
        <v>99.966418573124741</v>
      </c>
    </row>
    <row r="845" spans="1:14">
      <c r="A845" s="8" t="s">
        <v>163</v>
      </c>
      <c r="B845" s="2" t="s">
        <v>400</v>
      </c>
      <c r="C845" s="2" t="s">
        <v>162</v>
      </c>
      <c r="D845" s="2" t="s">
        <v>19</v>
      </c>
      <c r="E845" s="6" t="s">
        <v>0</v>
      </c>
      <c r="F845" s="6" t="s">
        <v>0</v>
      </c>
      <c r="G845" s="9">
        <v>591418.80000000005</v>
      </c>
      <c r="H845" s="9">
        <v>664.6</v>
      </c>
      <c r="I845" s="9">
        <v>592083.4</v>
      </c>
      <c r="J845" s="9">
        <f>J846+J859+J895+J899+J903</f>
        <v>630195.10964999988</v>
      </c>
      <c r="K845" s="9">
        <f t="shared" ref="K845:L845" si="394">K846+K859+K895+K899+K903</f>
        <v>630195.07664999994</v>
      </c>
      <c r="L845" s="9">
        <f t="shared" si="394"/>
        <v>630189.36164999986</v>
      </c>
      <c r="M845" s="9">
        <f t="shared" si="392"/>
        <v>106.43591116555538</v>
      </c>
      <c r="N845" s="9">
        <f t="shared" si="393"/>
        <v>99.999087901522557</v>
      </c>
    </row>
    <row r="846" spans="1:14" ht="38.25">
      <c r="A846" s="8" t="s">
        <v>386</v>
      </c>
      <c r="B846" s="2" t="s">
        <v>400</v>
      </c>
      <c r="C846" s="2" t="s">
        <v>162</v>
      </c>
      <c r="D846" s="2" t="s">
        <v>19</v>
      </c>
      <c r="E846" s="2" t="s">
        <v>387</v>
      </c>
      <c r="F846" s="6" t="s">
        <v>0</v>
      </c>
      <c r="G846" s="9">
        <v>5400</v>
      </c>
      <c r="H846" s="9" t="s">
        <v>0</v>
      </c>
      <c r="I846" s="9">
        <v>5400</v>
      </c>
      <c r="J846" s="9">
        <f>J847</f>
        <v>5400</v>
      </c>
      <c r="K846" s="9">
        <f t="shared" ref="K846:L846" si="395">K847</f>
        <v>5400</v>
      </c>
      <c r="L846" s="9">
        <f t="shared" si="395"/>
        <v>5400</v>
      </c>
      <c r="M846" s="9">
        <f t="shared" si="392"/>
        <v>100</v>
      </c>
      <c r="N846" s="9">
        <f t="shared" si="393"/>
        <v>100</v>
      </c>
    </row>
    <row r="847" spans="1:14">
      <c r="A847" s="8" t="s">
        <v>388</v>
      </c>
      <c r="B847" s="2" t="s">
        <v>400</v>
      </c>
      <c r="C847" s="2" t="s">
        <v>162</v>
      </c>
      <c r="D847" s="2" t="s">
        <v>19</v>
      </c>
      <c r="E847" s="2" t="s">
        <v>389</v>
      </c>
      <c r="F847" s="6" t="s">
        <v>0</v>
      </c>
      <c r="G847" s="9">
        <v>5400</v>
      </c>
      <c r="H847" s="9" t="s">
        <v>0</v>
      </c>
      <c r="I847" s="9">
        <v>5400</v>
      </c>
      <c r="J847" s="9">
        <f>J848+J853+J856</f>
        <v>5400</v>
      </c>
      <c r="K847" s="9">
        <f t="shared" ref="K847:L847" si="396">K848+K853+K856</f>
        <v>5400</v>
      </c>
      <c r="L847" s="9">
        <f t="shared" si="396"/>
        <v>5400</v>
      </c>
      <c r="M847" s="9">
        <f t="shared" si="392"/>
        <v>100</v>
      </c>
      <c r="N847" s="9">
        <f t="shared" si="393"/>
        <v>100</v>
      </c>
    </row>
    <row r="848" spans="1:14" ht="38.25">
      <c r="A848" s="8" t="s">
        <v>390</v>
      </c>
      <c r="B848" s="2" t="s">
        <v>400</v>
      </c>
      <c r="C848" s="2" t="s">
        <v>162</v>
      </c>
      <c r="D848" s="2" t="s">
        <v>19</v>
      </c>
      <c r="E848" s="2" t="s">
        <v>391</v>
      </c>
      <c r="F848" s="6" t="s">
        <v>0</v>
      </c>
      <c r="G848" s="9">
        <v>2700</v>
      </c>
      <c r="H848" s="9" t="s">
        <v>0</v>
      </c>
      <c r="I848" s="9">
        <v>2700</v>
      </c>
      <c r="J848" s="9">
        <f>J849+J851</f>
        <v>2700</v>
      </c>
      <c r="K848" s="9">
        <f t="shared" ref="K848:L848" si="397">K849+K851</f>
        <v>2700</v>
      </c>
      <c r="L848" s="9">
        <f t="shared" si="397"/>
        <v>2700</v>
      </c>
      <c r="M848" s="9">
        <f t="shared" si="392"/>
        <v>100</v>
      </c>
      <c r="N848" s="9">
        <f t="shared" si="393"/>
        <v>100</v>
      </c>
    </row>
    <row r="849" spans="1:14">
      <c r="A849" s="8" t="s">
        <v>28</v>
      </c>
      <c r="B849" s="2" t="s">
        <v>400</v>
      </c>
      <c r="C849" s="2" t="s">
        <v>162</v>
      </c>
      <c r="D849" s="2" t="s">
        <v>19</v>
      </c>
      <c r="E849" s="2" t="s">
        <v>391</v>
      </c>
      <c r="F849" s="2" t="s">
        <v>29</v>
      </c>
      <c r="G849" s="9">
        <v>2500</v>
      </c>
      <c r="H849" s="9" t="s">
        <v>0</v>
      </c>
      <c r="I849" s="9">
        <v>2500</v>
      </c>
      <c r="J849" s="9">
        <f>J850</f>
        <v>2500</v>
      </c>
      <c r="K849" s="9">
        <f t="shared" ref="K849:L849" si="398">K850</f>
        <v>2500</v>
      </c>
      <c r="L849" s="9">
        <f t="shared" si="398"/>
        <v>2500</v>
      </c>
      <c r="M849" s="9">
        <f t="shared" si="392"/>
        <v>100</v>
      </c>
      <c r="N849" s="9">
        <f t="shared" si="393"/>
        <v>100</v>
      </c>
    </row>
    <row r="850" spans="1:14">
      <c r="A850" s="8" t="s">
        <v>75</v>
      </c>
      <c r="B850" s="2" t="s">
        <v>400</v>
      </c>
      <c r="C850" s="2" t="s">
        <v>162</v>
      </c>
      <c r="D850" s="2" t="s">
        <v>19</v>
      </c>
      <c r="E850" s="2" t="s">
        <v>391</v>
      </c>
      <c r="F850" s="2" t="s">
        <v>76</v>
      </c>
      <c r="G850" s="9">
        <v>2500</v>
      </c>
      <c r="H850" s="9" t="s">
        <v>0</v>
      </c>
      <c r="I850" s="9">
        <v>2500</v>
      </c>
      <c r="J850" s="9">
        <v>2500</v>
      </c>
      <c r="K850" s="9">
        <v>2500</v>
      </c>
      <c r="L850" s="9">
        <v>2500</v>
      </c>
      <c r="M850" s="9">
        <f t="shared" si="392"/>
        <v>100</v>
      </c>
      <c r="N850" s="9">
        <f t="shared" si="393"/>
        <v>100</v>
      </c>
    </row>
    <row r="851" spans="1:14" ht="38.25">
      <c r="A851" s="8" t="s">
        <v>62</v>
      </c>
      <c r="B851" s="2" t="s">
        <v>400</v>
      </c>
      <c r="C851" s="2" t="s">
        <v>162</v>
      </c>
      <c r="D851" s="2" t="s">
        <v>19</v>
      </c>
      <c r="E851" s="2" t="s">
        <v>391</v>
      </c>
      <c r="F851" s="2" t="s">
        <v>63</v>
      </c>
      <c r="G851" s="9">
        <v>200</v>
      </c>
      <c r="H851" s="9" t="s">
        <v>0</v>
      </c>
      <c r="I851" s="9">
        <v>200</v>
      </c>
      <c r="J851" s="9">
        <f>J852</f>
        <v>200</v>
      </c>
      <c r="K851" s="9">
        <f t="shared" ref="K851:L851" si="399">K852</f>
        <v>200</v>
      </c>
      <c r="L851" s="9">
        <f t="shared" si="399"/>
        <v>200</v>
      </c>
      <c r="M851" s="9">
        <f t="shared" si="392"/>
        <v>100</v>
      </c>
      <c r="N851" s="9">
        <f t="shared" si="393"/>
        <v>100</v>
      </c>
    </row>
    <row r="852" spans="1:14">
      <c r="A852" s="8" t="s">
        <v>64</v>
      </c>
      <c r="B852" s="2" t="s">
        <v>400</v>
      </c>
      <c r="C852" s="2" t="s">
        <v>162</v>
      </c>
      <c r="D852" s="2" t="s">
        <v>19</v>
      </c>
      <c r="E852" s="2" t="s">
        <v>391</v>
      </c>
      <c r="F852" s="2" t="s">
        <v>65</v>
      </c>
      <c r="G852" s="9">
        <v>200</v>
      </c>
      <c r="H852" s="9" t="s">
        <v>0</v>
      </c>
      <c r="I852" s="9">
        <v>200</v>
      </c>
      <c r="J852" s="9">
        <v>200</v>
      </c>
      <c r="K852" s="9">
        <v>200</v>
      </c>
      <c r="L852" s="9">
        <v>200</v>
      </c>
      <c r="M852" s="9">
        <f t="shared" si="392"/>
        <v>100</v>
      </c>
      <c r="N852" s="9">
        <f t="shared" si="393"/>
        <v>100</v>
      </c>
    </row>
    <row r="853" spans="1:14" ht="25.5">
      <c r="A853" s="8" t="s">
        <v>60</v>
      </c>
      <c r="B853" s="2" t="s">
        <v>400</v>
      </c>
      <c r="C853" s="2" t="s">
        <v>162</v>
      </c>
      <c r="D853" s="2" t="s">
        <v>19</v>
      </c>
      <c r="E853" s="2" t="s">
        <v>406</v>
      </c>
      <c r="F853" s="6" t="s">
        <v>0</v>
      </c>
      <c r="G853" s="9">
        <v>200</v>
      </c>
      <c r="H853" s="9" t="s">
        <v>0</v>
      </c>
      <c r="I853" s="9">
        <v>200</v>
      </c>
      <c r="J853" s="9">
        <f>J854</f>
        <v>200</v>
      </c>
      <c r="K853" s="9">
        <f t="shared" ref="K853:L854" si="400">K854</f>
        <v>200</v>
      </c>
      <c r="L853" s="9">
        <f t="shared" si="400"/>
        <v>200</v>
      </c>
      <c r="M853" s="9">
        <f t="shared" si="392"/>
        <v>100</v>
      </c>
      <c r="N853" s="9">
        <f t="shared" si="393"/>
        <v>100</v>
      </c>
    </row>
    <row r="854" spans="1:14" ht="38.25">
      <c r="A854" s="8" t="s">
        <v>62</v>
      </c>
      <c r="B854" s="2" t="s">
        <v>400</v>
      </c>
      <c r="C854" s="2" t="s">
        <v>162</v>
      </c>
      <c r="D854" s="2" t="s">
        <v>19</v>
      </c>
      <c r="E854" s="2" t="s">
        <v>406</v>
      </c>
      <c r="F854" s="2" t="s">
        <v>63</v>
      </c>
      <c r="G854" s="9">
        <v>200</v>
      </c>
      <c r="H854" s="9" t="s">
        <v>0</v>
      </c>
      <c r="I854" s="9">
        <v>200</v>
      </c>
      <c r="J854" s="9">
        <f>J855</f>
        <v>200</v>
      </c>
      <c r="K854" s="9">
        <f t="shared" si="400"/>
        <v>200</v>
      </c>
      <c r="L854" s="9">
        <f t="shared" si="400"/>
        <v>200</v>
      </c>
      <c r="M854" s="9">
        <f t="shared" si="392"/>
        <v>100</v>
      </c>
      <c r="N854" s="9">
        <f t="shared" si="393"/>
        <v>100</v>
      </c>
    </row>
    <row r="855" spans="1:14">
      <c r="A855" s="8" t="s">
        <v>64</v>
      </c>
      <c r="B855" s="2" t="s">
        <v>400</v>
      </c>
      <c r="C855" s="2" t="s">
        <v>162</v>
      </c>
      <c r="D855" s="2" t="s">
        <v>19</v>
      </c>
      <c r="E855" s="2" t="s">
        <v>406</v>
      </c>
      <c r="F855" s="2" t="s">
        <v>65</v>
      </c>
      <c r="G855" s="9">
        <v>200</v>
      </c>
      <c r="H855" s="9" t="s">
        <v>0</v>
      </c>
      <c r="I855" s="9">
        <v>200</v>
      </c>
      <c r="J855" s="9">
        <v>200</v>
      </c>
      <c r="K855" s="9">
        <v>200</v>
      </c>
      <c r="L855" s="9">
        <v>200</v>
      </c>
      <c r="M855" s="9">
        <f t="shared" si="392"/>
        <v>100</v>
      </c>
      <c r="N855" s="9">
        <f t="shared" si="393"/>
        <v>100</v>
      </c>
    </row>
    <row r="856" spans="1:14" ht="38.25">
      <c r="A856" s="8" t="s">
        <v>407</v>
      </c>
      <c r="B856" s="2" t="s">
        <v>400</v>
      </c>
      <c r="C856" s="2" t="s">
        <v>162</v>
      </c>
      <c r="D856" s="2" t="s">
        <v>19</v>
      </c>
      <c r="E856" s="2" t="s">
        <v>408</v>
      </c>
      <c r="F856" s="6" t="s">
        <v>0</v>
      </c>
      <c r="G856" s="9">
        <v>2500</v>
      </c>
      <c r="H856" s="9" t="s">
        <v>0</v>
      </c>
      <c r="I856" s="9">
        <v>2500</v>
      </c>
      <c r="J856" s="9">
        <f>J857</f>
        <v>2500</v>
      </c>
      <c r="K856" s="9">
        <f t="shared" ref="K856:L857" si="401">K857</f>
        <v>2500</v>
      </c>
      <c r="L856" s="9">
        <f t="shared" si="401"/>
        <v>2500</v>
      </c>
      <c r="M856" s="9">
        <f t="shared" si="392"/>
        <v>100</v>
      </c>
      <c r="N856" s="9">
        <f t="shared" si="393"/>
        <v>100</v>
      </c>
    </row>
    <row r="857" spans="1:14">
      <c r="A857" s="8" t="s">
        <v>28</v>
      </c>
      <c r="B857" s="2" t="s">
        <v>400</v>
      </c>
      <c r="C857" s="2" t="s">
        <v>162</v>
      </c>
      <c r="D857" s="2" t="s">
        <v>19</v>
      </c>
      <c r="E857" s="2" t="s">
        <v>408</v>
      </c>
      <c r="F857" s="2" t="s">
        <v>29</v>
      </c>
      <c r="G857" s="9">
        <v>2500</v>
      </c>
      <c r="H857" s="9" t="s">
        <v>0</v>
      </c>
      <c r="I857" s="9">
        <v>2500</v>
      </c>
      <c r="J857" s="9">
        <f>J858</f>
        <v>2500</v>
      </c>
      <c r="K857" s="9">
        <f t="shared" si="401"/>
        <v>2500</v>
      </c>
      <c r="L857" s="9">
        <f t="shared" si="401"/>
        <v>2500</v>
      </c>
      <c r="M857" s="9">
        <f t="shared" si="392"/>
        <v>100</v>
      </c>
      <c r="N857" s="9">
        <f t="shared" si="393"/>
        <v>100</v>
      </c>
    </row>
    <row r="858" spans="1:14">
      <c r="A858" s="8" t="s">
        <v>75</v>
      </c>
      <c r="B858" s="2" t="s">
        <v>400</v>
      </c>
      <c r="C858" s="2" t="s">
        <v>162</v>
      </c>
      <c r="D858" s="2" t="s">
        <v>19</v>
      </c>
      <c r="E858" s="2" t="s">
        <v>408</v>
      </c>
      <c r="F858" s="2" t="s">
        <v>76</v>
      </c>
      <c r="G858" s="9">
        <v>2500</v>
      </c>
      <c r="H858" s="9" t="s">
        <v>0</v>
      </c>
      <c r="I858" s="9">
        <v>2500</v>
      </c>
      <c r="J858" s="9">
        <v>2500</v>
      </c>
      <c r="K858" s="9">
        <v>2500</v>
      </c>
      <c r="L858" s="9">
        <v>2500</v>
      </c>
      <c r="M858" s="9">
        <f t="shared" si="392"/>
        <v>100</v>
      </c>
      <c r="N858" s="9">
        <f t="shared" si="393"/>
        <v>100</v>
      </c>
    </row>
    <row r="859" spans="1:14" ht="38.25">
      <c r="A859" s="8" t="s">
        <v>145</v>
      </c>
      <c r="B859" s="2" t="s">
        <v>400</v>
      </c>
      <c r="C859" s="2" t="s">
        <v>162</v>
      </c>
      <c r="D859" s="2" t="s">
        <v>19</v>
      </c>
      <c r="E859" s="2" t="s">
        <v>146</v>
      </c>
      <c r="F859" s="6" t="s">
        <v>0</v>
      </c>
      <c r="G859" s="9">
        <v>585138.80000000005</v>
      </c>
      <c r="H859" s="9">
        <v>664.6</v>
      </c>
      <c r="I859" s="9">
        <v>585803.4</v>
      </c>
      <c r="J859" s="9">
        <f>J860+J865+J868+J871+J874+J877+J881+J884+J892</f>
        <v>583412.14138999989</v>
      </c>
      <c r="K859" s="9">
        <f t="shared" ref="K859:L859" si="402">K860+K865+K868+K871+K874+K877+K881+K884+K892</f>
        <v>583412.10838999995</v>
      </c>
      <c r="L859" s="9">
        <f t="shared" si="402"/>
        <v>583412.10538999992</v>
      </c>
      <c r="M859" s="9">
        <f t="shared" si="392"/>
        <v>99.591792295845323</v>
      </c>
      <c r="N859" s="9">
        <f t="shared" si="393"/>
        <v>99.999993829405071</v>
      </c>
    </row>
    <row r="860" spans="1:14" ht="63.75">
      <c r="A860" s="8" t="s">
        <v>404</v>
      </c>
      <c r="B860" s="2" t="s">
        <v>400</v>
      </c>
      <c r="C860" s="2" t="s">
        <v>162</v>
      </c>
      <c r="D860" s="2" t="s">
        <v>19</v>
      </c>
      <c r="E860" s="2" t="s">
        <v>405</v>
      </c>
      <c r="F860" s="6" t="s">
        <v>0</v>
      </c>
      <c r="G860" s="9">
        <v>604.79999999999995</v>
      </c>
      <c r="H860" s="9" t="s">
        <v>0</v>
      </c>
      <c r="I860" s="9">
        <v>604.79999999999995</v>
      </c>
      <c r="J860" s="9">
        <f>J861+J863</f>
        <v>604.774</v>
      </c>
      <c r="K860" s="9">
        <f t="shared" ref="K860:L860" si="403">K861+K863</f>
        <v>604.774</v>
      </c>
      <c r="L860" s="9">
        <f t="shared" si="403"/>
        <v>604.774</v>
      </c>
      <c r="M860" s="9">
        <f t="shared" si="392"/>
        <v>99.995701058201064</v>
      </c>
      <c r="N860" s="9">
        <f t="shared" si="393"/>
        <v>100</v>
      </c>
    </row>
    <row r="861" spans="1:14">
      <c r="A861" s="8" t="s">
        <v>28</v>
      </c>
      <c r="B861" s="2" t="s">
        <v>400</v>
      </c>
      <c r="C861" s="2" t="s">
        <v>162</v>
      </c>
      <c r="D861" s="2" t="s">
        <v>19</v>
      </c>
      <c r="E861" s="2" t="s">
        <v>405</v>
      </c>
      <c r="F861" s="2" t="s">
        <v>29</v>
      </c>
      <c r="G861" s="9">
        <v>555.20000000000005</v>
      </c>
      <c r="H861" s="9" t="s">
        <v>0</v>
      </c>
      <c r="I861" s="9">
        <v>555.20000000000005</v>
      </c>
      <c r="J861" s="9">
        <f>J862</f>
        <v>555.15599999999995</v>
      </c>
      <c r="K861" s="9">
        <f t="shared" ref="K861:L861" si="404">K862</f>
        <v>555.15599999999995</v>
      </c>
      <c r="L861" s="9">
        <f t="shared" si="404"/>
        <v>555.15599999999995</v>
      </c>
      <c r="M861" s="9">
        <f t="shared" si="392"/>
        <v>99.99207492795388</v>
      </c>
      <c r="N861" s="9">
        <f t="shared" si="393"/>
        <v>100</v>
      </c>
    </row>
    <row r="862" spans="1:14">
      <c r="A862" s="8" t="s">
        <v>75</v>
      </c>
      <c r="B862" s="2" t="s">
        <v>400</v>
      </c>
      <c r="C862" s="2" t="s">
        <v>162</v>
      </c>
      <c r="D862" s="2" t="s">
        <v>19</v>
      </c>
      <c r="E862" s="2" t="s">
        <v>405</v>
      </c>
      <c r="F862" s="2" t="s">
        <v>76</v>
      </c>
      <c r="G862" s="9">
        <v>555.20000000000005</v>
      </c>
      <c r="H862" s="9" t="s">
        <v>0</v>
      </c>
      <c r="I862" s="9">
        <v>555.20000000000005</v>
      </c>
      <c r="J862" s="9">
        <v>555.15599999999995</v>
      </c>
      <c r="K862" s="9">
        <v>555.15599999999995</v>
      </c>
      <c r="L862" s="9">
        <v>555.15599999999995</v>
      </c>
      <c r="M862" s="9">
        <f t="shared" si="392"/>
        <v>99.99207492795388</v>
      </c>
      <c r="N862" s="9">
        <f t="shared" si="393"/>
        <v>100</v>
      </c>
    </row>
    <row r="863" spans="1:14" ht="38.25">
      <c r="A863" s="8" t="s">
        <v>62</v>
      </c>
      <c r="B863" s="2" t="s">
        <v>400</v>
      </c>
      <c r="C863" s="2" t="s">
        <v>162</v>
      </c>
      <c r="D863" s="2" t="s">
        <v>19</v>
      </c>
      <c r="E863" s="2" t="s">
        <v>405</v>
      </c>
      <c r="F863" s="2" t="s">
        <v>63</v>
      </c>
      <c r="G863" s="9">
        <v>49.6</v>
      </c>
      <c r="H863" s="9" t="s">
        <v>0</v>
      </c>
      <c r="I863" s="9">
        <v>49.6</v>
      </c>
      <c r="J863" s="9">
        <f>J864</f>
        <v>49.618000000000002</v>
      </c>
      <c r="K863" s="9">
        <f t="shared" ref="K863:L863" si="405">K864</f>
        <v>49.618000000000002</v>
      </c>
      <c r="L863" s="9">
        <f t="shared" si="405"/>
        <v>49.618000000000002</v>
      </c>
      <c r="M863" s="9">
        <f t="shared" si="392"/>
        <v>100.03629032258065</v>
      </c>
      <c r="N863" s="9">
        <f t="shared" si="393"/>
        <v>100</v>
      </c>
    </row>
    <row r="864" spans="1:14">
      <c r="A864" s="8" t="s">
        <v>64</v>
      </c>
      <c r="B864" s="2" t="s">
        <v>400</v>
      </c>
      <c r="C864" s="2" t="s">
        <v>162</v>
      </c>
      <c r="D864" s="2" t="s">
        <v>19</v>
      </c>
      <c r="E864" s="2" t="s">
        <v>405</v>
      </c>
      <c r="F864" s="2" t="s">
        <v>65</v>
      </c>
      <c r="G864" s="9">
        <v>49.6</v>
      </c>
      <c r="H864" s="9" t="s">
        <v>0</v>
      </c>
      <c r="I864" s="9">
        <v>49.6</v>
      </c>
      <c r="J864" s="9">
        <v>49.618000000000002</v>
      </c>
      <c r="K864" s="9">
        <v>49.618000000000002</v>
      </c>
      <c r="L864" s="9">
        <v>49.618000000000002</v>
      </c>
      <c r="M864" s="9">
        <f t="shared" si="392"/>
        <v>100.03629032258065</v>
      </c>
      <c r="N864" s="9">
        <f t="shared" si="393"/>
        <v>100</v>
      </c>
    </row>
    <row r="865" spans="1:14" ht="51">
      <c r="A865" s="8" t="s">
        <v>409</v>
      </c>
      <c r="B865" s="2" t="s">
        <v>400</v>
      </c>
      <c r="C865" s="2" t="s">
        <v>162</v>
      </c>
      <c r="D865" s="2" t="s">
        <v>19</v>
      </c>
      <c r="E865" s="2" t="s">
        <v>410</v>
      </c>
      <c r="F865" s="6" t="s">
        <v>0</v>
      </c>
      <c r="G865" s="9">
        <v>353.7</v>
      </c>
      <c r="H865" s="9" t="s">
        <v>0</v>
      </c>
      <c r="I865" s="9">
        <v>353.7</v>
      </c>
      <c r="J865" s="9">
        <f>J866</f>
        <v>353.7</v>
      </c>
      <c r="K865" s="9">
        <f t="shared" ref="K865:L866" si="406">K866</f>
        <v>353.7</v>
      </c>
      <c r="L865" s="9">
        <f t="shared" si="406"/>
        <v>353.7</v>
      </c>
      <c r="M865" s="9">
        <f t="shared" si="392"/>
        <v>100</v>
      </c>
      <c r="N865" s="9">
        <f t="shared" si="393"/>
        <v>100</v>
      </c>
    </row>
    <row r="866" spans="1:14">
      <c r="A866" s="8" t="s">
        <v>28</v>
      </c>
      <c r="B866" s="2" t="s">
        <v>400</v>
      </c>
      <c r="C866" s="2" t="s">
        <v>162</v>
      </c>
      <c r="D866" s="2" t="s">
        <v>19</v>
      </c>
      <c r="E866" s="2" t="s">
        <v>410</v>
      </c>
      <c r="F866" s="2" t="s">
        <v>29</v>
      </c>
      <c r="G866" s="9">
        <v>353.7</v>
      </c>
      <c r="H866" s="9" t="s">
        <v>0</v>
      </c>
      <c r="I866" s="9">
        <v>353.7</v>
      </c>
      <c r="J866" s="9">
        <f>J867</f>
        <v>353.7</v>
      </c>
      <c r="K866" s="9">
        <f t="shared" si="406"/>
        <v>353.7</v>
      </c>
      <c r="L866" s="9">
        <f t="shared" si="406"/>
        <v>353.7</v>
      </c>
      <c r="M866" s="9">
        <f t="shared" si="392"/>
        <v>100</v>
      </c>
      <c r="N866" s="9">
        <f t="shared" si="393"/>
        <v>100</v>
      </c>
    </row>
    <row r="867" spans="1:14">
      <c r="A867" s="8" t="s">
        <v>411</v>
      </c>
      <c r="B867" s="2" t="s">
        <v>400</v>
      </c>
      <c r="C867" s="2" t="s">
        <v>162</v>
      </c>
      <c r="D867" s="2" t="s">
        <v>19</v>
      </c>
      <c r="E867" s="2" t="s">
        <v>410</v>
      </c>
      <c r="F867" s="2" t="s">
        <v>412</v>
      </c>
      <c r="G867" s="9">
        <v>353.7</v>
      </c>
      <c r="H867" s="9" t="s">
        <v>0</v>
      </c>
      <c r="I867" s="9">
        <v>353.7</v>
      </c>
      <c r="J867" s="9">
        <v>353.7</v>
      </c>
      <c r="K867" s="9">
        <v>353.7</v>
      </c>
      <c r="L867" s="9">
        <v>353.7</v>
      </c>
      <c r="M867" s="9">
        <f t="shared" si="392"/>
        <v>100</v>
      </c>
      <c r="N867" s="9">
        <f t="shared" si="393"/>
        <v>100</v>
      </c>
    </row>
    <row r="868" spans="1:14" ht="63.75">
      <c r="A868" s="8" t="s">
        <v>413</v>
      </c>
      <c r="B868" s="2" t="s">
        <v>400</v>
      </c>
      <c r="C868" s="2" t="s">
        <v>162</v>
      </c>
      <c r="D868" s="2" t="s">
        <v>19</v>
      </c>
      <c r="E868" s="2" t="s">
        <v>414</v>
      </c>
      <c r="F868" s="6" t="s">
        <v>0</v>
      </c>
      <c r="G868" s="9">
        <v>637.9</v>
      </c>
      <c r="H868" s="9" t="s">
        <v>0</v>
      </c>
      <c r="I868" s="9">
        <v>637.9</v>
      </c>
      <c r="J868" s="9">
        <f>J869</f>
        <v>637.94389999999999</v>
      </c>
      <c r="K868" s="9">
        <f t="shared" ref="K868:L869" si="407">K869</f>
        <v>637.94690000000003</v>
      </c>
      <c r="L868" s="9">
        <f t="shared" si="407"/>
        <v>637.94389999999999</v>
      </c>
      <c r="M868" s="9">
        <f t="shared" si="392"/>
        <v>100.00688195641952</v>
      </c>
      <c r="N868" s="9">
        <f t="shared" si="393"/>
        <v>100</v>
      </c>
    </row>
    <row r="869" spans="1:14">
      <c r="A869" s="8" t="s">
        <v>28</v>
      </c>
      <c r="B869" s="2" t="s">
        <v>400</v>
      </c>
      <c r="C869" s="2" t="s">
        <v>162</v>
      </c>
      <c r="D869" s="2" t="s">
        <v>19</v>
      </c>
      <c r="E869" s="2" t="s">
        <v>414</v>
      </c>
      <c r="F869" s="2" t="s">
        <v>29</v>
      </c>
      <c r="G869" s="9">
        <v>637.9</v>
      </c>
      <c r="H869" s="9" t="s">
        <v>0</v>
      </c>
      <c r="I869" s="9">
        <v>637.9</v>
      </c>
      <c r="J869" s="9">
        <f>J870</f>
        <v>637.94389999999999</v>
      </c>
      <c r="K869" s="9">
        <f t="shared" si="407"/>
        <v>637.94690000000003</v>
      </c>
      <c r="L869" s="9">
        <f t="shared" si="407"/>
        <v>637.94389999999999</v>
      </c>
      <c r="M869" s="9">
        <f t="shared" si="392"/>
        <v>100.00688195641952</v>
      </c>
      <c r="N869" s="9">
        <f t="shared" si="393"/>
        <v>100</v>
      </c>
    </row>
    <row r="870" spans="1:14">
      <c r="A870" s="8" t="s">
        <v>411</v>
      </c>
      <c r="B870" s="2" t="s">
        <v>400</v>
      </c>
      <c r="C870" s="2" t="s">
        <v>162</v>
      </c>
      <c r="D870" s="2" t="s">
        <v>19</v>
      </c>
      <c r="E870" s="2" t="s">
        <v>414</v>
      </c>
      <c r="F870" s="2" t="s">
        <v>412</v>
      </c>
      <c r="G870" s="9">
        <v>637.9</v>
      </c>
      <c r="H870" s="9" t="s">
        <v>0</v>
      </c>
      <c r="I870" s="9">
        <v>637.9</v>
      </c>
      <c r="J870" s="9">
        <v>637.94389999999999</v>
      </c>
      <c r="K870" s="9">
        <v>637.94690000000003</v>
      </c>
      <c r="L870" s="9">
        <v>637.94389999999999</v>
      </c>
      <c r="M870" s="9">
        <f t="shared" si="392"/>
        <v>100.00688195641952</v>
      </c>
      <c r="N870" s="9">
        <f t="shared" si="393"/>
        <v>100</v>
      </c>
    </row>
    <row r="871" spans="1:14" ht="25.5">
      <c r="A871" s="8" t="s">
        <v>415</v>
      </c>
      <c r="B871" s="2" t="s">
        <v>400</v>
      </c>
      <c r="C871" s="2" t="s">
        <v>162</v>
      </c>
      <c r="D871" s="2" t="s">
        <v>19</v>
      </c>
      <c r="E871" s="2" t="s">
        <v>416</v>
      </c>
      <c r="F871" s="6" t="s">
        <v>0</v>
      </c>
      <c r="G871" s="9">
        <v>600</v>
      </c>
      <c r="H871" s="9" t="s">
        <v>0</v>
      </c>
      <c r="I871" s="9">
        <v>600</v>
      </c>
      <c r="J871" s="9">
        <f>J872</f>
        <v>600</v>
      </c>
      <c r="K871" s="9">
        <f t="shared" ref="K871:L872" si="408">K872</f>
        <v>600</v>
      </c>
      <c r="L871" s="9">
        <f t="shared" si="408"/>
        <v>600</v>
      </c>
      <c r="M871" s="9">
        <f t="shared" si="392"/>
        <v>100</v>
      </c>
      <c r="N871" s="9">
        <f t="shared" si="393"/>
        <v>100</v>
      </c>
    </row>
    <row r="872" spans="1:14">
      <c r="A872" s="8" t="s">
        <v>28</v>
      </c>
      <c r="B872" s="2" t="s">
        <v>400</v>
      </c>
      <c r="C872" s="2" t="s">
        <v>162</v>
      </c>
      <c r="D872" s="2" t="s">
        <v>19</v>
      </c>
      <c r="E872" s="2" t="s">
        <v>416</v>
      </c>
      <c r="F872" s="2" t="s">
        <v>29</v>
      </c>
      <c r="G872" s="9">
        <v>600</v>
      </c>
      <c r="H872" s="9" t="s">
        <v>0</v>
      </c>
      <c r="I872" s="9">
        <v>600</v>
      </c>
      <c r="J872" s="9">
        <f>J873</f>
        <v>600</v>
      </c>
      <c r="K872" s="9">
        <f t="shared" si="408"/>
        <v>600</v>
      </c>
      <c r="L872" s="9">
        <f t="shared" si="408"/>
        <v>600</v>
      </c>
      <c r="M872" s="9">
        <f t="shared" si="392"/>
        <v>100</v>
      </c>
      <c r="N872" s="9">
        <f t="shared" si="393"/>
        <v>100</v>
      </c>
    </row>
    <row r="873" spans="1:14">
      <c r="A873" s="8" t="s">
        <v>411</v>
      </c>
      <c r="B873" s="2" t="s">
        <v>400</v>
      </c>
      <c r="C873" s="2" t="s">
        <v>162</v>
      </c>
      <c r="D873" s="2" t="s">
        <v>19</v>
      </c>
      <c r="E873" s="2" t="s">
        <v>416</v>
      </c>
      <c r="F873" s="2" t="s">
        <v>412</v>
      </c>
      <c r="G873" s="9">
        <v>600</v>
      </c>
      <c r="H873" s="9" t="s">
        <v>0</v>
      </c>
      <c r="I873" s="9">
        <v>600</v>
      </c>
      <c r="J873" s="9">
        <v>600</v>
      </c>
      <c r="K873" s="9">
        <v>600</v>
      </c>
      <c r="L873" s="9">
        <v>600</v>
      </c>
      <c r="M873" s="9">
        <f t="shared" si="392"/>
        <v>100</v>
      </c>
      <c r="N873" s="9">
        <f t="shared" si="393"/>
        <v>100</v>
      </c>
    </row>
    <row r="874" spans="1:14" ht="51">
      <c r="A874" s="8" t="s">
        <v>417</v>
      </c>
      <c r="B874" s="2" t="s">
        <v>400</v>
      </c>
      <c r="C874" s="2" t="s">
        <v>162</v>
      </c>
      <c r="D874" s="2" t="s">
        <v>19</v>
      </c>
      <c r="E874" s="2" t="s">
        <v>418</v>
      </c>
      <c r="F874" s="6" t="s">
        <v>0</v>
      </c>
      <c r="G874" s="9">
        <v>400</v>
      </c>
      <c r="H874" s="9" t="s">
        <v>0</v>
      </c>
      <c r="I874" s="9">
        <v>400</v>
      </c>
      <c r="J874" s="9">
        <f>J875</f>
        <v>400</v>
      </c>
      <c r="K874" s="9">
        <f t="shared" ref="K874:L875" si="409">K875</f>
        <v>400</v>
      </c>
      <c r="L874" s="9">
        <f t="shared" si="409"/>
        <v>400</v>
      </c>
      <c r="M874" s="9">
        <f t="shared" si="392"/>
        <v>100</v>
      </c>
      <c r="N874" s="9">
        <f t="shared" si="393"/>
        <v>100</v>
      </c>
    </row>
    <row r="875" spans="1:14">
      <c r="A875" s="8" t="s">
        <v>28</v>
      </c>
      <c r="B875" s="2" t="s">
        <v>400</v>
      </c>
      <c r="C875" s="2" t="s">
        <v>162</v>
      </c>
      <c r="D875" s="2" t="s">
        <v>19</v>
      </c>
      <c r="E875" s="2" t="s">
        <v>418</v>
      </c>
      <c r="F875" s="2" t="s">
        <v>29</v>
      </c>
      <c r="G875" s="9">
        <v>400</v>
      </c>
      <c r="H875" s="9" t="s">
        <v>0</v>
      </c>
      <c r="I875" s="9">
        <v>400</v>
      </c>
      <c r="J875" s="9">
        <f>J876</f>
        <v>400</v>
      </c>
      <c r="K875" s="9">
        <f t="shared" si="409"/>
        <v>400</v>
      </c>
      <c r="L875" s="9">
        <f t="shared" si="409"/>
        <v>400</v>
      </c>
      <c r="M875" s="9">
        <f t="shared" si="392"/>
        <v>100</v>
      </c>
      <c r="N875" s="9">
        <f t="shared" si="393"/>
        <v>100</v>
      </c>
    </row>
    <row r="876" spans="1:14">
      <c r="A876" s="8" t="s">
        <v>411</v>
      </c>
      <c r="B876" s="2" t="s">
        <v>400</v>
      </c>
      <c r="C876" s="2" t="s">
        <v>162</v>
      </c>
      <c r="D876" s="2" t="s">
        <v>19</v>
      </c>
      <c r="E876" s="2" t="s">
        <v>418</v>
      </c>
      <c r="F876" s="2" t="s">
        <v>412</v>
      </c>
      <c r="G876" s="9">
        <v>400</v>
      </c>
      <c r="H876" s="9" t="s">
        <v>0</v>
      </c>
      <c r="I876" s="9">
        <v>400</v>
      </c>
      <c r="J876" s="9">
        <v>400</v>
      </c>
      <c r="K876" s="9">
        <v>400</v>
      </c>
      <c r="L876" s="9">
        <v>400</v>
      </c>
      <c r="M876" s="9">
        <f t="shared" si="392"/>
        <v>100</v>
      </c>
      <c r="N876" s="9">
        <f t="shared" si="393"/>
        <v>100</v>
      </c>
    </row>
    <row r="877" spans="1:14" ht="25.5">
      <c r="A877" s="8" t="s">
        <v>60</v>
      </c>
      <c r="B877" s="2" t="s">
        <v>400</v>
      </c>
      <c r="C877" s="2" t="s">
        <v>162</v>
      </c>
      <c r="D877" s="2" t="s">
        <v>19</v>
      </c>
      <c r="E877" s="2" t="s">
        <v>147</v>
      </c>
      <c r="F877" s="6" t="s">
        <v>0</v>
      </c>
      <c r="G877" s="9">
        <v>570944.80000000005</v>
      </c>
      <c r="H877" s="9">
        <v>664.6</v>
      </c>
      <c r="I877" s="9">
        <v>571609.4</v>
      </c>
      <c r="J877" s="9">
        <f>J878</f>
        <v>572109.37968999997</v>
      </c>
      <c r="K877" s="9">
        <f t="shared" ref="K877:L877" si="410">K878</f>
        <v>572109.37968999997</v>
      </c>
      <c r="L877" s="9">
        <f t="shared" si="410"/>
        <v>572109.37968999997</v>
      </c>
      <c r="M877" s="9">
        <f t="shared" si="392"/>
        <v>100.08746876625891</v>
      </c>
      <c r="N877" s="9">
        <f t="shared" si="393"/>
        <v>100</v>
      </c>
    </row>
    <row r="878" spans="1:14" ht="38.25">
      <c r="A878" s="8" t="s">
        <v>62</v>
      </c>
      <c r="B878" s="2" t="s">
        <v>400</v>
      </c>
      <c r="C878" s="2" t="s">
        <v>162</v>
      </c>
      <c r="D878" s="2" t="s">
        <v>19</v>
      </c>
      <c r="E878" s="2" t="s">
        <v>147</v>
      </c>
      <c r="F878" s="2" t="s">
        <v>63</v>
      </c>
      <c r="G878" s="9">
        <v>570944.80000000005</v>
      </c>
      <c r="H878" s="9">
        <v>664.6</v>
      </c>
      <c r="I878" s="9">
        <v>571609.4</v>
      </c>
      <c r="J878" s="9">
        <f>J879+J880</f>
        <v>572109.37968999997</v>
      </c>
      <c r="K878" s="9">
        <f t="shared" ref="K878:L878" si="411">K879+K880</f>
        <v>572109.37968999997</v>
      </c>
      <c r="L878" s="9">
        <f t="shared" si="411"/>
        <v>572109.37968999997</v>
      </c>
      <c r="M878" s="9">
        <f t="shared" si="392"/>
        <v>100.08746876625891</v>
      </c>
      <c r="N878" s="9">
        <f t="shared" si="393"/>
        <v>100</v>
      </c>
    </row>
    <row r="879" spans="1:14">
      <c r="A879" s="8" t="s">
        <v>64</v>
      </c>
      <c r="B879" s="2" t="s">
        <v>400</v>
      </c>
      <c r="C879" s="2" t="s">
        <v>162</v>
      </c>
      <c r="D879" s="2" t="s">
        <v>19</v>
      </c>
      <c r="E879" s="2" t="s">
        <v>147</v>
      </c>
      <c r="F879" s="2" t="s">
        <v>65</v>
      </c>
      <c r="G879" s="9">
        <v>546472.69999999995</v>
      </c>
      <c r="H879" s="9">
        <v>664.6</v>
      </c>
      <c r="I879" s="9">
        <v>547137.30000000005</v>
      </c>
      <c r="J879" s="9">
        <f>529819.1681+17818.15539</f>
        <v>547637.32348999998</v>
      </c>
      <c r="K879" s="9">
        <f>529819.1681+17818.15539</f>
        <v>547637.32348999998</v>
      </c>
      <c r="L879" s="9">
        <f>529819.1681+17818.15539</f>
        <v>547637.32348999998</v>
      </c>
      <c r="M879" s="9">
        <f t="shared" si="392"/>
        <v>100.09138903342907</v>
      </c>
      <c r="N879" s="9">
        <f t="shared" si="393"/>
        <v>100</v>
      </c>
    </row>
    <row r="880" spans="1:14">
      <c r="A880" s="8" t="s">
        <v>102</v>
      </c>
      <c r="B880" s="2" t="s">
        <v>400</v>
      </c>
      <c r="C880" s="2" t="s">
        <v>162</v>
      </c>
      <c r="D880" s="2" t="s">
        <v>19</v>
      </c>
      <c r="E880" s="2" t="s">
        <v>147</v>
      </c>
      <c r="F880" s="2" t="s">
        <v>103</v>
      </c>
      <c r="G880" s="9">
        <v>24472.1</v>
      </c>
      <c r="H880" s="9" t="s">
        <v>0</v>
      </c>
      <c r="I880" s="9">
        <v>24472.1</v>
      </c>
      <c r="J880" s="9">
        <f>24258.1702+213.886</f>
        <v>24472.056199999999</v>
      </c>
      <c r="K880" s="9">
        <f>24258.1702+213.886</f>
        <v>24472.056199999999</v>
      </c>
      <c r="L880" s="9">
        <f>24258.1702+213.886</f>
        <v>24472.056199999999</v>
      </c>
      <c r="M880" s="9">
        <f t="shared" si="392"/>
        <v>99.999821020672513</v>
      </c>
      <c r="N880" s="9">
        <f t="shared" si="393"/>
        <v>100</v>
      </c>
    </row>
    <row r="881" spans="1:14" ht="89.25">
      <c r="A881" s="8" t="s">
        <v>419</v>
      </c>
      <c r="B881" s="2" t="s">
        <v>400</v>
      </c>
      <c r="C881" s="2" t="s">
        <v>162</v>
      </c>
      <c r="D881" s="2" t="s">
        <v>19</v>
      </c>
      <c r="E881" s="2" t="s">
        <v>420</v>
      </c>
      <c r="F881" s="6" t="s">
        <v>0</v>
      </c>
      <c r="G881" s="9">
        <v>2891.3</v>
      </c>
      <c r="H881" s="9" t="s">
        <v>0</v>
      </c>
      <c r="I881" s="9">
        <v>2891.3</v>
      </c>
      <c r="J881" s="9">
        <f>J882</f>
        <v>3.5999999999999997E-2</v>
      </c>
      <c r="K881" s="9">
        <f t="shared" ref="K881:L882" si="412">K882</f>
        <v>0</v>
      </c>
      <c r="L881" s="9">
        <f t="shared" si="412"/>
        <v>0</v>
      </c>
      <c r="M881" s="9">
        <v>0</v>
      </c>
      <c r="N881" s="9">
        <v>0</v>
      </c>
    </row>
    <row r="882" spans="1:14">
      <c r="A882" s="8" t="s">
        <v>97</v>
      </c>
      <c r="B882" s="2" t="s">
        <v>400</v>
      </c>
      <c r="C882" s="2" t="s">
        <v>162</v>
      </c>
      <c r="D882" s="2" t="s">
        <v>19</v>
      </c>
      <c r="E882" s="2" t="s">
        <v>420</v>
      </c>
      <c r="F882" s="2" t="s">
        <v>98</v>
      </c>
      <c r="G882" s="9">
        <v>2891.3</v>
      </c>
      <c r="H882" s="9" t="s">
        <v>0</v>
      </c>
      <c r="I882" s="9">
        <v>2891.3</v>
      </c>
      <c r="J882" s="9">
        <f>J883</f>
        <v>3.5999999999999997E-2</v>
      </c>
      <c r="K882" s="9">
        <f t="shared" si="412"/>
        <v>0</v>
      </c>
      <c r="L882" s="9">
        <f t="shared" si="412"/>
        <v>0</v>
      </c>
      <c r="M882" s="9">
        <v>0</v>
      </c>
      <c r="N882" s="9">
        <v>0</v>
      </c>
    </row>
    <row r="883" spans="1:14">
      <c r="A883" s="8" t="s">
        <v>421</v>
      </c>
      <c r="B883" s="2" t="s">
        <v>400</v>
      </c>
      <c r="C883" s="2" t="s">
        <v>162</v>
      </c>
      <c r="D883" s="2" t="s">
        <v>19</v>
      </c>
      <c r="E883" s="2" t="s">
        <v>420</v>
      </c>
      <c r="F883" s="2" t="s">
        <v>422</v>
      </c>
      <c r="G883" s="9">
        <v>2891.3</v>
      </c>
      <c r="H883" s="9" t="s">
        <v>0</v>
      </c>
      <c r="I883" s="9">
        <v>2891.3</v>
      </c>
      <c r="J883" s="9">
        <v>3.5999999999999997E-2</v>
      </c>
      <c r="K883" s="9">
        <v>0</v>
      </c>
      <c r="L883" s="9">
        <v>0</v>
      </c>
      <c r="M883" s="9">
        <v>0</v>
      </c>
      <c r="N883" s="9">
        <v>0</v>
      </c>
    </row>
    <row r="884" spans="1:14">
      <c r="A884" s="8" t="s">
        <v>423</v>
      </c>
      <c r="B884" s="2" t="s">
        <v>400</v>
      </c>
      <c r="C884" s="2" t="s">
        <v>162</v>
      </c>
      <c r="D884" s="2" t="s">
        <v>19</v>
      </c>
      <c r="E884" s="2" t="s">
        <v>424</v>
      </c>
      <c r="F884" s="6" t="s">
        <v>0</v>
      </c>
      <c r="G884" s="9">
        <v>6556.3</v>
      </c>
      <c r="H884" s="9" t="s">
        <v>0</v>
      </c>
      <c r="I884" s="9">
        <v>6556.3</v>
      </c>
      <c r="J884" s="9">
        <f>J885+J887+J890</f>
        <v>6556.3077999999996</v>
      </c>
      <c r="K884" s="9">
        <f t="shared" ref="K884:L884" si="413">K885+K887+K890</f>
        <v>6556.3077999999996</v>
      </c>
      <c r="L884" s="9">
        <f t="shared" si="413"/>
        <v>6556.3077999999996</v>
      </c>
      <c r="M884" s="9">
        <f t="shared" si="392"/>
        <v>100.00011896954074</v>
      </c>
      <c r="N884" s="9">
        <f t="shared" si="393"/>
        <v>100</v>
      </c>
    </row>
    <row r="885" spans="1:14" ht="25.5">
      <c r="A885" s="8" t="s">
        <v>89</v>
      </c>
      <c r="B885" s="2" t="s">
        <v>400</v>
      </c>
      <c r="C885" s="2" t="s">
        <v>162</v>
      </c>
      <c r="D885" s="2" t="s">
        <v>19</v>
      </c>
      <c r="E885" s="2" t="s">
        <v>424</v>
      </c>
      <c r="F885" s="2" t="s">
        <v>90</v>
      </c>
      <c r="G885" s="9">
        <v>4882.2</v>
      </c>
      <c r="H885" s="9" t="s">
        <v>0</v>
      </c>
      <c r="I885" s="9">
        <v>4882.2</v>
      </c>
      <c r="J885" s="9">
        <f>J886</f>
        <v>4882.2497999999996</v>
      </c>
      <c r="K885" s="9">
        <f>K886</f>
        <v>4882.2497999999996</v>
      </c>
      <c r="L885" s="9">
        <f>L886</f>
        <v>4882.2497999999996</v>
      </c>
      <c r="M885" s="9">
        <f t="shared" si="392"/>
        <v>100.00102003195282</v>
      </c>
      <c r="N885" s="9">
        <f t="shared" si="393"/>
        <v>100</v>
      </c>
    </row>
    <row r="886" spans="1:14" ht="38.25">
      <c r="A886" s="8" t="s">
        <v>91</v>
      </c>
      <c r="B886" s="2" t="s">
        <v>400</v>
      </c>
      <c r="C886" s="2" t="s">
        <v>162</v>
      </c>
      <c r="D886" s="2" t="s">
        <v>19</v>
      </c>
      <c r="E886" s="2" t="s">
        <v>424</v>
      </c>
      <c r="F886" s="2" t="s">
        <v>92</v>
      </c>
      <c r="G886" s="9">
        <v>4882.2</v>
      </c>
      <c r="H886" s="9" t="s">
        <v>0</v>
      </c>
      <c r="I886" s="9">
        <v>4882.2</v>
      </c>
      <c r="J886" s="9">
        <v>4882.2497999999996</v>
      </c>
      <c r="K886" s="9">
        <v>4882.2497999999996</v>
      </c>
      <c r="L886" s="9">
        <v>4882.2497999999996</v>
      </c>
      <c r="M886" s="9">
        <f t="shared" si="392"/>
        <v>100.00102003195282</v>
      </c>
      <c r="N886" s="9">
        <f t="shared" si="393"/>
        <v>100</v>
      </c>
    </row>
    <row r="887" spans="1:14" ht="25.5">
      <c r="A887" s="8" t="s">
        <v>93</v>
      </c>
      <c r="B887" s="2" t="s">
        <v>400</v>
      </c>
      <c r="C887" s="2" t="s">
        <v>162</v>
      </c>
      <c r="D887" s="2" t="s">
        <v>19</v>
      </c>
      <c r="E887" s="2" t="s">
        <v>424</v>
      </c>
      <c r="F887" s="2" t="s">
        <v>94</v>
      </c>
      <c r="G887" s="9">
        <v>650.1</v>
      </c>
      <c r="H887" s="9" t="s">
        <v>0</v>
      </c>
      <c r="I887" s="9">
        <v>650.1</v>
      </c>
      <c r="J887" s="9">
        <f>J888+J889</f>
        <v>650.05799999999999</v>
      </c>
      <c r="K887" s="9">
        <f t="shared" ref="K887:L887" si="414">K888+K889</f>
        <v>650.05799999999999</v>
      </c>
      <c r="L887" s="9">
        <f t="shared" si="414"/>
        <v>650.05799999999999</v>
      </c>
      <c r="M887" s="9">
        <f t="shared" si="392"/>
        <v>99.99353945546838</v>
      </c>
      <c r="N887" s="9">
        <f t="shared" si="393"/>
        <v>100</v>
      </c>
    </row>
    <row r="888" spans="1:14">
      <c r="A888" s="8" t="s">
        <v>425</v>
      </c>
      <c r="B888" s="2" t="s">
        <v>400</v>
      </c>
      <c r="C888" s="2" t="s">
        <v>162</v>
      </c>
      <c r="D888" s="2" t="s">
        <v>19</v>
      </c>
      <c r="E888" s="2" t="s">
        <v>424</v>
      </c>
      <c r="F888" s="2" t="s">
        <v>426</v>
      </c>
      <c r="G888" s="9">
        <v>225</v>
      </c>
      <c r="H888" s="9" t="s">
        <v>0</v>
      </c>
      <c r="I888" s="9">
        <v>225</v>
      </c>
      <c r="J888" s="9">
        <v>225</v>
      </c>
      <c r="K888" s="9">
        <v>225</v>
      </c>
      <c r="L888" s="9">
        <v>225</v>
      </c>
      <c r="M888" s="9">
        <f t="shared" si="392"/>
        <v>100</v>
      </c>
      <c r="N888" s="9">
        <f t="shared" si="393"/>
        <v>100</v>
      </c>
    </row>
    <row r="889" spans="1:14">
      <c r="A889" s="8" t="s">
        <v>95</v>
      </c>
      <c r="B889" s="2" t="s">
        <v>400</v>
      </c>
      <c r="C889" s="2" t="s">
        <v>162</v>
      </c>
      <c r="D889" s="2" t="s">
        <v>19</v>
      </c>
      <c r="E889" s="2" t="s">
        <v>424</v>
      </c>
      <c r="F889" s="2" t="s">
        <v>96</v>
      </c>
      <c r="G889" s="9">
        <v>425.1</v>
      </c>
      <c r="H889" s="9" t="s">
        <v>0</v>
      </c>
      <c r="I889" s="9">
        <v>425.1</v>
      </c>
      <c r="J889" s="9">
        <v>425.05799999999999</v>
      </c>
      <c r="K889" s="9">
        <v>425.05799999999999</v>
      </c>
      <c r="L889" s="9">
        <v>425.05799999999999</v>
      </c>
      <c r="M889" s="9">
        <f t="shared" si="392"/>
        <v>99.990119971771335</v>
      </c>
      <c r="N889" s="9">
        <f t="shared" si="393"/>
        <v>100</v>
      </c>
    </row>
    <row r="890" spans="1:14" ht="38.25">
      <c r="A890" s="8" t="s">
        <v>62</v>
      </c>
      <c r="B890" s="2" t="s">
        <v>400</v>
      </c>
      <c r="C890" s="2" t="s">
        <v>162</v>
      </c>
      <c r="D890" s="2" t="s">
        <v>19</v>
      </c>
      <c r="E890" s="2" t="s">
        <v>424</v>
      </c>
      <c r="F890" s="2" t="s">
        <v>63</v>
      </c>
      <c r="G890" s="9">
        <v>1024</v>
      </c>
      <c r="H890" s="9" t="s">
        <v>0</v>
      </c>
      <c r="I890" s="9">
        <v>1024</v>
      </c>
      <c r="J890" s="9">
        <f>J891</f>
        <v>1024</v>
      </c>
      <c r="K890" s="9">
        <f t="shared" ref="K890:L890" si="415">K891</f>
        <v>1024</v>
      </c>
      <c r="L890" s="9">
        <f t="shared" si="415"/>
        <v>1024</v>
      </c>
      <c r="M890" s="9">
        <f t="shared" si="392"/>
        <v>100</v>
      </c>
      <c r="N890" s="9">
        <f t="shared" si="393"/>
        <v>100</v>
      </c>
    </row>
    <row r="891" spans="1:14" ht="38.25">
      <c r="A891" s="8" t="s">
        <v>218</v>
      </c>
      <c r="B891" s="2" t="s">
        <v>400</v>
      </c>
      <c r="C891" s="2" t="s">
        <v>162</v>
      </c>
      <c r="D891" s="2" t="s">
        <v>19</v>
      </c>
      <c r="E891" s="2" t="s">
        <v>424</v>
      </c>
      <c r="F891" s="2" t="s">
        <v>219</v>
      </c>
      <c r="G891" s="9">
        <v>1024</v>
      </c>
      <c r="H891" s="9" t="s">
        <v>0</v>
      </c>
      <c r="I891" s="9">
        <v>1024</v>
      </c>
      <c r="J891" s="9">
        <v>1024</v>
      </c>
      <c r="K891" s="9">
        <v>1024</v>
      </c>
      <c r="L891" s="9">
        <v>1024</v>
      </c>
      <c r="M891" s="9">
        <f t="shared" si="392"/>
        <v>100</v>
      </c>
      <c r="N891" s="9">
        <f t="shared" si="393"/>
        <v>100</v>
      </c>
    </row>
    <row r="892" spans="1:14" ht="38.25">
      <c r="A892" s="8" t="s">
        <v>427</v>
      </c>
      <c r="B892" s="2" t="s">
        <v>400</v>
      </c>
      <c r="C892" s="2" t="s">
        <v>162</v>
      </c>
      <c r="D892" s="2" t="s">
        <v>19</v>
      </c>
      <c r="E892" s="2" t="s">
        <v>428</v>
      </c>
      <c r="F892" s="6" t="s">
        <v>0</v>
      </c>
      <c r="G892" s="9">
        <v>2150</v>
      </c>
      <c r="H892" s="9" t="s">
        <v>0</v>
      </c>
      <c r="I892" s="9">
        <v>2150</v>
      </c>
      <c r="J892" s="9">
        <f>J893</f>
        <v>2150</v>
      </c>
      <c r="K892" s="9">
        <f t="shared" ref="K892:L893" si="416">K893</f>
        <v>2150</v>
      </c>
      <c r="L892" s="9">
        <f t="shared" si="416"/>
        <v>2150</v>
      </c>
      <c r="M892" s="9">
        <f t="shared" si="392"/>
        <v>100</v>
      </c>
      <c r="N892" s="9">
        <f t="shared" si="393"/>
        <v>100</v>
      </c>
    </row>
    <row r="893" spans="1:14">
      <c r="A893" s="8" t="s">
        <v>28</v>
      </c>
      <c r="B893" s="2" t="s">
        <v>400</v>
      </c>
      <c r="C893" s="2" t="s">
        <v>162</v>
      </c>
      <c r="D893" s="2" t="s">
        <v>19</v>
      </c>
      <c r="E893" s="2" t="s">
        <v>428</v>
      </c>
      <c r="F893" s="2" t="s">
        <v>29</v>
      </c>
      <c r="G893" s="9">
        <v>2150</v>
      </c>
      <c r="H893" s="9" t="s">
        <v>0</v>
      </c>
      <c r="I893" s="9">
        <v>2150</v>
      </c>
      <c r="J893" s="9">
        <f>J894</f>
        <v>2150</v>
      </c>
      <c r="K893" s="9">
        <f t="shared" si="416"/>
        <v>2150</v>
      </c>
      <c r="L893" s="9">
        <f t="shared" si="416"/>
        <v>2150</v>
      </c>
      <c r="M893" s="9">
        <f t="shared" si="392"/>
        <v>100</v>
      </c>
      <c r="N893" s="9">
        <f t="shared" si="393"/>
        <v>100</v>
      </c>
    </row>
    <row r="894" spans="1:14">
      <c r="A894" s="8" t="s">
        <v>75</v>
      </c>
      <c r="B894" s="2" t="s">
        <v>400</v>
      </c>
      <c r="C894" s="2" t="s">
        <v>162</v>
      </c>
      <c r="D894" s="2" t="s">
        <v>19</v>
      </c>
      <c r="E894" s="2" t="s">
        <v>428</v>
      </c>
      <c r="F894" s="2" t="s">
        <v>76</v>
      </c>
      <c r="G894" s="9">
        <v>2150</v>
      </c>
      <c r="H894" s="9" t="s">
        <v>0</v>
      </c>
      <c r="I894" s="9">
        <v>2150</v>
      </c>
      <c r="J894" s="9">
        <v>2150</v>
      </c>
      <c r="K894" s="9">
        <v>2150</v>
      </c>
      <c r="L894" s="9">
        <v>2150</v>
      </c>
      <c r="M894" s="9">
        <f t="shared" si="392"/>
        <v>100</v>
      </c>
      <c r="N894" s="9">
        <f t="shared" si="393"/>
        <v>100</v>
      </c>
    </row>
    <row r="895" spans="1:14" ht="38.25">
      <c r="A895" s="8" t="s">
        <v>110</v>
      </c>
      <c r="B895" s="2" t="s">
        <v>400</v>
      </c>
      <c r="C895" s="2" t="s">
        <v>162</v>
      </c>
      <c r="D895" s="2" t="s">
        <v>19</v>
      </c>
      <c r="E895" s="2" t="s">
        <v>111</v>
      </c>
      <c r="F895" s="6" t="s">
        <v>0</v>
      </c>
      <c r="G895" s="9">
        <v>500</v>
      </c>
      <c r="H895" s="9" t="s">
        <v>0</v>
      </c>
      <c r="I895" s="9">
        <v>500</v>
      </c>
      <c r="J895" s="9">
        <f>J896</f>
        <v>500</v>
      </c>
      <c r="K895" s="9">
        <f t="shared" ref="K895:L897" si="417">K896</f>
        <v>500</v>
      </c>
      <c r="L895" s="9">
        <f t="shared" si="417"/>
        <v>500</v>
      </c>
      <c r="M895" s="9">
        <f t="shared" si="392"/>
        <v>100</v>
      </c>
      <c r="N895" s="9">
        <f t="shared" si="393"/>
        <v>100</v>
      </c>
    </row>
    <row r="896" spans="1:14">
      <c r="A896" s="8" t="s">
        <v>423</v>
      </c>
      <c r="B896" s="2" t="s">
        <v>400</v>
      </c>
      <c r="C896" s="2" t="s">
        <v>162</v>
      </c>
      <c r="D896" s="2" t="s">
        <v>19</v>
      </c>
      <c r="E896" s="2" t="s">
        <v>429</v>
      </c>
      <c r="F896" s="6" t="s">
        <v>0</v>
      </c>
      <c r="G896" s="9">
        <v>500</v>
      </c>
      <c r="H896" s="9" t="s">
        <v>0</v>
      </c>
      <c r="I896" s="9">
        <v>500</v>
      </c>
      <c r="J896" s="9">
        <f>J897</f>
        <v>500</v>
      </c>
      <c r="K896" s="9">
        <f t="shared" si="417"/>
        <v>500</v>
      </c>
      <c r="L896" s="9">
        <f t="shared" si="417"/>
        <v>500</v>
      </c>
      <c r="M896" s="9">
        <f t="shared" si="392"/>
        <v>100</v>
      </c>
      <c r="N896" s="9">
        <f t="shared" si="393"/>
        <v>100</v>
      </c>
    </row>
    <row r="897" spans="1:14" ht="38.25">
      <c r="A897" s="8" t="s">
        <v>62</v>
      </c>
      <c r="B897" s="2" t="s">
        <v>400</v>
      </c>
      <c r="C897" s="2" t="s">
        <v>162</v>
      </c>
      <c r="D897" s="2" t="s">
        <v>19</v>
      </c>
      <c r="E897" s="2" t="s">
        <v>429</v>
      </c>
      <c r="F897" s="2" t="s">
        <v>63</v>
      </c>
      <c r="G897" s="9">
        <v>500</v>
      </c>
      <c r="H897" s="9" t="s">
        <v>0</v>
      </c>
      <c r="I897" s="9">
        <v>500</v>
      </c>
      <c r="J897" s="9">
        <f>J898</f>
        <v>500</v>
      </c>
      <c r="K897" s="9">
        <f t="shared" si="417"/>
        <v>500</v>
      </c>
      <c r="L897" s="9">
        <f t="shared" si="417"/>
        <v>500</v>
      </c>
      <c r="M897" s="9">
        <f t="shared" si="392"/>
        <v>100</v>
      </c>
      <c r="N897" s="9">
        <f t="shared" si="393"/>
        <v>100</v>
      </c>
    </row>
    <row r="898" spans="1:14" ht="38.25">
      <c r="A898" s="8" t="s">
        <v>218</v>
      </c>
      <c r="B898" s="2" t="s">
        <v>400</v>
      </c>
      <c r="C898" s="2" t="s">
        <v>162</v>
      </c>
      <c r="D898" s="2" t="s">
        <v>19</v>
      </c>
      <c r="E898" s="2" t="s">
        <v>429</v>
      </c>
      <c r="F898" s="2" t="s">
        <v>219</v>
      </c>
      <c r="G898" s="9">
        <v>500</v>
      </c>
      <c r="H898" s="9" t="s">
        <v>0</v>
      </c>
      <c r="I898" s="9">
        <v>500</v>
      </c>
      <c r="J898" s="9">
        <v>500</v>
      </c>
      <c r="K898" s="9">
        <v>500</v>
      </c>
      <c r="L898" s="9">
        <v>500</v>
      </c>
      <c r="M898" s="9">
        <f t="shared" si="392"/>
        <v>100</v>
      </c>
      <c r="N898" s="9">
        <f t="shared" si="393"/>
        <v>100</v>
      </c>
    </row>
    <row r="899" spans="1:14" ht="51">
      <c r="A899" s="8" t="s">
        <v>430</v>
      </c>
      <c r="B899" s="2" t="s">
        <v>400</v>
      </c>
      <c r="C899" s="2" t="s">
        <v>162</v>
      </c>
      <c r="D899" s="2" t="s">
        <v>19</v>
      </c>
      <c r="E899" s="2" t="s">
        <v>431</v>
      </c>
      <c r="F899" s="6" t="s">
        <v>0</v>
      </c>
      <c r="G899" s="9">
        <v>380</v>
      </c>
      <c r="H899" s="9" t="s">
        <v>0</v>
      </c>
      <c r="I899" s="9">
        <v>380</v>
      </c>
      <c r="J899" s="9">
        <f>J900</f>
        <v>380</v>
      </c>
      <c r="K899" s="9">
        <f t="shared" ref="K899:L901" si="418">K900</f>
        <v>380</v>
      </c>
      <c r="L899" s="9">
        <f t="shared" si="418"/>
        <v>380</v>
      </c>
      <c r="M899" s="9">
        <f t="shared" si="392"/>
        <v>100</v>
      </c>
      <c r="N899" s="9">
        <f t="shared" si="393"/>
        <v>100</v>
      </c>
    </row>
    <row r="900" spans="1:14" ht="25.5">
      <c r="A900" s="8" t="s">
        <v>60</v>
      </c>
      <c r="B900" s="2" t="s">
        <v>400</v>
      </c>
      <c r="C900" s="2" t="s">
        <v>162</v>
      </c>
      <c r="D900" s="2" t="s">
        <v>19</v>
      </c>
      <c r="E900" s="2" t="s">
        <v>432</v>
      </c>
      <c r="F900" s="6" t="s">
        <v>0</v>
      </c>
      <c r="G900" s="9">
        <v>380</v>
      </c>
      <c r="H900" s="9" t="s">
        <v>0</v>
      </c>
      <c r="I900" s="9">
        <v>380</v>
      </c>
      <c r="J900" s="9">
        <f>J901</f>
        <v>380</v>
      </c>
      <c r="K900" s="9">
        <f t="shared" si="418"/>
        <v>380</v>
      </c>
      <c r="L900" s="9">
        <f t="shared" si="418"/>
        <v>380</v>
      </c>
      <c r="M900" s="9">
        <f t="shared" si="392"/>
        <v>100</v>
      </c>
      <c r="N900" s="9">
        <f t="shared" si="393"/>
        <v>100</v>
      </c>
    </row>
    <row r="901" spans="1:14" ht="38.25">
      <c r="A901" s="8" t="s">
        <v>62</v>
      </c>
      <c r="B901" s="2" t="s">
        <v>400</v>
      </c>
      <c r="C901" s="2" t="s">
        <v>162</v>
      </c>
      <c r="D901" s="2" t="s">
        <v>19</v>
      </c>
      <c r="E901" s="2" t="s">
        <v>432</v>
      </c>
      <c r="F901" s="2" t="s">
        <v>63</v>
      </c>
      <c r="G901" s="9">
        <v>380</v>
      </c>
      <c r="H901" s="9" t="s">
        <v>0</v>
      </c>
      <c r="I901" s="9">
        <v>380</v>
      </c>
      <c r="J901" s="9">
        <f>J902</f>
        <v>380</v>
      </c>
      <c r="K901" s="9">
        <f t="shared" si="418"/>
        <v>380</v>
      </c>
      <c r="L901" s="9">
        <f t="shared" si="418"/>
        <v>380</v>
      </c>
      <c r="M901" s="9">
        <f t="shared" si="392"/>
        <v>100</v>
      </c>
      <c r="N901" s="9">
        <f t="shared" si="393"/>
        <v>100</v>
      </c>
    </row>
    <row r="902" spans="1:14">
      <c r="A902" s="8" t="s">
        <v>64</v>
      </c>
      <c r="B902" s="2" t="s">
        <v>400</v>
      </c>
      <c r="C902" s="2" t="s">
        <v>162</v>
      </c>
      <c r="D902" s="2" t="s">
        <v>19</v>
      </c>
      <c r="E902" s="2" t="s">
        <v>432</v>
      </c>
      <c r="F902" s="2" t="s">
        <v>65</v>
      </c>
      <c r="G902" s="9">
        <v>380</v>
      </c>
      <c r="H902" s="9" t="s">
        <v>0</v>
      </c>
      <c r="I902" s="9">
        <v>380</v>
      </c>
      <c r="J902" s="9">
        <v>380</v>
      </c>
      <c r="K902" s="9">
        <v>380</v>
      </c>
      <c r="L902" s="9">
        <v>380</v>
      </c>
      <c r="M902" s="9">
        <f t="shared" si="392"/>
        <v>100</v>
      </c>
      <c r="N902" s="9">
        <f t="shared" si="393"/>
        <v>100</v>
      </c>
    </row>
    <row r="903" spans="1:14" ht="25.5">
      <c r="A903" s="33" t="s">
        <v>677</v>
      </c>
      <c r="B903" s="2" t="s">
        <v>400</v>
      </c>
      <c r="C903" s="2" t="s">
        <v>162</v>
      </c>
      <c r="D903" s="2" t="s">
        <v>19</v>
      </c>
      <c r="E903" s="28" t="s">
        <v>678</v>
      </c>
      <c r="F903" s="2"/>
      <c r="G903" s="9"/>
      <c r="H903" s="9"/>
      <c r="I903" s="9"/>
      <c r="J903" s="9">
        <f>J904</f>
        <v>40502.968260000001</v>
      </c>
      <c r="K903" s="9">
        <f t="shared" ref="K903:L903" si="419">K904</f>
        <v>40502.968260000001</v>
      </c>
      <c r="L903" s="9">
        <f t="shared" si="419"/>
        <v>40497.256259999995</v>
      </c>
      <c r="M903" s="9">
        <v>0</v>
      </c>
      <c r="N903" s="9">
        <f t="shared" ref="N903:N909" si="420">L903/J903*100</f>
        <v>99.9858973298862</v>
      </c>
    </row>
    <row r="904" spans="1:14" ht="25.5">
      <c r="A904" s="33" t="s">
        <v>677</v>
      </c>
      <c r="B904" s="2" t="s">
        <v>400</v>
      </c>
      <c r="C904" s="2" t="s">
        <v>162</v>
      </c>
      <c r="D904" s="2" t="s">
        <v>19</v>
      </c>
      <c r="E904" s="28" t="s">
        <v>679</v>
      </c>
      <c r="F904" s="2"/>
      <c r="G904" s="9"/>
      <c r="H904" s="9"/>
      <c r="I904" s="9"/>
      <c r="J904" s="9">
        <f>J905+J907</f>
        <v>40502.968260000001</v>
      </c>
      <c r="K904" s="9">
        <f t="shared" ref="K904:L904" si="421">K905+K907</f>
        <v>40502.968260000001</v>
      </c>
      <c r="L904" s="9">
        <f t="shared" si="421"/>
        <v>40497.256259999995</v>
      </c>
      <c r="M904" s="9">
        <v>0</v>
      </c>
      <c r="N904" s="9">
        <f t="shared" si="420"/>
        <v>99.9858973298862</v>
      </c>
    </row>
    <row r="905" spans="1:14">
      <c r="A905" s="8" t="s">
        <v>28</v>
      </c>
      <c r="B905" s="2" t="s">
        <v>400</v>
      </c>
      <c r="C905" s="2" t="s">
        <v>162</v>
      </c>
      <c r="D905" s="2" t="s">
        <v>19</v>
      </c>
      <c r="E905" s="28" t="s">
        <v>679</v>
      </c>
      <c r="F905" s="2">
        <v>500</v>
      </c>
      <c r="G905" s="9"/>
      <c r="H905" s="9"/>
      <c r="I905" s="9"/>
      <c r="J905" s="9">
        <f>J906</f>
        <v>15533.4998</v>
      </c>
      <c r="K905" s="9">
        <f t="shared" ref="K905:L905" si="422">K906</f>
        <v>15533.4998</v>
      </c>
      <c r="L905" s="9">
        <f t="shared" si="422"/>
        <v>15533.4998</v>
      </c>
      <c r="M905" s="9">
        <v>0</v>
      </c>
      <c r="N905" s="9">
        <f t="shared" si="420"/>
        <v>100</v>
      </c>
    </row>
    <row r="906" spans="1:14">
      <c r="A906" s="8" t="s">
        <v>411</v>
      </c>
      <c r="B906" s="2" t="s">
        <v>400</v>
      </c>
      <c r="C906" s="2" t="s">
        <v>162</v>
      </c>
      <c r="D906" s="2" t="s">
        <v>19</v>
      </c>
      <c r="E906" s="28" t="s">
        <v>679</v>
      </c>
      <c r="F906" s="2">
        <v>540</v>
      </c>
      <c r="G906" s="9"/>
      <c r="H906" s="9"/>
      <c r="I906" s="9"/>
      <c r="J906" s="9">
        <v>15533.4998</v>
      </c>
      <c r="K906" s="9">
        <v>15533.4998</v>
      </c>
      <c r="L906" s="9">
        <v>15533.4998</v>
      </c>
      <c r="M906" s="9">
        <v>0</v>
      </c>
      <c r="N906" s="9">
        <f t="shared" si="420"/>
        <v>100</v>
      </c>
    </row>
    <row r="907" spans="1:14" ht="38.25">
      <c r="A907" s="8" t="s">
        <v>62</v>
      </c>
      <c r="B907" s="2" t="s">
        <v>400</v>
      </c>
      <c r="C907" s="2" t="s">
        <v>162</v>
      </c>
      <c r="D907" s="2" t="s">
        <v>19</v>
      </c>
      <c r="E907" s="28" t="s">
        <v>679</v>
      </c>
      <c r="F907" s="2">
        <v>600</v>
      </c>
      <c r="G907" s="9"/>
      <c r="H907" s="9"/>
      <c r="I907" s="9"/>
      <c r="J907" s="9">
        <f>J908+J909</f>
        <v>24969.46846</v>
      </c>
      <c r="K907" s="9">
        <f t="shared" ref="K907:L907" si="423">K908+K909</f>
        <v>24969.46846</v>
      </c>
      <c r="L907" s="9">
        <f t="shared" si="423"/>
        <v>24963.756459999997</v>
      </c>
      <c r="M907" s="9">
        <v>0</v>
      </c>
      <c r="N907" s="9">
        <f t="shared" si="420"/>
        <v>99.977124062495946</v>
      </c>
    </row>
    <row r="908" spans="1:14">
      <c r="A908" s="8" t="s">
        <v>64</v>
      </c>
      <c r="B908" s="2" t="s">
        <v>400</v>
      </c>
      <c r="C908" s="2" t="s">
        <v>162</v>
      </c>
      <c r="D908" s="2" t="s">
        <v>19</v>
      </c>
      <c r="E908" s="28" t="s">
        <v>679</v>
      </c>
      <c r="F908" s="2">
        <v>610</v>
      </c>
      <c r="G908" s="9"/>
      <c r="H908" s="9"/>
      <c r="I908" s="9"/>
      <c r="J908" s="9">
        <v>21007.118460000002</v>
      </c>
      <c r="K908" s="9">
        <v>21007.118460000002</v>
      </c>
      <c r="L908" s="9">
        <v>21001.406459999998</v>
      </c>
      <c r="M908" s="9">
        <v>0</v>
      </c>
      <c r="N908" s="9">
        <f t="shared" si="420"/>
        <v>99.972809216976245</v>
      </c>
    </row>
    <row r="909" spans="1:14" ht="38.25">
      <c r="A909" s="8" t="s">
        <v>218</v>
      </c>
      <c r="B909" s="2" t="s">
        <v>400</v>
      </c>
      <c r="C909" s="2" t="s">
        <v>162</v>
      </c>
      <c r="D909" s="2" t="s">
        <v>19</v>
      </c>
      <c r="E909" s="28" t="s">
        <v>679</v>
      </c>
      <c r="F909" s="2">
        <v>630</v>
      </c>
      <c r="G909" s="9"/>
      <c r="H909" s="9"/>
      <c r="I909" s="9"/>
      <c r="J909" s="9">
        <v>3962.35</v>
      </c>
      <c r="K909" s="9">
        <v>3962.35</v>
      </c>
      <c r="L909" s="9">
        <v>3962.35</v>
      </c>
      <c r="M909" s="9">
        <v>0</v>
      </c>
      <c r="N909" s="9">
        <f t="shared" si="420"/>
        <v>100</v>
      </c>
    </row>
    <row r="910" spans="1:14">
      <c r="A910" s="8"/>
      <c r="B910" s="2"/>
      <c r="C910" s="2"/>
      <c r="D910" s="2"/>
      <c r="E910" s="2"/>
      <c r="F910" s="2"/>
      <c r="G910" s="9"/>
      <c r="H910" s="9"/>
      <c r="I910" s="9"/>
      <c r="J910" s="9"/>
      <c r="K910" s="9"/>
      <c r="L910" s="9"/>
      <c r="M910" s="9"/>
      <c r="N910" s="9"/>
    </row>
    <row r="911" spans="1:14" ht="25.5">
      <c r="A911" s="8" t="s">
        <v>433</v>
      </c>
      <c r="B911" s="2" t="s">
        <v>400</v>
      </c>
      <c r="C911" s="2" t="s">
        <v>162</v>
      </c>
      <c r="D911" s="2" t="s">
        <v>21</v>
      </c>
      <c r="E911" s="6" t="s">
        <v>0</v>
      </c>
      <c r="F911" s="6" t="s">
        <v>0</v>
      </c>
      <c r="G911" s="9">
        <v>33849.5</v>
      </c>
      <c r="H911" s="9" t="s">
        <v>0</v>
      </c>
      <c r="I911" s="9">
        <v>33849.5</v>
      </c>
      <c r="J911" s="9">
        <f>J912</f>
        <v>33349.506330000004</v>
      </c>
      <c r="K911" s="9">
        <f t="shared" ref="K911:L911" si="424">K912</f>
        <v>33216.859080000002</v>
      </c>
      <c r="L911" s="9">
        <f t="shared" si="424"/>
        <v>33132.426579999999</v>
      </c>
      <c r="M911" s="9">
        <f t="shared" si="392"/>
        <v>97.881583420729996</v>
      </c>
      <c r="N911" s="9">
        <f t="shared" si="393"/>
        <v>99.349076571473177</v>
      </c>
    </row>
    <row r="912" spans="1:14" ht="38.25">
      <c r="A912" s="8" t="s">
        <v>145</v>
      </c>
      <c r="B912" s="2" t="s">
        <v>400</v>
      </c>
      <c r="C912" s="2" t="s">
        <v>162</v>
      </c>
      <c r="D912" s="2" t="s">
        <v>21</v>
      </c>
      <c r="E912" s="2" t="s">
        <v>146</v>
      </c>
      <c r="F912" s="6" t="s">
        <v>0</v>
      </c>
      <c r="G912" s="9">
        <v>33849.5</v>
      </c>
      <c r="H912" s="9" t="s">
        <v>0</v>
      </c>
      <c r="I912" s="9">
        <v>33849.5</v>
      </c>
      <c r="J912" s="9">
        <f>J913+J920</f>
        <v>33349.506330000004</v>
      </c>
      <c r="K912" s="9">
        <f t="shared" ref="K912:L912" si="425">K913+K920</f>
        <v>33216.859080000002</v>
      </c>
      <c r="L912" s="9">
        <f t="shared" si="425"/>
        <v>33132.426579999999</v>
      </c>
      <c r="M912" s="9">
        <f t="shared" si="392"/>
        <v>97.881583420729996</v>
      </c>
      <c r="N912" s="9">
        <f t="shared" si="393"/>
        <v>99.349076571473177</v>
      </c>
    </row>
    <row r="913" spans="1:14" ht="51">
      <c r="A913" s="8" t="s">
        <v>434</v>
      </c>
      <c r="B913" s="2" t="s">
        <v>400</v>
      </c>
      <c r="C913" s="2" t="s">
        <v>162</v>
      </c>
      <c r="D913" s="2" t="s">
        <v>21</v>
      </c>
      <c r="E913" s="2" t="s">
        <v>435</v>
      </c>
      <c r="F913" s="6" t="s">
        <v>0</v>
      </c>
      <c r="G913" s="9">
        <v>9973.4</v>
      </c>
      <c r="H913" s="9" t="s">
        <v>0</v>
      </c>
      <c r="I913" s="9">
        <v>9973.4</v>
      </c>
      <c r="J913" s="9">
        <f>J914+J916+J918</f>
        <v>9973.4000000000015</v>
      </c>
      <c r="K913" s="9">
        <f t="shared" ref="K913:L913" si="426">K914+K916+K918</f>
        <v>9840.7527500000015</v>
      </c>
      <c r="L913" s="9">
        <f t="shared" si="426"/>
        <v>9756.3202500000007</v>
      </c>
      <c r="M913" s="9">
        <f t="shared" si="392"/>
        <v>97.823412777989461</v>
      </c>
      <c r="N913" s="9">
        <f t="shared" si="393"/>
        <v>97.823412777989446</v>
      </c>
    </row>
    <row r="914" spans="1:14" ht="76.5">
      <c r="A914" s="8" t="s">
        <v>85</v>
      </c>
      <c r="B914" s="2" t="s">
        <v>400</v>
      </c>
      <c r="C914" s="2" t="s">
        <v>162</v>
      </c>
      <c r="D914" s="2" t="s">
        <v>21</v>
      </c>
      <c r="E914" s="2" t="s">
        <v>435</v>
      </c>
      <c r="F914" s="2" t="s">
        <v>86</v>
      </c>
      <c r="G914" s="9">
        <v>9189.9</v>
      </c>
      <c r="H914" s="9" t="s">
        <v>0</v>
      </c>
      <c r="I914" s="9">
        <v>9189.9</v>
      </c>
      <c r="J914" s="9">
        <f>J915</f>
        <v>9111.7100000000009</v>
      </c>
      <c r="K914" s="9">
        <f t="shared" ref="K914:L914" si="427">K915</f>
        <v>8979.062750000001</v>
      </c>
      <c r="L914" s="9">
        <f t="shared" si="427"/>
        <v>8894.6302500000002</v>
      </c>
      <c r="M914" s="9">
        <f t="shared" si="392"/>
        <v>96.787018901185007</v>
      </c>
      <c r="N914" s="9">
        <f t="shared" si="393"/>
        <v>97.617573978978683</v>
      </c>
    </row>
    <row r="915" spans="1:14" ht="25.5">
      <c r="A915" s="8" t="s">
        <v>87</v>
      </c>
      <c r="B915" s="2" t="s">
        <v>400</v>
      </c>
      <c r="C915" s="2" t="s">
        <v>162</v>
      </c>
      <c r="D915" s="2" t="s">
        <v>21</v>
      </c>
      <c r="E915" s="2" t="s">
        <v>435</v>
      </c>
      <c r="F915" s="2" t="s">
        <v>88</v>
      </c>
      <c r="G915" s="9">
        <v>9189.9</v>
      </c>
      <c r="H915" s="9" t="s">
        <v>0</v>
      </c>
      <c r="I915" s="9">
        <v>9189.9</v>
      </c>
      <c r="J915" s="9">
        <f>8472.39969+639.31031</f>
        <v>9111.7100000000009</v>
      </c>
      <c r="K915" s="9">
        <f>8472.39969+506.66306</f>
        <v>8979.062750000001</v>
      </c>
      <c r="L915" s="9">
        <f>8453.21969+441.41056</f>
        <v>8894.6302500000002</v>
      </c>
      <c r="M915" s="9">
        <f t="shared" ref="M915:M992" si="428">L915/I915*100</f>
        <v>96.787018901185007</v>
      </c>
      <c r="N915" s="9">
        <f t="shared" ref="N915:N992" si="429">L915/J915*100</f>
        <v>97.617573978978683</v>
      </c>
    </row>
    <row r="916" spans="1:14" ht="25.5">
      <c r="A916" s="8" t="s">
        <v>89</v>
      </c>
      <c r="B916" s="2" t="s">
        <v>400</v>
      </c>
      <c r="C916" s="2" t="s">
        <v>162</v>
      </c>
      <c r="D916" s="2" t="s">
        <v>21</v>
      </c>
      <c r="E916" s="2" t="s">
        <v>435</v>
      </c>
      <c r="F916" s="2" t="s">
        <v>90</v>
      </c>
      <c r="G916" s="9">
        <v>781.9</v>
      </c>
      <c r="H916" s="9" t="s">
        <v>0</v>
      </c>
      <c r="I916" s="9">
        <v>781.9</v>
      </c>
      <c r="J916" s="9">
        <f>J917</f>
        <v>860.07399999999996</v>
      </c>
      <c r="K916" s="9">
        <f t="shared" ref="K916:L916" si="430">K917</f>
        <v>860.07399999999996</v>
      </c>
      <c r="L916" s="9">
        <f t="shared" si="430"/>
        <v>860.07399999999996</v>
      </c>
      <c r="M916" s="9">
        <f t="shared" si="428"/>
        <v>109.9979537025195</v>
      </c>
      <c r="N916" s="9">
        <f t="shared" si="429"/>
        <v>100</v>
      </c>
    </row>
    <row r="917" spans="1:14" ht="38.25">
      <c r="A917" s="8" t="s">
        <v>91</v>
      </c>
      <c r="B917" s="2" t="s">
        <v>400</v>
      </c>
      <c r="C917" s="2" t="s">
        <v>162</v>
      </c>
      <c r="D917" s="2" t="s">
        <v>21</v>
      </c>
      <c r="E917" s="2" t="s">
        <v>435</v>
      </c>
      <c r="F917" s="2" t="s">
        <v>92</v>
      </c>
      <c r="G917" s="9">
        <v>781.9</v>
      </c>
      <c r="H917" s="9" t="s">
        <v>0</v>
      </c>
      <c r="I917" s="9">
        <v>781.9</v>
      </c>
      <c r="J917" s="9">
        <v>860.07399999999996</v>
      </c>
      <c r="K917" s="9">
        <v>860.07399999999996</v>
      </c>
      <c r="L917" s="9">
        <v>860.07399999999996</v>
      </c>
      <c r="M917" s="9">
        <f t="shared" si="428"/>
        <v>109.9979537025195</v>
      </c>
      <c r="N917" s="9">
        <f t="shared" si="429"/>
        <v>100</v>
      </c>
    </row>
    <row r="918" spans="1:14">
      <c r="A918" s="8" t="s">
        <v>97</v>
      </c>
      <c r="B918" s="2" t="s">
        <v>400</v>
      </c>
      <c r="C918" s="2" t="s">
        <v>162</v>
      </c>
      <c r="D918" s="2" t="s">
        <v>21</v>
      </c>
      <c r="E918" s="2" t="s">
        <v>435</v>
      </c>
      <c r="F918" s="2" t="s">
        <v>98</v>
      </c>
      <c r="G918" s="9">
        <v>1.6</v>
      </c>
      <c r="H918" s="9" t="s">
        <v>0</v>
      </c>
      <c r="I918" s="9">
        <v>1.6</v>
      </c>
      <c r="J918" s="9">
        <f>J919</f>
        <v>1.6160000000000001</v>
      </c>
      <c r="K918" s="9">
        <f t="shared" ref="K918:L918" si="431">K919</f>
        <v>1.6160000000000001</v>
      </c>
      <c r="L918" s="9">
        <f t="shared" si="431"/>
        <v>1.6160000000000001</v>
      </c>
      <c r="M918" s="9">
        <f t="shared" si="428"/>
        <v>101</v>
      </c>
      <c r="N918" s="9">
        <f t="shared" si="429"/>
        <v>100</v>
      </c>
    </row>
    <row r="919" spans="1:14">
      <c r="A919" s="8" t="s">
        <v>99</v>
      </c>
      <c r="B919" s="2" t="s">
        <v>400</v>
      </c>
      <c r="C919" s="2" t="s">
        <v>162</v>
      </c>
      <c r="D919" s="2" t="s">
        <v>21</v>
      </c>
      <c r="E919" s="2" t="s">
        <v>435</v>
      </c>
      <c r="F919" s="2" t="s">
        <v>100</v>
      </c>
      <c r="G919" s="9">
        <v>1.6</v>
      </c>
      <c r="H919" s="9" t="s">
        <v>0</v>
      </c>
      <c r="I919" s="9">
        <v>1.6</v>
      </c>
      <c r="J919" s="9">
        <v>1.6160000000000001</v>
      </c>
      <c r="K919" s="9">
        <v>1.6160000000000001</v>
      </c>
      <c r="L919" s="9">
        <v>1.6160000000000001</v>
      </c>
      <c r="M919" s="9">
        <f t="shared" si="428"/>
        <v>101</v>
      </c>
      <c r="N919" s="9">
        <f t="shared" si="429"/>
        <v>100</v>
      </c>
    </row>
    <row r="920" spans="1:14" ht="25.5">
      <c r="A920" s="8" t="s">
        <v>83</v>
      </c>
      <c r="B920" s="2" t="s">
        <v>400</v>
      </c>
      <c r="C920" s="2" t="s">
        <v>162</v>
      </c>
      <c r="D920" s="2" t="s">
        <v>21</v>
      </c>
      <c r="E920" s="2" t="s">
        <v>436</v>
      </c>
      <c r="F920" s="6" t="s">
        <v>0</v>
      </c>
      <c r="G920" s="9">
        <v>23876.1</v>
      </c>
      <c r="H920" s="9" t="s">
        <v>0</v>
      </c>
      <c r="I920" s="9">
        <v>23876.1</v>
      </c>
      <c r="J920" s="9">
        <f>J921+J923+J925</f>
        <v>23376.106330000002</v>
      </c>
      <c r="K920" s="9">
        <f t="shared" ref="K920:L920" si="432">K921+K923+K925</f>
        <v>23376.106330000002</v>
      </c>
      <c r="L920" s="9">
        <f t="shared" si="432"/>
        <v>23376.106330000002</v>
      </c>
      <c r="M920" s="9">
        <f t="shared" si="428"/>
        <v>97.905882158308955</v>
      </c>
      <c r="N920" s="9">
        <f t="shared" si="429"/>
        <v>100</v>
      </c>
    </row>
    <row r="921" spans="1:14" ht="76.5">
      <c r="A921" s="8" t="s">
        <v>85</v>
      </c>
      <c r="B921" s="2" t="s">
        <v>400</v>
      </c>
      <c r="C921" s="2" t="s">
        <v>162</v>
      </c>
      <c r="D921" s="2" t="s">
        <v>21</v>
      </c>
      <c r="E921" s="2" t="s">
        <v>436</v>
      </c>
      <c r="F921" s="2" t="s">
        <v>86</v>
      </c>
      <c r="G921" s="9">
        <v>22959.4</v>
      </c>
      <c r="H921" s="9" t="s">
        <v>0</v>
      </c>
      <c r="I921" s="9">
        <v>22959.4</v>
      </c>
      <c r="J921" s="9">
        <f>J922</f>
        <v>22368.691160000002</v>
      </c>
      <c r="K921" s="9">
        <f t="shared" ref="K921:L921" si="433">K922</f>
        <v>22368.691160000002</v>
      </c>
      <c r="L921" s="9">
        <f t="shared" si="433"/>
        <v>22368.691160000002</v>
      </c>
      <c r="M921" s="9">
        <f t="shared" si="428"/>
        <v>97.42715907210119</v>
      </c>
      <c r="N921" s="9">
        <f t="shared" si="429"/>
        <v>100</v>
      </c>
    </row>
    <row r="922" spans="1:14" ht="25.5">
      <c r="A922" s="8" t="s">
        <v>87</v>
      </c>
      <c r="B922" s="2" t="s">
        <v>400</v>
      </c>
      <c r="C922" s="2" t="s">
        <v>162</v>
      </c>
      <c r="D922" s="2" t="s">
        <v>21</v>
      </c>
      <c r="E922" s="2" t="s">
        <v>436</v>
      </c>
      <c r="F922" s="2" t="s">
        <v>88</v>
      </c>
      <c r="G922" s="9">
        <v>22959.4</v>
      </c>
      <c r="H922" s="9" t="s">
        <v>0</v>
      </c>
      <c r="I922" s="9">
        <v>22959.4</v>
      </c>
      <c r="J922" s="9">
        <f>21286.78868+1081.90248</f>
        <v>22368.691160000002</v>
      </c>
      <c r="K922" s="9">
        <f>21286.78868+1081.90248</f>
        <v>22368.691160000002</v>
      </c>
      <c r="L922" s="9">
        <f>21286.78868+1081.90248</f>
        <v>22368.691160000002</v>
      </c>
      <c r="M922" s="9">
        <f t="shared" si="428"/>
        <v>97.42715907210119</v>
      </c>
      <c r="N922" s="9">
        <f t="shared" si="429"/>
        <v>100</v>
      </c>
    </row>
    <row r="923" spans="1:14" ht="25.5">
      <c r="A923" s="8" t="s">
        <v>89</v>
      </c>
      <c r="B923" s="2" t="s">
        <v>400</v>
      </c>
      <c r="C923" s="2" t="s">
        <v>162</v>
      </c>
      <c r="D923" s="2" t="s">
        <v>21</v>
      </c>
      <c r="E923" s="2" t="s">
        <v>436</v>
      </c>
      <c r="F923" s="2" t="s">
        <v>90</v>
      </c>
      <c r="G923" s="9">
        <v>915.8</v>
      </c>
      <c r="H923" s="9" t="s">
        <v>0</v>
      </c>
      <c r="I923" s="9">
        <v>915.8</v>
      </c>
      <c r="J923" s="9">
        <f>J924</f>
        <v>1007.41517</v>
      </c>
      <c r="K923" s="9">
        <f t="shared" ref="K923:L923" si="434">K924</f>
        <v>1007.41517</v>
      </c>
      <c r="L923" s="9">
        <f t="shared" si="434"/>
        <v>1007.41517</v>
      </c>
      <c r="M923" s="9">
        <f t="shared" si="428"/>
        <v>110.00384035815681</v>
      </c>
      <c r="N923" s="9">
        <f t="shared" si="429"/>
        <v>100</v>
      </c>
    </row>
    <row r="924" spans="1:14" ht="38.25">
      <c r="A924" s="8" t="s">
        <v>91</v>
      </c>
      <c r="B924" s="2" t="s">
        <v>400</v>
      </c>
      <c r="C924" s="2" t="s">
        <v>162</v>
      </c>
      <c r="D924" s="2" t="s">
        <v>21</v>
      </c>
      <c r="E924" s="2" t="s">
        <v>436</v>
      </c>
      <c r="F924" s="2" t="s">
        <v>92</v>
      </c>
      <c r="G924" s="9">
        <v>915.8</v>
      </c>
      <c r="H924" s="9" t="s">
        <v>0</v>
      </c>
      <c r="I924" s="9">
        <v>915.8</v>
      </c>
      <c r="J924" s="9">
        <v>1007.41517</v>
      </c>
      <c r="K924" s="9">
        <v>1007.41517</v>
      </c>
      <c r="L924" s="9">
        <v>1007.41517</v>
      </c>
      <c r="M924" s="9">
        <f t="shared" si="428"/>
        <v>110.00384035815681</v>
      </c>
      <c r="N924" s="9">
        <f t="shared" si="429"/>
        <v>100</v>
      </c>
    </row>
    <row r="925" spans="1:14">
      <c r="A925" s="8" t="s">
        <v>97</v>
      </c>
      <c r="B925" s="2" t="s">
        <v>400</v>
      </c>
      <c r="C925" s="2" t="s">
        <v>162</v>
      </c>
      <c r="D925" s="2" t="s">
        <v>21</v>
      </c>
      <c r="E925" s="2" t="s">
        <v>436</v>
      </c>
      <c r="F925" s="2" t="s">
        <v>98</v>
      </c>
      <c r="G925" s="9">
        <v>0.9</v>
      </c>
      <c r="H925" s="9" t="s">
        <v>0</v>
      </c>
      <c r="I925" s="9">
        <v>0.9</v>
      </c>
      <c r="J925" s="9">
        <f>J926</f>
        <v>0</v>
      </c>
      <c r="K925" s="9">
        <f t="shared" ref="K925:L925" si="435">K926</f>
        <v>0</v>
      </c>
      <c r="L925" s="9">
        <f t="shared" si="435"/>
        <v>0</v>
      </c>
      <c r="M925" s="9">
        <f t="shared" si="428"/>
        <v>0</v>
      </c>
      <c r="N925" s="9">
        <v>0</v>
      </c>
    </row>
    <row r="926" spans="1:14">
      <c r="A926" s="8" t="s">
        <v>99</v>
      </c>
      <c r="B926" s="2" t="s">
        <v>400</v>
      </c>
      <c r="C926" s="2" t="s">
        <v>162</v>
      </c>
      <c r="D926" s="2" t="s">
        <v>21</v>
      </c>
      <c r="E926" s="2" t="s">
        <v>436</v>
      </c>
      <c r="F926" s="2" t="s">
        <v>100</v>
      </c>
      <c r="G926" s="9">
        <v>0.9</v>
      </c>
      <c r="H926" s="9" t="s">
        <v>0</v>
      </c>
      <c r="I926" s="9">
        <v>0.9</v>
      </c>
      <c r="J926" s="9">
        <v>0</v>
      </c>
      <c r="K926" s="9">
        <v>0</v>
      </c>
      <c r="L926" s="9">
        <v>0</v>
      </c>
      <c r="M926" s="9">
        <f t="shared" si="428"/>
        <v>0</v>
      </c>
      <c r="N926" s="9">
        <v>0</v>
      </c>
    </row>
    <row r="927" spans="1:14">
      <c r="A927" s="12" t="s">
        <v>0</v>
      </c>
      <c r="B927" s="13" t="s">
        <v>0</v>
      </c>
      <c r="C927" s="6" t="s">
        <v>0</v>
      </c>
      <c r="D927" s="6" t="s">
        <v>0</v>
      </c>
      <c r="E927" s="6" t="s">
        <v>0</v>
      </c>
      <c r="F927" s="6" t="s">
        <v>0</v>
      </c>
      <c r="G927" s="14" t="s">
        <v>0</v>
      </c>
      <c r="H927" s="14" t="s">
        <v>0</v>
      </c>
      <c r="I927" s="14" t="s">
        <v>0</v>
      </c>
      <c r="J927" s="14"/>
      <c r="K927" s="14"/>
      <c r="L927" s="14"/>
      <c r="M927" s="14"/>
      <c r="N927" s="14"/>
    </row>
    <row r="928" spans="1:14" ht="25.5">
      <c r="A928" s="4" t="s">
        <v>437</v>
      </c>
      <c r="B928" s="5" t="s">
        <v>438</v>
      </c>
      <c r="C928" s="6" t="s">
        <v>0</v>
      </c>
      <c r="D928" s="6" t="s">
        <v>0</v>
      </c>
      <c r="E928" s="6" t="s">
        <v>0</v>
      </c>
      <c r="F928" s="6" t="s">
        <v>0</v>
      </c>
      <c r="G928" s="7">
        <v>17333179.300000001</v>
      </c>
      <c r="H928" s="7">
        <v>1821.8</v>
      </c>
      <c r="I928" s="7">
        <v>17335001.100000001</v>
      </c>
      <c r="J928" s="7">
        <f>J929+J956+J1203+J949</f>
        <v>17369234.854770001</v>
      </c>
      <c r="K928" s="7">
        <f t="shared" ref="K928:L928" si="436">K929+K956+K1203+K949</f>
        <v>17339623.65777</v>
      </c>
      <c r="L928" s="7">
        <f t="shared" si="436"/>
        <v>17320496.47397</v>
      </c>
      <c r="M928" s="7">
        <f t="shared" si="428"/>
        <v>99.916327515952673</v>
      </c>
      <c r="N928" s="7">
        <f t="shared" si="429"/>
        <v>99.719398227915519</v>
      </c>
    </row>
    <row r="929" spans="1:14">
      <c r="A929" s="8" t="s">
        <v>18</v>
      </c>
      <c r="B929" s="2" t="s">
        <v>438</v>
      </c>
      <c r="C929" s="2" t="s">
        <v>19</v>
      </c>
      <c r="D929" s="6" t="s">
        <v>0</v>
      </c>
      <c r="E929" s="6" t="s">
        <v>0</v>
      </c>
      <c r="F929" s="6" t="s">
        <v>0</v>
      </c>
      <c r="G929" s="9">
        <v>23545.5</v>
      </c>
      <c r="H929" s="9" t="s">
        <v>0</v>
      </c>
      <c r="I929" s="9">
        <v>23545.5</v>
      </c>
      <c r="J929" s="9">
        <f>J930</f>
        <v>20671.39</v>
      </c>
      <c r="K929" s="9">
        <f t="shared" ref="K929:L929" si="437">K930</f>
        <v>20671.39</v>
      </c>
      <c r="L929" s="9">
        <f t="shared" si="437"/>
        <v>20671.313040000001</v>
      </c>
      <c r="M929" s="9">
        <f t="shared" si="428"/>
        <v>87.793051920749193</v>
      </c>
      <c r="N929" s="9">
        <f t="shared" si="429"/>
        <v>99.999627697992253</v>
      </c>
    </row>
    <row r="930" spans="1:14">
      <c r="A930" s="8" t="s">
        <v>314</v>
      </c>
      <c r="B930" s="2" t="s">
        <v>438</v>
      </c>
      <c r="C930" s="2" t="s">
        <v>19</v>
      </c>
      <c r="D930" s="2" t="s">
        <v>315</v>
      </c>
      <c r="E930" s="6" t="s">
        <v>0</v>
      </c>
      <c r="F930" s="6" t="s">
        <v>0</v>
      </c>
      <c r="G930" s="9">
        <v>23545.5</v>
      </c>
      <c r="H930" s="9" t="s">
        <v>0</v>
      </c>
      <c r="I930" s="9">
        <v>23545.5</v>
      </c>
      <c r="J930" s="9">
        <f>J931+J942</f>
        <v>20671.39</v>
      </c>
      <c r="K930" s="9">
        <f t="shared" ref="K930:L930" si="438">K931+K942</f>
        <v>20671.39</v>
      </c>
      <c r="L930" s="9">
        <f t="shared" si="438"/>
        <v>20671.313040000001</v>
      </c>
      <c r="M930" s="9">
        <f t="shared" si="428"/>
        <v>87.793051920749193</v>
      </c>
      <c r="N930" s="9">
        <f t="shared" si="429"/>
        <v>99.999627697992253</v>
      </c>
    </row>
    <row r="931" spans="1:14" ht="38.25">
      <c r="A931" s="8" t="s">
        <v>133</v>
      </c>
      <c r="B931" s="2" t="s">
        <v>438</v>
      </c>
      <c r="C931" s="2" t="s">
        <v>19</v>
      </c>
      <c r="D931" s="2" t="s">
        <v>315</v>
      </c>
      <c r="E931" s="2" t="s">
        <v>134</v>
      </c>
      <c r="F931" s="6" t="s">
        <v>0</v>
      </c>
      <c r="G931" s="9">
        <v>9208.7000000000007</v>
      </c>
      <c r="H931" s="9" t="s">
        <v>0</v>
      </c>
      <c r="I931" s="9">
        <v>9208.7000000000007</v>
      </c>
      <c r="J931" s="9">
        <f>J932+J938</f>
        <v>9208.7000000000007</v>
      </c>
      <c r="K931" s="9">
        <f t="shared" ref="K931:L931" si="439">K932+K938</f>
        <v>9208.7000000000007</v>
      </c>
      <c r="L931" s="9">
        <f t="shared" si="439"/>
        <v>9208.7000000000007</v>
      </c>
      <c r="M931" s="9">
        <f t="shared" si="428"/>
        <v>100</v>
      </c>
      <c r="N931" s="9">
        <f t="shared" si="429"/>
        <v>100</v>
      </c>
    </row>
    <row r="932" spans="1:14" ht="25.5">
      <c r="A932" s="8" t="s">
        <v>439</v>
      </c>
      <c r="B932" s="2" t="s">
        <v>438</v>
      </c>
      <c r="C932" s="2" t="s">
        <v>19</v>
      </c>
      <c r="D932" s="2" t="s">
        <v>315</v>
      </c>
      <c r="E932" s="2" t="s">
        <v>440</v>
      </c>
      <c r="F932" s="6" t="s">
        <v>0</v>
      </c>
      <c r="G932" s="9">
        <v>7500</v>
      </c>
      <c r="H932" s="9" t="s">
        <v>0</v>
      </c>
      <c r="I932" s="9">
        <v>7500</v>
      </c>
      <c r="J932" s="9">
        <f>J933</f>
        <v>7500</v>
      </c>
      <c r="K932" s="9">
        <f t="shared" ref="K932:L936" si="440">K933</f>
        <v>7500</v>
      </c>
      <c r="L932" s="9">
        <f t="shared" si="440"/>
        <v>7500</v>
      </c>
      <c r="M932" s="9">
        <f t="shared" si="428"/>
        <v>100</v>
      </c>
      <c r="N932" s="9">
        <f t="shared" si="429"/>
        <v>100</v>
      </c>
    </row>
    <row r="933" spans="1:14" ht="25.5">
      <c r="A933" s="8" t="s">
        <v>441</v>
      </c>
      <c r="B933" s="2" t="s">
        <v>438</v>
      </c>
      <c r="C933" s="2" t="s">
        <v>19</v>
      </c>
      <c r="D933" s="2" t="s">
        <v>315</v>
      </c>
      <c r="E933" s="2" t="s">
        <v>442</v>
      </c>
      <c r="F933" s="6" t="s">
        <v>0</v>
      </c>
      <c r="G933" s="9">
        <v>7500</v>
      </c>
      <c r="H933" s="9" t="s">
        <v>0</v>
      </c>
      <c r="I933" s="9">
        <v>7500</v>
      </c>
      <c r="J933" s="9">
        <f>J934+J936</f>
        <v>7500</v>
      </c>
      <c r="K933" s="9">
        <f t="shared" ref="K933:L933" si="441">K934+K936</f>
        <v>7500</v>
      </c>
      <c r="L933" s="9">
        <f t="shared" si="441"/>
        <v>7500</v>
      </c>
      <c r="M933" s="9">
        <f t="shared" si="428"/>
        <v>100</v>
      </c>
      <c r="N933" s="9">
        <f t="shared" si="429"/>
        <v>100</v>
      </c>
    </row>
    <row r="934" spans="1:14" ht="25.5">
      <c r="A934" s="8" t="s">
        <v>93</v>
      </c>
      <c r="B934" s="2" t="s">
        <v>438</v>
      </c>
      <c r="C934" s="2" t="s">
        <v>19</v>
      </c>
      <c r="D934" s="2" t="s">
        <v>315</v>
      </c>
      <c r="E934" s="2" t="s">
        <v>442</v>
      </c>
      <c r="F934" s="2">
        <v>300</v>
      </c>
      <c r="G934" s="9"/>
      <c r="H934" s="9"/>
      <c r="I934" s="9"/>
      <c r="J934" s="9">
        <f>J935</f>
        <v>7410</v>
      </c>
      <c r="K934" s="9">
        <f t="shared" ref="K934:L934" si="442">K935</f>
        <v>7410</v>
      </c>
      <c r="L934" s="9">
        <f t="shared" si="442"/>
        <v>7410</v>
      </c>
      <c r="M934" s="9">
        <v>0</v>
      </c>
      <c r="N934" s="9">
        <f t="shared" ref="N934:N935" si="443">L934/J934*100</f>
        <v>100</v>
      </c>
    </row>
    <row r="935" spans="1:14">
      <c r="A935" s="8" t="s">
        <v>425</v>
      </c>
      <c r="B935" s="2" t="s">
        <v>438</v>
      </c>
      <c r="C935" s="2" t="s">
        <v>19</v>
      </c>
      <c r="D935" s="2" t="s">
        <v>315</v>
      </c>
      <c r="E935" s="2" t="s">
        <v>442</v>
      </c>
      <c r="F935" s="6">
        <v>350</v>
      </c>
      <c r="G935" s="9"/>
      <c r="H935" s="9"/>
      <c r="I935" s="9"/>
      <c r="J935" s="9">
        <v>7410</v>
      </c>
      <c r="K935" s="9">
        <v>7410</v>
      </c>
      <c r="L935" s="9">
        <v>7410</v>
      </c>
      <c r="M935" s="9">
        <v>0</v>
      </c>
      <c r="N935" s="9">
        <f t="shared" si="443"/>
        <v>100</v>
      </c>
    </row>
    <row r="936" spans="1:14" ht="38.25">
      <c r="A936" s="8" t="s">
        <v>62</v>
      </c>
      <c r="B936" s="2" t="s">
        <v>438</v>
      </c>
      <c r="C936" s="2" t="s">
        <v>19</v>
      </c>
      <c r="D936" s="2" t="s">
        <v>315</v>
      </c>
      <c r="E936" s="2" t="s">
        <v>442</v>
      </c>
      <c r="F936" s="2" t="s">
        <v>63</v>
      </c>
      <c r="G936" s="9">
        <v>7500</v>
      </c>
      <c r="H936" s="9" t="s">
        <v>0</v>
      </c>
      <c r="I936" s="9">
        <v>7500</v>
      </c>
      <c r="J936" s="9">
        <f>J937</f>
        <v>90</v>
      </c>
      <c r="K936" s="9">
        <f t="shared" si="440"/>
        <v>90</v>
      </c>
      <c r="L936" s="9">
        <f t="shared" si="440"/>
        <v>90</v>
      </c>
      <c r="M936" s="9">
        <f t="shared" si="428"/>
        <v>1.2</v>
      </c>
      <c r="N936" s="9">
        <f t="shared" si="429"/>
        <v>100</v>
      </c>
    </row>
    <row r="937" spans="1:14" ht="38.25">
      <c r="A937" s="8" t="s">
        <v>218</v>
      </c>
      <c r="B937" s="2" t="s">
        <v>438</v>
      </c>
      <c r="C937" s="2" t="s">
        <v>19</v>
      </c>
      <c r="D937" s="2" t="s">
        <v>315</v>
      </c>
      <c r="E937" s="2" t="s">
        <v>442</v>
      </c>
      <c r="F937" s="2" t="s">
        <v>219</v>
      </c>
      <c r="G937" s="9">
        <v>7500</v>
      </c>
      <c r="H937" s="9" t="s">
        <v>0</v>
      </c>
      <c r="I937" s="9">
        <v>7500</v>
      </c>
      <c r="J937" s="9">
        <v>90</v>
      </c>
      <c r="K937" s="9">
        <v>90</v>
      </c>
      <c r="L937" s="9">
        <v>90</v>
      </c>
      <c r="M937" s="9">
        <f t="shared" si="428"/>
        <v>1.2</v>
      </c>
      <c r="N937" s="9">
        <f t="shared" si="429"/>
        <v>100</v>
      </c>
    </row>
    <row r="938" spans="1:14" ht="51">
      <c r="A938" s="8" t="s">
        <v>443</v>
      </c>
      <c r="B938" s="2" t="s">
        <v>438</v>
      </c>
      <c r="C938" s="2" t="s">
        <v>19</v>
      </c>
      <c r="D938" s="2" t="s">
        <v>315</v>
      </c>
      <c r="E938" s="2" t="s">
        <v>444</v>
      </c>
      <c r="F938" s="6" t="s">
        <v>0</v>
      </c>
      <c r="G938" s="9">
        <v>1708.7</v>
      </c>
      <c r="H938" s="9" t="s">
        <v>0</v>
      </c>
      <c r="I938" s="9">
        <v>1708.7</v>
      </c>
      <c r="J938" s="9">
        <f>J939</f>
        <v>1708.7</v>
      </c>
      <c r="K938" s="9">
        <f t="shared" ref="K938:L940" si="444">K939</f>
        <v>1708.7</v>
      </c>
      <c r="L938" s="9">
        <f t="shared" si="444"/>
        <v>1708.7</v>
      </c>
      <c r="M938" s="9">
        <f t="shared" si="428"/>
        <v>100</v>
      </c>
      <c r="N938" s="9">
        <f t="shared" si="429"/>
        <v>100</v>
      </c>
    </row>
    <row r="939" spans="1:14" ht="25.5">
      <c r="A939" s="8" t="s">
        <v>441</v>
      </c>
      <c r="B939" s="2" t="s">
        <v>438</v>
      </c>
      <c r="C939" s="2" t="s">
        <v>19</v>
      </c>
      <c r="D939" s="2" t="s">
        <v>315</v>
      </c>
      <c r="E939" s="2" t="s">
        <v>445</v>
      </c>
      <c r="F939" s="6" t="s">
        <v>0</v>
      </c>
      <c r="G939" s="9">
        <v>1708.7</v>
      </c>
      <c r="H939" s="9" t="s">
        <v>0</v>
      </c>
      <c r="I939" s="9">
        <v>1708.7</v>
      </c>
      <c r="J939" s="9">
        <f>J940</f>
        <v>1708.7</v>
      </c>
      <c r="K939" s="9">
        <f t="shared" si="444"/>
        <v>1708.7</v>
      </c>
      <c r="L939" s="9">
        <f t="shared" si="444"/>
        <v>1708.7</v>
      </c>
      <c r="M939" s="9">
        <f t="shared" si="428"/>
        <v>100</v>
      </c>
      <c r="N939" s="9">
        <f t="shared" si="429"/>
        <v>100</v>
      </c>
    </row>
    <row r="940" spans="1:14" ht="38.25">
      <c r="A940" s="8" t="s">
        <v>62</v>
      </c>
      <c r="B940" s="2" t="s">
        <v>438</v>
      </c>
      <c r="C940" s="2" t="s">
        <v>19</v>
      </c>
      <c r="D940" s="2" t="s">
        <v>315</v>
      </c>
      <c r="E940" s="2" t="s">
        <v>445</v>
      </c>
      <c r="F940" s="2" t="s">
        <v>63</v>
      </c>
      <c r="G940" s="9">
        <v>1708.7</v>
      </c>
      <c r="H940" s="9" t="s">
        <v>0</v>
      </c>
      <c r="I940" s="9">
        <v>1708.7</v>
      </c>
      <c r="J940" s="9">
        <f>J941</f>
        <v>1708.7</v>
      </c>
      <c r="K940" s="9">
        <f t="shared" si="444"/>
        <v>1708.7</v>
      </c>
      <c r="L940" s="9">
        <f t="shared" si="444"/>
        <v>1708.7</v>
      </c>
      <c r="M940" s="9">
        <f t="shared" si="428"/>
        <v>100</v>
      </c>
      <c r="N940" s="9">
        <f t="shared" si="429"/>
        <v>100</v>
      </c>
    </row>
    <row r="941" spans="1:14">
      <c r="A941" s="8" t="s">
        <v>64</v>
      </c>
      <c r="B941" s="2" t="s">
        <v>438</v>
      </c>
      <c r="C941" s="2" t="s">
        <v>19</v>
      </c>
      <c r="D941" s="2" t="s">
        <v>315</v>
      </c>
      <c r="E941" s="2" t="s">
        <v>445</v>
      </c>
      <c r="F941" s="2" t="s">
        <v>65</v>
      </c>
      <c r="G941" s="9">
        <v>1708.7</v>
      </c>
      <c r="H941" s="9" t="s">
        <v>0</v>
      </c>
      <c r="I941" s="9">
        <v>1708.7</v>
      </c>
      <c r="J941" s="9">
        <v>1708.7</v>
      </c>
      <c r="K941" s="9">
        <v>1708.7</v>
      </c>
      <c r="L941" s="9">
        <v>1708.7</v>
      </c>
      <c r="M941" s="9">
        <f t="shared" si="428"/>
        <v>100</v>
      </c>
      <c r="N941" s="9">
        <f t="shared" si="429"/>
        <v>100</v>
      </c>
    </row>
    <row r="942" spans="1:14" ht="51">
      <c r="A942" s="8" t="s">
        <v>316</v>
      </c>
      <c r="B942" s="2" t="s">
        <v>438</v>
      </c>
      <c r="C942" s="2" t="s">
        <v>19</v>
      </c>
      <c r="D942" s="2" t="s">
        <v>315</v>
      </c>
      <c r="E942" s="2" t="s">
        <v>317</v>
      </c>
      <c r="F942" s="6" t="s">
        <v>0</v>
      </c>
      <c r="G942" s="9">
        <v>14336.8</v>
      </c>
      <c r="H942" s="9" t="s">
        <v>0</v>
      </c>
      <c r="I942" s="9">
        <v>14336.8</v>
      </c>
      <c r="J942" s="9">
        <f>J943</f>
        <v>11462.69</v>
      </c>
      <c r="K942" s="9">
        <f t="shared" ref="K942:L944" si="445">K943</f>
        <v>11462.69</v>
      </c>
      <c r="L942" s="9">
        <f t="shared" si="445"/>
        <v>11462.61304</v>
      </c>
      <c r="M942" s="9">
        <f t="shared" si="428"/>
        <v>79.952381563528832</v>
      </c>
      <c r="N942" s="9">
        <f t="shared" si="429"/>
        <v>99.999328604367733</v>
      </c>
    </row>
    <row r="943" spans="1:14" ht="76.5">
      <c r="A943" s="8" t="s">
        <v>318</v>
      </c>
      <c r="B943" s="2" t="s">
        <v>438</v>
      </c>
      <c r="C943" s="2" t="s">
        <v>19</v>
      </c>
      <c r="D943" s="2" t="s">
        <v>315</v>
      </c>
      <c r="E943" s="2" t="s">
        <v>319</v>
      </c>
      <c r="F943" s="6" t="s">
        <v>0</v>
      </c>
      <c r="G943" s="9">
        <v>14336.8</v>
      </c>
      <c r="H943" s="9" t="s">
        <v>0</v>
      </c>
      <c r="I943" s="9">
        <v>14336.8</v>
      </c>
      <c r="J943" s="9">
        <f>J944</f>
        <v>11462.69</v>
      </c>
      <c r="K943" s="9">
        <f t="shared" si="445"/>
        <v>11462.69</v>
      </c>
      <c r="L943" s="9">
        <f t="shared" si="445"/>
        <v>11462.61304</v>
      </c>
      <c r="M943" s="9">
        <f t="shared" si="428"/>
        <v>79.952381563528832</v>
      </c>
      <c r="N943" s="9">
        <f t="shared" si="429"/>
        <v>99.999328604367733</v>
      </c>
    </row>
    <row r="944" spans="1:14" ht="63.75">
      <c r="A944" s="8" t="s">
        <v>320</v>
      </c>
      <c r="B944" s="2" t="s">
        <v>438</v>
      </c>
      <c r="C944" s="2" t="s">
        <v>19</v>
      </c>
      <c r="D944" s="2" t="s">
        <v>315</v>
      </c>
      <c r="E944" s="2" t="s">
        <v>321</v>
      </c>
      <c r="F944" s="6" t="s">
        <v>0</v>
      </c>
      <c r="G944" s="9">
        <v>14336.8</v>
      </c>
      <c r="H944" s="9" t="s">
        <v>0</v>
      </c>
      <c r="I944" s="9">
        <v>14336.8</v>
      </c>
      <c r="J944" s="9">
        <f>J945</f>
        <v>11462.69</v>
      </c>
      <c r="K944" s="9">
        <f t="shared" si="445"/>
        <v>11462.69</v>
      </c>
      <c r="L944" s="9">
        <f t="shared" si="445"/>
        <v>11462.61304</v>
      </c>
      <c r="M944" s="9">
        <f t="shared" si="428"/>
        <v>79.952381563528832</v>
      </c>
      <c r="N944" s="9">
        <f t="shared" si="429"/>
        <v>99.999328604367733</v>
      </c>
    </row>
    <row r="945" spans="1:14" ht="38.25">
      <c r="A945" s="8" t="s">
        <v>62</v>
      </c>
      <c r="B945" s="2" t="s">
        <v>438</v>
      </c>
      <c r="C945" s="2" t="s">
        <v>19</v>
      </c>
      <c r="D945" s="2" t="s">
        <v>315</v>
      </c>
      <c r="E945" s="2" t="s">
        <v>321</v>
      </c>
      <c r="F945" s="2" t="s">
        <v>63</v>
      </c>
      <c r="G945" s="9">
        <v>14336.8</v>
      </c>
      <c r="H945" s="9" t="s">
        <v>0</v>
      </c>
      <c r="I945" s="9">
        <v>14336.8</v>
      </c>
      <c r="J945" s="9">
        <f>J946+J947</f>
        <v>11462.69</v>
      </c>
      <c r="K945" s="9">
        <f t="shared" ref="K945:L945" si="446">K946+K947</f>
        <v>11462.69</v>
      </c>
      <c r="L945" s="9">
        <f t="shared" si="446"/>
        <v>11462.61304</v>
      </c>
      <c r="M945" s="9">
        <f t="shared" si="428"/>
        <v>79.952381563528832</v>
      </c>
      <c r="N945" s="9">
        <f t="shared" si="429"/>
        <v>99.999328604367733</v>
      </c>
    </row>
    <row r="946" spans="1:14">
      <c r="A946" s="8" t="s">
        <v>64</v>
      </c>
      <c r="B946" s="2" t="s">
        <v>438</v>
      </c>
      <c r="C946" s="2" t="s">
        <v>19</v>
      </c>
      <c r="D946" s="2" t="s">
        <v>315</v>
      </c>
      <c r="E946" s="2" t="s">
        <v>321</v>
      </c>
      <c r="F946" s="2" t="s">
        <v>65</v>
      </c>
      <c r="G946" s="9">
        <v>9376.7999999999993</v>
      </c>
      <c r="H946" s="9" t="s">
        <v>0</v>
      </c>
      <c r="I946" s="9">
        <v>9376.7999999999993</v>
      </c>
      <c r="J946" s="9">
        <v>4758.4470000000001</v>
      </c>
      <c r="K946" s="9">
        <v>4758.4470000000001</v>
      </c>
      <c r="L946" s="9">
        <v>4758.4470000000001</v>
      </c>
      <c r="M946" s="9">
        <f t="shared" si="428"/>
        <v>50.747024571282317</v>
      </c>
      <c r="N946" s="9">
        <f t="shared" si="429"/>
        <v>100</v>
      </c>
    </row>
    <row r="947" spans="1:14">
      <c r="A947" s="8" t="s">
        <v>102</v>
      </c>
      <c r="B947" s="2" t="s">
        <v>438</v>
      </c>
      <c r="C947" s="2" t="s">
        <v>19</v>
      </c>
      <c r="D947" s="2" t="s">
        <v>315</v>
      </c>
      <c r="E947" s="2" t="s">
        <v>321</v>
      </c>
      <c r="F947" s="2" t="s">
        <v>103</v>
      </c>
      <c r="G947" s="9">
        <v>4960</v>
      </c>
      <c r="H947" s="9" t="s">
        <v>0</v>
      </c>
      <c r="I947" s="9">
        <v>4960</v>
      </c>
      <c r="J947" s="9">
        <v>6704.2430000000004</v>
      </c>
      <c r="K947" s="9">
        <v>6704.2430000000004</v>
      </c>
      <c r="L947" s="9">
        <v>6704.1660400000001</v>
      </c>
      <c r="M947" s="9">
        <f t="shared" si="428"/>
        <v>135.16463790322581</v>
      </c>
      <c r="N947" s="9">
        <f t="shared" si="429"/>
        <v>99.998852070248645</v>
      </c>
    </row>
    <row r="948" spans="1:14">
      <c r="A948" s="8"/>
      <c r="B948" s="2"/>
      <c r="C948" s="2"/>
      <c r="D948" s="2"/>
      <c r="E948" s="2"/>
      <c r="F948" s="2"/>
      <c r="G948" s="9"/>
      <c r="H948" s="9"/>
      <c r="I948" s="9"/>
      <c r="J948" s="9"/>
      <c r="K948" s="9"/>
      <c r="L948" s="9"/>
      <c r="M948" s="9"/>
      <c r="N948" s="9"/>
    </row>
    <row r="949" spans="1:14">
      <c r="A949" s="58" t="s">
        <v>114</v>
      </c>
      <c r="B949" s="2" t="s">
        <v>438</v>
      </c>
      <c r="C949" s="57" t="s">
        <v>115</v>
      </c>
      <c r="D949" s="2"/>
      <c r="E949" s="2"/>
      <c r="F949" s="2"/>
      <c r="G949" s="9"/>
      <c r="H949" s="9"/>
      <c r="I949" s="9"/>
      <c r="J949" s="9">
        <f>J950</f>
        <v>1819</v>
      </c>
      <c r="K949" s="9">
        <f t="shared" ref="K949:L953" si="447">K950</f>
        <v>1819</v>
      </c>
      <c r="L949" s="9">
        <f t="shared" si="447"/>
        <v>1819</v>
      </c>
      <c r="M949" s="9">
        <v>0</v>
      </c>
      <c r="N949" s="9">
        <f t="shared" ref="N949:N954" si="448">L949/J949*100</f>
        <v>100</v>
      </c>
    </row>
    <row r="950" spans="1:14">
      <c r="A950" s="58" t="s">
        <v>116</v>
      </c>
      <c r="B950" s="2" t="s">
        <v>438</v>
      </c>
      <c r="C950" s="57" t="s">
        <v>115</v>
      </c>
      <c r="D950" s="2" t="s">
        <v>19</v>
      </c>
      <c r="E950" s="2"/>
      <c r="F950" s="2"/>
      <c r="G950" s="9"/>
      <c r="H950" s="9"/>
      <c r="I950" s="9"/>
      <c r="J950" s="9">
        <f>J951</f>
        <v>1819</v>
      </c>
      <c r="K950" s="9">
        <f t="shared" si="447"/>
        <v>1819</v>
      </c>
      <c r="L950" s="9">
        <f t="shared" si="447"/>
        <v>1819</v>
      </c>
      <c r="M950" s="9">
        <v>0</v>
      </c>
      <c r="N950" s="9">
        <f t="shared" si="448"/>
        <v>100</v>
      </c>
    </row>
    <row r="951" spans="1:14" ht="25.5">
      <c r="A951" s="33" t="s">
        <v>677</v>
      </c>
      <c r="B951" s="2" t="s">
        <v>438</v>
      </c>
      <c r="C951" s="57" t="s">
        <v>115</v>
      </c>
      <c r="D951" s="2" t="s">
        <v>19</v>
      </c>
      <c r="E951" s="28" t="s">
        <v>678</v>
      </c>
      <c r="F951" s="6" t="s">
        <v>0</v>
      </c>
      <c r="G951" s="11" t="s">
        <v>0</v>
      </c>
      <c r="H951" s="11" t="s">
        <v>0</v>
      </c>
      <c r="I951" s="11" t="s">
        <v>0</v>
      </c>
      <c r="J951" s="11">
        <f>J952</f>
        <v>1819</v>
      </c>
      <c r="K951" s="11">
        <f t="shared" si="447"/>
        <v>1819</v>
      </c>
      <c r="L951" s="11">
        <f t="shared" si="447"/>
        <v>1819</v>
      </c>
      <c r="M951" s="9">
        <v>0</v>
      </c>
      <c r="N951" s="9">
        <f t="shared" si="448"/>
        <v>100</v>
      </c>
    </row>
    <row r="952" spans="1:14" ht="25.5">
      <c r="A952" s="33" t="s">
        <v>677</v>
      </c>
      <c r="B952" s="2" t="s">
        <v>438</v>
      </c>
      <c r="C952" s="57" t="s">
        <v>115</v>
      </c>
      <c r="D952" s="2" t="s">
        <v>19</v>
      </c>
      <c r="E952" s="28" t="s">
        <v>679</v>
      </c>
      <c r="F952" s="6"/>
      <c r="G952" s="11"/>
      <c r="H952" s="11"/>
      <c r="I952" s="11"/>
      <c r="J952" s="11">
        <f>J953</f>
        <v>1819</v>
      </c>
      <c r="K952" s="11">
        <f t="shared" si="447"/>
        <v>1819</v>
      </c>
      <c r="L952" s="11">
        <f t="shared" si="447"/>
        <v>1819</v>
      </c>
      <c r="M952" s="9">
        <v>0</v>
      </c>
      <c r="N952" s="9">
        <f t="shared" si="448"/>
        <v>100</v>
      </c>
    </row>
    <row r="953" spans="1:14">
      <c r="A953" s="8" t="s">
        <v>28</v>
      </c>
      <c r="B953" s="2" t="s">
        <v>438</v>
      </c>
      <c r="C953" s="57" t="s">
        <v>115</v>
      </c>
      <c r="D953" s="2" t="s">
        <v>19</v>
      </c>
      <c r="E953" s="28" t="s">
        <v>679</v>
      </c>
      <c r="F953" s="6">
        <v>500</v>
      </c>
      <c r="G953" s="11"/>
      <c r="H953" s="11"/>
      <c r="I953" s="11"/>
      <c r="J953" s="11">
        <f>J954</f>
        <v>1819</v>
      </c>
      <c r="K953" s="11">
        <f t="shared" si="447"/>
        <v>1819</v>
      </c>
      <c r="L953" s="11">
        <f t="shared" si="447"/>
        <v>1819</v>
      </c>
      <c r="M953" s="9">
        <v>0</v>
      </c>
      <c r="N953" s="9">
        <f t="shared" si="448"/>
        <v>100</v>
      </c>
    </row>
    <row r="954" spans="1:14">
      <c r="A954" s="62" t="s">
        <v>411</v>
      </c>
      <c r="B954" s="2" t="s">
        <v>438</v>
      </c>
      <c r="C954" s="57" t="s">
        <v>115</v>
      </c>
      <c r="D954" s="2" t="s">
        <v>19</v>
      </c>
      <c r="E954" s="28" t="s">
        <v>679</v>
      </c>
      <c r="F954" s="6">
        <v>540</v>
      </c>
      <c r="G954" s="11"/>
      <c r="H954" s="11"/>
      <c r="I954" s="11"/>
      <c r="J954" s="11">
        <v>1819</v>
      </c>
      <c r="K954" s="11">
        <v>1819</v>
      </c>
      <c r="L954" s="11">
        <v>1819</v>
      </c>
      <c r="M954" s="9">
        <v>0</v>
      </c>
      <c r="N954" s="9">
        <f t="shared" si="448"/>
        <v>100</v>
      </c>
    </row>
    <row r="955" spans="1:14">
      <c r="A955" s="10"/>
      <c r="B955" s="2"/>
      <c r="C955" s="6"/>
      <c r="D955" s="6"/>
      <c r="E955" s="6"/>
      <c r="F955" s="6"/>
      <c r="G955" s="11"/>
      <c r="H955" s="11"/>
      <c r="I955" s="11"/>
      <c r="J955" s="11"/>
      <c r="K955" s="11"/>
      <c r="L955" s="11"/>
      <c r="M955" s="11"/>
      <c r="N955" s="11"/>
    </row>
    <row r="956" spans="1:14">
      <c r="A956" s="8" t="s">
        <v>131</v>
      </c>
      <c r="B956" s="2" t="s">
        <v>438</v>
      </c>
      <c r="C956" s="2" t="s">
        <v>55</v>
      </c>
      <c r="D956" s="6" t="s">
        <v>0</v>
      </c>
      <c r="E956" s="6" t="s">
        <v>0</v>
      </c>
      <c r="F956" s="6" t="s">
        <v>0</v>
      </c>
      <c r="G956" s="9">
        <v>16158746.199999999</v>
      </c>
      <c r="H956" s="9" t="s">
        <v>0</v>
      </c>
      <c r="I956" s="9">
        <v>16158746.199999999</v>
      </c>
      <c r="J956" s="9">
        <f>J957+J968+J1006+J1039+J1046+J1054+J1065</f>
        <v>16199123.85438</v>
      </c>
      <c r="K956" s="9">
        <f t="shared" ref="K956:L956" si="449">K957+K968+K1006+K1039+K1046+K1054+K1065</f>
        <v>16169760.957380001</v>
      </c>
      <c r="L956" s="9">
        <f t="shared" si="449"/>
        <v>16167171.071250001</v>
      </c>
      <c r="M956" s="9">
        <f t="shared" si="428"/>
        <v>100.05213814949332</v>
      </c>
      <c r="N956" s="9">
        <f t="shared" si="429"/>
        <v>99.802749930075024</v>
      </c>
    </row>
    <row r="957" spans="1:14">
      <c r="A957" s="8" t="s">
        <v>132</v>
      </c>
      <c r="B957" s="2" t="s">
        <v>438</v>
      </c>
      <c r="C957" s="2" t="s">
        <v>55</v>
      </c>
      <c r="D957" s="2" t="s">
        <v>19</v>
      </c>
      <c r="E957" s="6" t="s">
        <v>0</v>
      </c>
      <c r="F957" s="6" t="s">
        <v>0</v>
      </c>
      <c r="G957" s="9">
        <v>15400</v>
      </c>
      <c r="H957" s="9" t="s">
        <v>0</v>
      </c>
      <c r="I957" s="9">
        <v>15400</v>
      </c>
      <c r="J957" s="9">
        <f>J958+J963</f>
        <v>21822.706119999999</v>
      </c>
      <c r="K957" s="9">
        <f t="shared" ref="K957:L957" si="450">K958+K963</f>
        <v>21822.706119999999</v>
      </c>
      <c r="L957" s="9">
        <f t="shared" si="450"/>
        <v>21822.706119999999</v>
      </c>
      <c r="M957" s="9">
        <f t="shared" si="428"/>
        <v>141.70588389610387</v>
      </c>
      <c r="N957" s="9">
        <f t="shared" si="429"/>
        <v>100</v>
      </c>
    </row>
    <row r="958" spans="1:14" ht="38.25">
      <c r="A958" s="8" t="s">
        <v>133</v>
      </c>
      <c r="B958" s="2" t="s">
        <v>438</v>
      </c>
      <c r="C958" s="2" t="s">
        <v>55</v>
      </c>
      <c r="D958" s="2" t="s">
        <v>19</v>
      </c>
      <c r="E958" s="2" t="s">
        <v>134</v>
      </c>
      <c r="F958" s="6" t="s">
        <v>0</v>
      </c>
      <c r="G958" s="9">
        <v>15400</v>
      </c>
      <c r="H958" s="9" t="s">
        <v>0</v>
      </c>
      <c r="I958" s="9">
        <v>15400</v>
      </c>
      <c r="J958" s="9">
        <f>J959</f>
        <v>15400</v>
      </c>
      <c r="K958" s="9">
        <f t="shared" ref="K958:L961" si="451">K959</f>
        <v>15400</v>
      </c>
      <c r="L958" s="9">
        <f t="shared" si="451"/>
        <v>15400</v>
      </c>
      <c r="M958" s="9">
        <f t="shared" si="428"/>
        <v>100</v>
      </c>
      <c r="N958" s="9">
        <f t="shared" si="429"/>
        <v>100</v>
      </c>
    </row>
    <row r="959" spans="1:14" ht="38.25">
      <c r="A959" s="8" t="s">
        <v>446</v>
      </c>
      <c r="B959" s="2" t="s">
        <v>438</v>
      </c>
      <c r="C959" s="2" t="s">
        <v>55</v>
      </c>
      <c r="D959" s="2" t="s">
        <v>19</v>
      </c>
      <c r="E959" s="2" t="s">
        <v>447</v>
      </c>
      <c r="F959" s="6" t="s">
        <v>0</v>
      </c>
      <c r="G959" s="9">
        <v>15400</v>
      </c>
      <c r="H959" s="9" t="s">
        <v>0</v>
      </c>
      <c r="I959" s="9">
        <v>15400</v>
      </c>
      <c r="J959" s="9">
        <f>J960</f>
        <v>15400</v>
      </c>
      <c r="K959" s="9">
        <f t="shared" si="451"/>
        <v>15400</v>
      </c>
      <c r="L959" s="9">
        <f t="shared" si="451"/>
        <v>15400</v>
      </c>
      <c r="M959" s="9">
        <f t="shared" si="428"/>
        <v>100</v>
      </c>
      <c r="N959" s="9">
        <f t="shared" si="429"/>
        <v>100</v>
      </c>
    </row>
    <row r="960" spans="1:14" ht="38.25">
      <c r="A960" s="8" t="s">
        <v>448</v>
      </c>
      <c r="B960" s="2" t="s">
        <v>438</v>
      </c>
      <c r="C960" s="2" t="s">
        <v>55</v>
      </c>
      <c r="D960" s="2" t="s">
        <v>19</v>
      </c>
      <c r="E960" s="2" t="s">
        <v>449</v>
      </c>
      <c r="F960" s="6" t="s">
        <v>0</v>
      </c>
      <c r="G960" s="9">
        <v>15400</v>
      </c>
      <c r="H960" s="9" t="s">
        <v>0</v>
      </c>
      <c r="I960" s="9">
        <v>15400</v>
      </c>
      <c r="J960" s="9">
        <f>J961</f>
        <v>15400</v>
      </c>
      <c r="K960" s="9">
        <f t="shared" si="451"/>
        <v>15400</v>
      </c>
      <c r="L960" s="9">
        <f t="shared" si="451"/>
        <v>15400</v>
      </c>
      <c r="M960" s="9">
        <f t="shared" si="428"/>
        <v>100</v>
      </c>
      <c r="N960" s="9">
        <f t="shared" si="429"/>
        <v>100</v>
      </c>
    </row>
    <row r="961" spans="1:14">
      <c r="A961" s="8" t="s">
        <v>28</v>
      </c>
      <c r="B961" s="2" t="s">
        <v>438</v>
      </c>
      <c r="C961" s="2" t="s">
        <v>55</v>
      </c>
      <c r="D961" s="2" t="s">
        <v>19</v>
      </c>
      <c r="E961" s="2" t="s">
        <v>449</v>
      </c>
      <c r="F961" s="2" t="s">
        <v>29</v>
      </c>
      <c r="G961" s="9">
        <v>15400</v>
      </c>
      <c r="H961" s="9" t="s">
        <v>0</v>
      </c>
      <c r="I961" s="9">
        <v>15400</v>
      </c>
      <c r="J961" s="9">
        <f>J962</f>
        <v>15400</v>
      </c>
      <c r="K961" s="9">
        <f t="shared" si="451"/>
        <v>15400</v>
      </c>
      <c r="L961" s="9">
        <f t="shared" si="451"/>
        <v>15400</v>
      </c>
      <c r="M961" s="9">
        <f t="shared" si="428"/>
        <v>100</v>
      </c>
      <c r="N961" s="9">
        <f t="shared" si="429"/>
        <v>100</v>
      </c>
    </row>
    <row r="962" spans="1:14">
      <c r="A962" s="8" t="s">
        <v>75</v>
      </c>
      <c r="B962" s="2" t="s">
        <v>438</v>
      </c>
      <c r="C962" s="2" t="s">
        <v>55</v>
      </c>
      <c r="D962" s="2" t="s">
        <v>19</v>
      </c>
      <c r="E962" s="2" t="s">
        <v>449</v>
      </c>
      <c r="F962" s="2" t="s">
        <v>76</v>
      </c>
      <c r="G962" s="9">
        <v>15400</v>
      </c>
      <c r="H962" s="9" t="s">
        <v>0</v>
      </c>
      <c r="I962" s="9">
        <v>15400</v>
      </c>
      <c r="J962" s="9">
        <v>15400</v>
      </c>
      <c r="K962" s="9">
        <v>15400</v>
      </c>
      <c r="L962" s="9">
        <v>15400</v>
      </c>
      <c r="M962" s="9">
        <f t="shared" si="428"/>
        <v>100</v>
      </c>
      <c r="N962" s="9">
        <f t="shared" si="429"/>
        <v>100</v>
      </c>
    </row>
    <row r="963" spans="1:14" ht="25.5">
      <c r="A963" s="33" t="s">
        <v>677</v>
      </c>
      <c r="B963" s="2" t="s">
        <v>438</v>
      </c>
      <c r="C963" s="2" t="s">
        <v>55</v>
      </c>
      <c r="D963" s="2" t="s">
        <v>19</v>
      </c>
      <c r="E963" s="28" t="s">
        <v>678</v>
      </c>
      <c r="F963" s="6" t="s">
        <v>0</v>
      </c>
      <c r="G963" s="9"/>
      <c r="H963" s="9"/>
      <c r="I963" s="9"/>
      <c r="J963" s="9">
        <f>J964</f>
        <v>6422.7061199999998</v>
      </c>
      <c r="K963" s="9">
        <f t="shared" ref="K963:L965" si="452">K964</f>
        <v>6422.7061199999998</v>
      </c>
      <c r="L963" s="9">
        <f t="shared" si="452"/>
        <v>6422.7061199999998</v>
      </c>
      <c r="M963" s="9">
        <v>0</v>
      </c>
      <c r="N963" s="9">
        <f t="shared" ref="N963:N966" si="453">L963/J963*100</f>
        <v>100</v>
      </c>
    </row>
    <row r="964" spans="1:14" ht="25.5">
      <c r="A964" s="33" t="s">
        <v>677</v>
      </c>
      <c r="B964" s="2" t="s">
        <v>438</v>
      </c>
      <c r="C964" s="2" t="s">
        <v>55</v>
      </c>
      <c r="D964" s="2" t="s">
        <v>19</v>
      </c>
      <c r="E964" s="28" t="s">
        <v>679</v>
      </c>
      <c r="F964" s="6"/>
      <c r="G964" s="9"/>
      <c r="H964" s="9"/>
      <c r="I964" s="9"/>
      <c r="J964" s="9">
        <f>J965</f>
        <v>6422.7061199999998</v>
      </c>
      <c r="K964" s="9">
        <f t="shared" si="452"/>
        <v>6422.7061199999998</v>
      </c>
      <c r="L964" s="9">
        <f t="shared" si="452"/>
        <v>6422.7061199999998</v>
      </c>
      <c r="M964" s="9">
        <v>0</v>
      </c>
      <c r="N964" s="9">
        <f t="shared" si="453"/>
        <v>100</v>
      </c>
    </row>
    <row r="965" spans="1:14">
      <c r="A965" s="8" t="s">
        <v>28</v>
      </c>
      <c r="B965" s="2" t="s">
        <v>438</v>
      </c>
      <c r="C965" s="2" t="s">
        <v>55</v>
      </c>
      <c r="D965" s="2" t="s">
        <v>19</v>
      </c>
      <c r="E965" s="28" t="s">
        <v>679</v>
      </c>
      <c r="F965" s="6">
        <v>500</v>
      </c>
      <c r="G965" s="9"/>
      <c r="H965" s="9"/>
      <c r="I965" s="9"/>
      <c r="J965" s="9">
        <f>J966</f>
        <v>6422.7061199999998</v>
      </c>
      <c r="K965" s="9">
        <f t="shared" si="452"/>
        <v>6422.7061199999998</v>
      </c>
      <c r="L965" s="9">
        <f t="shared" si="452"/>
        <v>6422.7061199999998</v>
      </c>
      <c r="M965" s="9">
        <v>0</v>
      </c>
      <c r="N965" s="9">
        <f t="shared" si="453"/>
        <v>100</v>
      </c>
    </row>
    <row r="966" spans="1:14">
      <c r="A966" s="62" t="s">
        <v>411</v>
      </c>
      <c r="B966" s="2" t="s">
        <v>438</v>
      </c>
      <c r="C966" s="2" t="s">
        <v>55</v>
      </c>
      <c r="D966" s="2" t="s">
        <v>19</v>
      </c>
      <c r="E966" s="28" t="s">
        <v>679</v>
      </c>
      <c r="F966" s="6">
        <v>540</v>
      </c>
      <c r="G966" s="9"/>
      <c r="H966" s="9"/>
      <c r="I966" s="9"/>
      <c r="J966" s="9">
        <v>6422.7061199999998</v>
      </c>
      <c r="K966" s="9">
        <v>6422.7061199999998</v>
      </c>
      <c r="L966" s="9">
        <v>6422.7061199999998</v>
      </c>
      <c r="M966" s="9">
        <v>0</v>
      </c>
      <c r="N966" s="9">
        <f t="shared" si="453"/>
        <v>100</v>
      </c>
    </row>
    <row r="967" spans="1:14">
      <c r="A967" s="8"/>
      <c r="B967" s="2"/>
      <c r="C967" s="2"/>
      <c r="D967" s="2"/>
      <c r="E967" s="2"/>
      <c r="F967" s="2"/>
      <c r="G967" s="9"/>
      <c r="H967" s="9"/>
      <c r="I967" s="9"/>
      <c r="J967" s="9"/>
      <c r="K967" s="9"/>
      <c r="L967" s="9"/>
      <c r="M967" s="9"/>
      <c r="N967" s="9"/>
    </row>
    <row r="968" spans="1:14">
      <c r="A968" s="8" t="s">
        <v>144</v>
      </c>
      <c r="B968" s="2" t="s">
        <v>438</v>
      </c>
      <c r="C968" s="2" t="s">
        <v>55</v>
      </c>
      <c r="D968" s="2" t="s">
        <v>129</v>
      </c>
      <c r="E968" s="6" t="s">
        <v>0</v>
      </c>
      <c r="F968" s="6" t="s">
        <v>0</v>
      </c>
      <c r="G968" s="9">
        <v>13191383.199999999</v>
      </c>
      <c r="H968" s="9" t="s">
        <v>0</v>
      </c>
      <c r="I968" s="9">
        <v>13191383.199999999</v>
      </c>
      <c r="J968" s="9">
        <f>J969+J999</f>
        <v>13258487.760500001</v>
      </c>
      <c r="K968" s="9">
        <f t="shared" ref="K968:L968" si="454">K969+K999</f>
        <v>13258487.760500001</v>
      </c>
      <c r="L968" s="9">
        <f t="shared" si="454"/>
        <v>13258376.526080001</v>
      </c>
      <c r="M968" s="9">
        <f t="shared" si="428"/>
        <v>100.50785672028692</v>
      </c>
      <c r="N968" s="9">
        <f t="shared" si="429"/>
        <v>99.999161032374062</v>
      </c>
    </row>
    <row r="969" spans="1:14" ht="38.25">
      <c r="A969" s="8" t="s">
        <v>133</v>
      </c>
      <c r="B969" s="2" t="s">
        <v>438</v>
      </c>
      <c r="C969" s="2" t="s">
        <v>55</v>
      </c>
      <c r="D969" s="2" t="s">
        <v>129</v>
      </c>
      <c r="E969" s="2" t="s">
        <v>134</v>
      </c>
      <c r="F969" s="6" t="s">
        <v>0</v>
      </c>
      <c r="G969" s="9">
        <v>13191383.199999999</v>
      </c>
      <c r="H969" s="9" t="s">
        <v>0</v>
      </c>
      <c r="I969" s="9">
        <v>13191383.199999999</v>
      </c>
      <c r="J969" s="9">
        <f>J970+J977+J981+J985+J989</f>
        <v>13227644.7455</v>
      </c>
      <c r="K969" s="9">
        <f t="shared" ref="K969:L969" si="455">K970+K977+K981+K985+K989</f>
        <v>13227644.7455</v>
      </c>
      <c r="L969" s="9">
        <f t="shared" si="455"/>
        <v>13227629.46893</v>
      </c>
      <c r="M969" s="9">
        <f t="shared" si="428"/>
        <v>100.27477231447573</v>
      </c>
      <c r="N969" s="9">
        <f t="shared" si="429"/>
        <v>99.999884510279088</v>
      </c>
    </row>
    <row r="970" spans="1:14" ht="38.25">
      <c r="A970" s="8" t="s">
        <v>446</v>
      </c>
      <c r="B970" s="2" t="s">
        <v>438</v>
      </c>
      <c r="C970" s="2" t="s">
        <v>55</v>
      </c>
      <c r="D970" s="2" t="s">
        <v>129</v>
      </c>
      <c r="E970" s="2" t="s">
        <v>447</v>
      </c>
      <c r="F970" s="6" t="s">
        <v>0</v>
      </c>
      <c r="G970" s="9">
        <v>11681856.800000001</v>
      </c>
      <c r="H970" s="9" t="s">
        <v>0</v>
      </c>
      <c r="I970" s="9">
        <v>11681856.800000001</v>
      </c>
      <c r="J970" s="9">
        <f>J971+J974</f>
        <v>11682166.800000001</v>
      </c>
      <c r="K970" s="9">
        <f t="shared" ref="K970:L970" si="456">K971+K974</f>
        <v>11682166.800000001</v>
      </c>
      <c r="L970" s="9">
        <f t="shared" si="456"/>
        <v>11682151.523490001</v>
      </c>
      <c r="M970" s="9">
        <f t="shared" si="428"/>
        <v>100.00252291647678</v>
      </c>
      <c r="N970" s="9">
        <f t="shared" si="429"/>
        <v>99.999869232221542</v>
      </c>
    </row>
    <row r="971" spans="1:14" ht="25.5">
      <c r="A971" s="8" t="s">
        <v>60</v>
      </c>
      <c r="B971" s="2" t="s">
        <v>438</v>
      </c>
      <c r="C971" s="2" t="s">
        <v>55</v>
      </c>
      <c r="D971" s="2" t="s">
        <v>129</v>
      </c>
      <c r="E971" s="2" t="s">
        <v>450</v>
      </c>
      <c r="F971" s="6" t="s">
        <v>0</v>
      </c>
      <c r="G971" s="9">
        <v>198168</v>
      </c>
      <c r="H971" s="9" t="s">
        <v>0</v>
      </c>
      <c r="I971" s="9">
        <v>198168</v>
      </c>
      <c r="J971" s="9">
        <f>J972</f>
        <v>198478</v>
      </c>
      <c r="K971" s="9">
        <f t="shared" ref="K971:L971" si="457">K972</f>
        <v>198478</v>
      </c>
      <c r="L971" s="9">
        <f t="shared" si="457"/>
        <v>198478</v>
      </c>
      <c r="M971" s="9">
        <f t="shared" si="428"/>
        <v>100.15643292559848</v>
      </c>
      <c r="N971" s="9">
        <f t="shared" si="429"/>
        <v>100</v>
      </c>
    </row>
    <row r="972" spans="1:14" ht="38.25">
      <c r="A972" s="8" t="s">
        <v>62</v>
      </c>
      <c r="B972" s="2" t="s">
        <v>438</v>
      </c>
      <c r="C972" s="2" t="s">
        <v>55</v>
      </c>
      <c r="D972" s="2" t="s">
        <v>129</v>
      </c>
      <c r="E972" s="2" t="s">
        <v>450</v>
      </c>
      <c r="F972" s="2" t="s">
        <v>63</v>
      </c>
      <c r="G972" s="9">
        <v>198168</v>
      </c>
      <c r="H972" s="9" t="s">
        <v>0</v>
      </c>
      <c r="I972" s="9">
        <v>198168</v>
      </c>
      <c r="J972" s="9">
        <f>J973</f>
        <v>198478</v>
      </c>
      <c r="K972" s="9">
        <f t="shared" ref="K972:L972" si="458">K973</f>
        <v>198478</v>
      </c>
      <c r="L972" s="9">
        <f t="shared" si="458"/>
        <v>198478</v>
      </c>
      <c r="M972" s="9">
        <f t="shared" si="428"/>
        <v>100.15643292559848</v>
      </c>
      <c r="N972" s="9">
        <f t="shared" si="429"/>
        <v>100</v>
      </c>
    </row>
    <row r="973" spans="1:14">
      <c r="A973" s="8" t="s">
        <v>64</v>
      </c>
      <c r="B973" s="2" t="s">
        <v>438</v>
      </c>
      <c r="C973" s="2" t="s">
        <v>55</v>
      </c>
      <c r="D973" s="2" t="s">
        <v>129</v>
      </c>
      <c r="E973" s="2" t="s">
        <v>450</v>
      </c>
      <c r="F973" s="2" t="s">
        <v>65</v>
      </c>
      <c r="G973" s="9">
        <v>198168</v>
      </c>
      <c r="H973" s="9" t="s">
        <v>0</v>
      </c>
      <c r="I973" s="9">
        <v>198168</v>
      </c>
      <c r="J973" s="9">
        <v>198478</v>
      </c>
      <c r="K973" s="9">
        <v>198478</v>
      </c>
      <c r="L973" s="9">
        <v>198478</v>
      </c>
      <c r="M973" s="9">
        <f t="shared" si="428"/>
        <v>100.15643292559848</v>
      </c>
      <c r="N973" s="9">
        <f t="shared" si="429"/>
        <v>100</v>
      </c>
    </row>
    <row r="974" spans="1:14">
      <c r="A974" s="8" t="s">
        <v>451</v>
      </c>
      <c r="B974" s="2" t="s">
        <v>438</v>
      </c>
      <c r="C974" s="2" t="s">
        <v>55</v>
      </c>
      <c r="D974" s="2" t="s">
        <v>129</v>
      </c>
      <c r="E974" s="2" t="s">
        <v>452</v>
      </c>
      <c r="F974" s="6" t="s">
        <v>0</v>
      </c>
      <c r="G974" s="9">
        <v>11483688.800000001</v>
      </c>
      <c r="H974" s="9" t="s">
        <v>0</v>
      </c>
      <c r="I974" s="9">
        <v>11483688.800000001</v>
      </c>
      <c r="J974" s="9">
        <f>J975</f>
        <v>11483688.800000001</v>
      </c>
      <c r="K974" s="9">
        <f t="shared" ref="K974:L975" si="459">K975</f>
        <v>11483688.800000001</v>
      </c>
      <c r="L974" s="9">
        <f t="shared" si="459"/>
        <v>11483673.523490001</v>
      </c>
      <c r="M974" s="9">
        <f t="shared" si="428"/>
        <v>99.999866972100463</v>
      </c>
      <c r="N974" s="9">
        <f t="shared" si="429"/>
        <v>99.999866972100463</v>
      </c>
    </row>
    <row r="975" spans="1:14">
      <c r="A975" s="8" t="s">
        <v>28</v>
      </c>
      <c r="B975" s="2" t="s">
        <v>438</v>
      </c>
      <c r="C975" s="2" t="s">
        <v>55</v>
      </c>
      <c r="D975" s="2" t="s">
        <v>129</v>
      </c>
      <c r="E975" s="2" t="s">
        <v>452</v>
      </c>
      <c r="F975" s="2" t="s">
        <v>29</v>
      </c>
      <c r="G975" s="9">
        <v>11483688.800000001</v>
      </c>
      <c r="H975" s="9" t="s">
        <v>0</v>
      </c>
      <c r="I975" s="9">
        <v>11483688.800000001</v>
      </c>
      <c r="J975" s="9">
        <f>J976</f>
        <v>11483688.800000001</v>
      </c>
      <c r="K975" s="9">
        <f t="shared" si="459"/>
        <v>11483688.800000001</v>
      </c>
      <c r="L975" s="9">
        <f t="shared" si="459"/>
        <v>11483673.523490001</v>
      </c>
      <c r="M975" s="9">
        <f t="shared" si="428"/>
        <v>99.999866972100463</v>
      </c>
      <c r="N975" s="9">
        <f t="shared" si="429"/>
        <v>99.999866972100463</v>
      </c>
    </row>
    <row r="976" spans="1:14">
      <c r="A976" s="8" t="s">
        <v>30</v>
      </c>
      <c r="B976" s="2" t="s">
        <v>438</v>
      </c>
      <c r="C976" s="2" t="s">
        <v>55</v>
      </c>
      <c r="D976" s="2" t="s">
        <v>129</v>
      </c>
      <c r="E976" s="2" t="s">
        <v>452</v>
      </c>
      <c r="F976" s="2" t="s">
        <v>31</v>
      </c>
      <c r="G976" s="9">
        <v>11483688.800000001</v>
      </c>
      <c r="H976" s="9" t="s">
        <v>0</v>
      </c>
      <c r="I976" s="9">
        <v>11483688.800000001</v>
      </c>
      <c r="J976" s="9">
        <v>11483688.800000001</v>
      </c>
      <c r="K976" s="9">
        <v>11483688.800000001</v>
      </c>
      <c r="L976" s="9">
        <v>11483673.523490001</v>
      </c>
      <c r="M976" s="9">
        <f t="shared" si="428"/>
        <v>99.999866972100463</v>
      </c>
      <c r="N976" s="9">
        <f t="shared" si="429"/>
        <v>99.999866972100463</v>
      </c>
    </row>
    <row r="977" spans="1:14" ht="76.5">
      <c r="A977" s="8" t="s">
        <v>453</v>
      </c>
      <c r="B977" s="2" t="s">
        <v>438</v>
      </c>
      <c r="C977" s="2" t="s">
        <v>55</v>
      </c>
      <c r="D977" s="2" t="s">
        <v>129</v>
      </c>
      <c r="E977" s="2" t="s">
        <v>454</v>
      </c>
      <c r="F977" s="6" t="s">
        <v>0</v>
      </c>
      <c r="G977" s="9">
        <v>1455499.8</v>
      </c>
      <c r="H977" s="9" t="s">
        <v>0</v>
      </c>
      <c r="I977" s="9">
        <v>1455499.8</v>
      </c>
      <c r="J977" s="9">
        <f>J978</f>
        <v>1491301.3215000001</v>
      </c>
      <c r="K977" s="9">
        <f t="shared" ref="K977:L979" si="460">K978</f>
        <v>1491301.3215000001</v>
      </c>
      <c r="L977" s="9">
        <f t="shared" si="460"/>
        <v>1491301.3215000001</v>
      </c>
      <c r="M977" s="9">
        <f t="shared" si="428"/>
        <v>102.45974073648102</v>
      </c>
      <c r="N977" s="9">
        <f t="shared" si="429"/>
        <v>100</v>
      </c>
    </row>
    <row r="978" spans="1:14" ht="25.5">
      <c r="A978" s="8" t="s">
        <v>60</v>
      </c>
      <c r="B978" s="2" t="s">
        <v>438</v>
      </c>
      <c r="C978" s="2" t="s">
        <v>55</v>
      </c>
      <c r="D978" s="2" t="s">
        <v>129</v>
      </c>
      <c r="E978" s="2" t="s">
        <v>455</v>
      </c>
      <c r="F978" s="6" t="s">
        <v>0</v>
      </c>
      <c r="G978" s="9">
        <v>1455499.8</v>
      </c>
      <c r="H978" s="9" t="s">
        <v>0</v>
      </c>
      <c r="I978" s="9">
        <v>1455499.8</v>
      </c>
      <c r="J978" s="9">
        <f>J979</f>
        <v>1491301.3215000001</v>
      </c>
      <c r="K978" s="9">
        <f t="shared" si="460"/>
        <v>1491301.3215000001</v>
      </c>
      <c r="L978" s="9">
        <f t="shared" si="460"/>
        <v>1491301.3215000001</v>
      </c>
      <c r="M978" s="9">
        <f t="shared" si="428"/>
        <v>102.45974073648102</v>
      </c>
      <c r="N978" s="9">
        <f t="shared" si="429"/>
        <v>100</v>
      </c>
    </row>
    <row r="979" spans="1:14" ht="38.25">
      <c r="A979" s="8" t="s">
        <v>62</v>
      </c>
      <c r="B979" s="2" t="s">
        <v>438</v>
      </c>
      <c r="C979" s="2" t="s">
        <v>55</v>
      </c>
      <c r="D979" s="2" t="s">
        <v>129</v>
      </c>
      <c r="E979" s="2" t="s">
        <v>455</v>
      </c>
      <c r="F979" s="2" t="s">
        <v>63</v>
      </c>
      <c r="G979" s="9">
        <v>1455499.8</v>
      </c>
      <c r="H979" s="9" t="s">
        <v>0</v>
      </c>
      <c r="I979" s="9">
        <v>1455499.8</v>
      </c>
      <c r="J979" s="9">
        <f>J980</f>
        <v>1491301.3215000001</v>
      </c>
      <c r="K979" s="9">
        <f t="shared" si="460"/>
        <v>1491301.3215000001</v>
      </c>
      <c r="L979" s="9">
        <f t="shared" si="460"/>
        <v>1491301.3215000001</v>
      </c>
      <c r="M979" s="9">
        <f t="shared" si="428"/>
        <v>102.45974073648102</v>
      </c>
      <c r="N979" s="9">
        <f t="shared" si="429"/>
        <v>100</v>
      </c>
    </row>
    <row r="980" spans="1:14">
      <c r="A980" s="8" t="s">
        <v>64</v>
      </c>
      <c r="B980" s="2" t="s">
        <v>438</v>
      </c>
      <c r="C980" s="2" t="s">
        <v>55</v>
      </c>
      <c r="D980" s="2" t="s">
        <v>129</v>
      </c>
      <c r="E980" s="2" t="s">
        <v>455</v>
      </c>
      <c r="F980" s="2" t="s">
        <v>65</v>
      </c>
      <c r="G980" s="9">
        <v>1455499.8</v>
      </c>
      <c r="H980" s="9" t="s">
        <v>0</v>
      </c>
      <c r="I980" s="9">
        <v>1455499.8</v>
      </c>
      <c r="J980" s="9">
        <v>1491301.3215000001</v>
      </c>
      <c r="K980" s="9">
        <v>1491301.3215000001</v>
      </c>
      <c r="L980" s="9">
        <v>1491301.3215000001</v>
      </c>
      <c r="M980" s="9">
        <f t="shared" si="428"/>
        <v>102.45974073648102</v>
      </c>
      <c r="N980" s="9">
        <f t="shared" si="429"/>
        <v>100</v>
      </c>
    </row>
    <row r="981" spans="1:14" ht="25.5">
      <c r="A981" s="8" t="s">
        <v>158</v>
      </c>
      <c r="B981" s="2" t="s">
        <v>438</v>
      </c>
      <c r="C981" s="2" t="s">
        <v>55</v>
      </c>
      <c r="D981" s="2" t="s">
        <v>129</v>
      </c>
      <c r="E981" s="2" t="s">
        <v>159</v>
      </c>
      <c r="F981" s="6" t="s">
        <v>0</v>
      </c>
      <c r="G981" s="9">
        <v>13230</v>
      </c>
      <c r="H981" s="9" t="s">
        <v>0</v>
      </c>
      <c r="I981" s="9">
        <v>13230</v>
      </c>
      <c r="J981" s="9">
        <f>J982</f>
        <v>13380</v>
      </c>
      <c r="K981" s="9">
        <f t="shared" ref="K981:L983" si="461">K982</f>
        <v>13380</v>
      </c>
      <c r="L981" s="9">
        <f t="shared" si="461"/>
        <v>13380</v>
      </c>
      <c r="M981" s="9">
        <f t="shared" si="428"/>
        <v>101.13378684807257</v>
      </c>
      <c r="N981" s="9">
        <f t="shared" si="429"/>
        <v>100</v>
      </c>
    </row>
    <row r="982" spans="1:14" ht="25.5">
      <c r="A982" s="8" t="s">
        <v>60</v>
      </c>
      <c r="B982" s="2" t="s">
        <v>438</v>
      </c>
      <c r="C982" s="2" t="s">
        <v>55</v>
      </c>
      <c r="D982" s="2" t="s">
        <v>129</v>
      </c>
      <c r="E982" s="2" t="s">
        <v>160</v>
      </c>
      <c r="F982" s="6" t="s">
        <v>0</v>
      </c>
      <c r="G982" s="9">
        <v>13230</v>
      </c>
      <c r="H982" s="9" t="s">
        <v>0</v>
      </c>
      <c r="I982" s="9">
        <v>13230</v>
      </c>
      <c r="J982" s="9">
        <f>J983</f>
        <v>13380</v>
      </c>
      <c r="K982" s="9">
        <f t="shared" si="461"/>
        <v>13380</v>
      </c>
      <c r="L982" s="9">
        <f t="shared" si="461"/>
        <v>13380</v>
      </c>
      <c r="M982" s="9">
        <f t="shared" si="428"/>
        <v>101.13378684807257</v>
      </c>
      <c r="N982" s="9">
        <f t="shared" si="429"/>
        <v>100</v>
      </c>
    </row>
    <row r="983" spans="1:14" ht="38.25">
      <c r="A983" s="8" t="s">
        <v>62</v>
      </c>
      <c r="B983" s="2" t="s">
        <v>438</v>
      </c>
      <c r="C983" s="2" t="s">
        <v>55</v>
      </c>
      <c r="D983" s="2" t="s">
        <v>129</v>
      </c>
      <c r="E983" s="2" t="s">
        <v>160</v>
      </c>
      <c r="F983" s="2" t="s">
        <v>63</v>
      </c>
      <c r="G983" s="9">
        <v>13230</v>
      </c>
      <c r="H983" s="9" t="s">
        <v>0</v>
      </c>
      <c r="I983" s="9">
        <v>13230</v>
      </c>
      <c r="J983" s="9">
        <f>J984</f>
        <v>13380</v>
      </c>
      <c r="K983" s="9">
        <f t="shared" si="461"/>
        <v>13380</v>
      </c>
      <c r="L983" s="9">
        <f t="shared" si="461"/>
        <v>13380</v>
      </c>
      <c r="M983" s="9">
        <f t="shared" si="428"/>
        <v>101.13378684807257</v>
      </c>
      <c r="N983" s="9">
        <f t="shared" si="429"/>
        <v>100</v>
      </c>
    </row>
    <row r="984" spans="1:14">
      <c r="A984" s="8" t="s">
        <v>64</v>
      </c>
      <c r="B984" s="2" t="s">
        <v>438</v>
      </c>
      <c r="C984" s="2" t="s">
        <v>55</v>
      </c>
      <c r="D984" s="2" t="s">
        <v>129</v>
      </c>
      <c r="E984" s="2" t="s">
        <v>160</v>
      </c>
      <c r="F984" s="2" t="s">
        <v>65</v>
      </c>
      <c r="G984" s="9">
        <v>13230</v>
      </c>
      <c r="H984" s="9" t="s">
        <v>0</v>
      </c>
      <c r="I984" s="9">
        <v>13230</v>
      </c>
      <c r="J984" s="9">
        <v>13380</v>
      </c>
      <c r="K984" s="9">
        <v>13380</v>
      </c>
      <c r="L984" s="9">
        <v>13380</v>
      </c>
      <c r="M984" s="9">
        <f t="shared" si="428"/>
        <v>101.13378684807257</v>
      </c>
      <c r="N984" s="9">
        <f t="shared" si="429"/>
        <v>100</v>
      </c>
    </row>
    <row r="985" spans="1:14" ht="38.25">
      <c r="A985" s="8" t="s">
        <v>456</v>
      </c>
      <c r="B985" s="2" t="s">
        <v>438</v>
      </c>
      <c r="C985" s="2" t="s">
        <v>55</v>
      </c>
      <c r="D985" s="2" t="s">
        <v>129</v>
      </c>
      <c r="E985" s="2" t="s">
        <v>457</v>
      </c>
      <c r="F985" s="6" t="s">
        <v>0</v>
      </c>
      <c r="G985" s="9">
        <v>1600</v>
      </c>
      <c r="H985" s="9" t="s">
        <v>0</v>
      </c>
      <c r="I985" s="9">
        <v>1600</v>
      </c>
      <c r="J985" s="9">
        <f>J986</f>
        <v>1600</v>
      </c>
      <c r="K985" s="9">
        <f t="shared" ref="K985:L987" si="462">K986</f>
        <v>1600</v>
      </c>
      <c r="L985" s="9">
        <f t="shared" si="462"/>
        <v>1600</v>
      </c>
      <c r="M985" s="9">
        <f t="shared" si="428"/>
        <v>100</v>
      </c>
      <c r="N985" s="9">
        <f t="shared" si="429"/>
        <v>100</v>
      </c>
    </row>
    <row r="986" spans="1:14">
      <c r="A986" s="8" t="s">
        <v>458</v>
      </c>
      <c r="B986" s="2" t="s">
        <v>438</v>
      </c>
      <c r="C986" s="2" t="s">
        <v>55</v>
      </c>
      <c r="D986" s="2" t="s">
        <v>129</v>
      </c>
      <c r="E986" s="2" t="s">
        <v>459</v>
      </c>
      <c r="F986" s="6" t="s">
        <v>0</v>
      </c>
      <c r="G986" s="9">
        <v>1600</v>
      </c>
      <c r="H986" s="9" t="s">
        <v>0</v>
      </c>
      <c r="I986" s="9">
        <v>1600</v>
      </c>
      <c r="J986" s="9">
        <f>J987</f>
        <v>1600</v>
      </c>
      <c r="K986" s="9">
        <f t="shared" si="462"/>
        <v>1600</v>
      </c>
      <c r="L986" s="9">
        <f t="shared" si="462"/>
        <v>1600</v>
      </c>
      <c r="M986" s="9">
        <f t="shared" si="428"/>
        <v>100</v>
      </c>
      <c r="N986" s="9">
        <f t="shared" si="429"/>
        <v>100</v>
      </c>
    </row>
    <row r="987" spans="1:14" ht="25.5">
      <c r="A987" s="8" t="s">
        <v>93</v>
      </c>
      <c r="B987" s="2" t="s">
        <v>438</v>
      </c>
      <c r="C987" s="2" t="s">
        <v>55</v>
      </c>
      <c r="D987" s="2" t="s">
        <v>129</v>
      </c>
      <c r="E987" s="2" t="s">
        <v>459</v>
      </c>
      <c r="F987" s="2" t="s">
        <v>94</v>
      </c>
      <c r="G987" s="9">
        <v>1600</v>
      </c>
      <c r="H987" s="9" t="s">
        <v>0</v>
      </c>
      <c r="I987" s="9">
        <v>1600</v>
      </c>
      <c r="J987" s="9">
        <f>J988</f>
        <v>1600</v>
      </c>
      <c r="K987" s="9">
        <f t="shared" si="462"/>
        <v>1600</v>
      </c>
      <c r="L987" s="9">
        <f t="shared" si="462"/>
        <v>1600</v>
      </c>
      <c r="M987" s="9">
        <f t="shared" si="428"/>
        <v>100</v>
      </c>
      <c r="N987" s="9">
        <f t="shared" si="429"/>
        <v>100</v>
      </c>
    </row>
    <row r="988" spans="1:14">
      <c r="A988" s="8" t="s">
        <v>425</v>
      </c>
      <c r="B988" s="2" t="s">
        <v>438</v>
      </c>
      <c r="C988" s="2" t="s">
        <v>55</v>
      </c>
      <c r="D988" s="2" t="s">
        <v>129</v>
      </c>
      <c r="E988" s="2" t="s">
        <v>459</v>
      </c>
      <c r="F988" s="2" t="s">
        <v>426</v>
      </c>
      <c r="G988" s="9">
        <v>1600</v>
      </c>
      <c r="H988" s="9" t="s">
        <v>0</v>
      </c>
      <c r="I988" s="9">
        <v>1600</v>
      </c>
      <c r="J988" s="9">
        <v>1600</v>
      </c>
      <c r="K988" s="9">
        <v>1600</v>
      </c>
      <c r="L988" s="9">
        <v>1600</v>
      </c>
      <c r="M988" s="9">
        <f t="shared" si="428"/>
        <v>100</v>
      </c>
      <c r="N988" s="9">
        <f t="shared" si="429"/>
        <v>100</v>
      </c>
    </row>
    <row r="989" spans="1:14" ht="51">
      <c r="A989" s="8" t="s">
        <v>135</v>
      </c>
      <c r="B989" s="2" t="s">
        <v>438</v>
      </c>
      <c r="C989" s="2" t="s">
        <v>55</v>
      </c>
      <c r="D989" s="2" t="s">
        <v>129</v>
      </c>
      <c r="E989" s="2" t="s">
        <v>136</v>
      </c>
      <c r="F989" s="6" t="s">
        <v>0</v>
      </c>
      <c r="G989" s="9">
        <v>39196.6</v>
      </c>
      <c r="H989" s="9" t="s">
        <v>0</v>
      </c>
      <c r="I989" s="9">
        <v>39196.6</v>
      </c>
      <c r="J989" s="9">
        <f>J990+J993+J996</f>
        <v>39196.624000000003</v>
      </c>
      <c r="K989" s="9">
        <f t="shared" ref="K989:L989" si="463">K990+K993+K996</f>
        <v>39196.624000000003</v>
      </c>
      <c r="L989" s="9">
        <f t="shared" si="463"/>
        <v>39196.623939999998</v>
      </c>
      <c r="M989" s="9">
        <f t="shared" si="428"/>
        <v>100.00006107672603</v>
      </c>
      <c r="N989" s="9">
        <f t="shared" si="429"/>
        <v>99.999999846925576</v>
      </c>
    </row>
    <row r="990" spans="1:14" ht="51">
      <c r="A990" s="8" t="s">
        <v>460</v>
      </c>
      <c r="B990" s="2" t="s">
        <v>438</v>
      </c>
      <c r="C990" s="2" t="s">
        <v>55</v>
      </c>
      <c r="D990" s="2" t="s">
        <v>129</v>
      </c>
      <c r="E990" s="2" t="s">
        <v>461</v>
      </c>
      <c r="F990" s="6" t="s">
        <v>0</v>
      </c>
      <c r="G990" s="9">
        <v>24488.9</v>
      </c>
      <c r="H990" s="9" t="s">
        <v>0</v>
      </c>
      <c r="I990" s="9">
        <v>24488.9</v>
      </c>
      <c r="J990" s="9">
        <f>J991</f>
        <v>24488.9</v>
      </c>
      <c r="K990" s="9">
        <f t="shared" ref="K990:L991" si="464">K991</f>
        <v>24488.9</v>
      </c>
      <c r="L990" s="9">
        <f t="shared" si="464"/>
        <v>24488.899939999999</v>
      </c>
      <c r="M990" s="9">
        <f t="shared" si="428"/>
        <v>99.999999754991038</v>
      </c>
      <c r="N990" s="9">
        <f t="shared" si="429"/>
        <v>99.999999754991038</v>
      </c>
    </row>
    <row r="991" spans="1:14">
      <c r="A991" s="8" t="s">
        <v>28</v>
      </c>
      <c r="B991" s="2" t="s">
        <v>438</v>
      </c>
      <c r="C991" s="2" t="s">
        <v>55</v>
      </c>
      <c r="D991" s="2" t="s">
        <v>129</v>
      </c>
      <c r="E991" s="2" t="s">
        <v>461</v>
      </c>
      <c r="F991" s="2" t="s">
        <v>29</v>
      </c>
      <c r="G991" s="9">
        <v>24488.9</v>
      </c>
      <c r="H991" s="9" t="s">
        <v>0</v>
      </c>
      <c r="I991" s="9">
        <v>24488.9</v>
      </c>
      <c r="J991" s="9">
        <f>J992</f>
        <v>24488.9</v>
      </c>
      <c r="K991" s="9">
        <f t="shared" si="464"/>
        <v>24488.9</v>
      </c>
      <c r="L991" s="9">
        <f t="shared" si="464"/>
        <v>24488.899939999999</v>
      </c>
      <c r="M991" s="9">
        <f t="shared" si="428"/>
        <v>99.999999754991038</v>
      </c>
      <c r="N991" s="9">
        <f t="shared" si="429"/>
        <v>99.999999754991038</v>
      </c>
    </row>
    <row r="992" spans="1:14">
      <c r="A992" s="8" t="s">
        <v>75</v>
      </c>
      <c r="B992" s="2" t="s">
        <v>438</v>
      </c>
      <c r="C992" s="2" t="s">
        <v>55</v>
      </c>
      <c r="D992" s="2" t="s">
        <v>129</v>
      </c>
      <c r="E992" s="2" t="s">
        <v>461</v>
      </c>
      <c r="F992" s="2" t="s">
        <v>76</v>
      </c>
      <c r="G992" s="9">
        <v>24488.9</v>
      </c>
      <c r="H992" s="9" t="s">
        <v>0</v>
      </c>
      <c r="I992" s="9">
        <v>24488.9</v>
      </c>
      <c r="J992" s="9">
        <v>24488.9</v>
      </c>
      <c r="K992" s="9">
        <v>24488.9</v>
      </c>
      <c r="L992" s="9">
        <v>24488.899939999999</v>
      </c>
      <c r="M992" s="9">
        <f t="shared" si="428"/>
        <v>99.999999754991038</v>
      </c>
      <c r="N992" s="9">
        <f t="shared" si="429"/>
        <v>99.999999754991038</v>
      </c>
    </row>
    <row r="993" spans="1:14" ht="25.5">
      <c r="A993" s="8" t="s">
        <v>118</v>
      </c>
      <c r="B993" s="2" t="s">
        <v>438</v>
      </c>
      <c r="C993" s="2" t="s">
        <v>55</v>
      </c>
      <c r="D993" s="2" t="s">
        <v>129</v>
      </c>
      <c r="E993" s="2" t="s">
        <v>141</v>
      </c>
      <c r="F993" s="6" t="s">
        <v>0</v>
      </c>
      <c r="G993" s="9">
        <v>6184</v>
      </c>
      <c r="H993" s="9" t="s">
        <v>0</v>
      </c>
      <c r="I993" s="9">
        <v>6184</v>
      </c>
      <c r="J993" s="9">
        <f>J994</f>
        <v>6184</v>
      </c>
      <c r="K993" s="9">
        <f t="shared" ref="K993:L994" si="465">K994</f>
        <v>6184</v>
      </c>
      <c r="L993" s="9">
        <f t="shared" si="465"/>
        <v>6184</v>
      </c>
      <c r="M993" s="9">
        <f t="shared" ref="M993:M1076" si="466">L993/I993*100</f>
        <v>100</v>
      </c>
      <c r="N993" s="9">
        <f t="shared" ref="N993:N1076" si="467">L993/J993*100</f>
        <v>100</v>
      </c>
    </row>
    <row r="994" spans="1:14">
      <c r="A994" s="8" t="s">
        <v>28</v>
      </c>
      <c r="B994" s="2" t="s">
        <v>438</v>
      </c>
      <c r="C994" s="2" t="s">
        <v>55</v>
      </c>
      <c r="D994" s="2" t="s">
        <v>129</v>
      </c>
      <c r="E994" s="2" t="s">
        <v>141</v>
      </c>
      <c r="F994" s="2" t="s">
        <v>29</v>
      </c>
      <c r="G994" s="9">
        <v>6184</v>
      </c>
      <c r="H994" s="9" t="s">
        <v>0</v>
      </c>
      <c r="I994" s="9">
        <v>6184</v>
      </c>
      <c r="J994" s="9">
        <f>J995</f>
        <v>6184</v>
      </c>
      <c r="K994" s="9">
        <f t="shared" si="465"/>
        <v>6184</v>
      </c>
      <c r="L994" s="9">
        <f t="shared" si="465"/>
        <v>6184</v>
      </c>
      <c r="M994" s="9">
        <f t="shared" si="466"/>
        <v>100</v>
      </c>
      <c r="N994" s="9">
        <f t="shared" si="467"/>
        <v>100</v>
      </c>
    </row>
    <row r="995" spans="1:14">
      <c r="A995" s="8" t="s">
        <v>75</v>
      </c>
      <c r="B995" s="2" t="s">
        <v>438</v>
      </c>
      <c r="C995" s="2" t="s">
        <v>55</v>
      </c>
      <c r="D995" s="2" t="s">
        <v>129</v>
      </c>
      <c r="E995" s="2" t="s">
        <v>141</v>
      </c>
      <c r="F995" s="2" t="s">
        <v>76</v>
      </c>
      <c r="G995" s="9">
        <v>6184</v>
      </c>
      <c r="H995" s="9" t="s">
        <v>0</v>
      </c>
      <c r="I995" s="9">
        <v>6184</v>
      </c>
      <c r="J995" s="9">
        <v>6184</v>
      </c>
      <c r="K995" s="9">
        <v>6184</v>
      </c>
      <c r="L995" s="9">
        <v>6184</v>
      </c>
      <c r="M995" s="9">
        <f t="shared" si="466"/>
        <v>100</v>
      </c>
      <c r="N995" s="9">
        <f t="shared" si="467"/>
        <v>100</v>
      </c>
    </row>
    <row r="996" spans="1:14" ht="25.5">
      <c r="A996" s="8" t="s">
        <v>462</v>
      </c>
      <c r="B996" s="2" t="s">
        <v>438</v>
      </c>
      <c r="C996" s="2" t="s">
        <v>55</v>
      </c>
      <c r="D996" s="2" t="s">
        <v>129</v>
      </c>
      <c r="E996" s="2" t="s">
        <v>463</v>
      </c>
      <c r="F996" s="6" t="s">
        <v>0</v>
      </c>
      <c r="G996" s="9">
        <v>8523.7000000000007</v>
      </c>
      <c r="H996" s="9" t="s">
        <v>0</v>
      </c>
      <c r="I996" s="9">
        <v>8523.7000000000007</v>
      </c>
      <c r="J996" s="9">
        <f>J997</f>
        <v>8523.7240000000002</v>
      </c>
      <c r="K996" s="9">
        <f t="shared" ref="K996:L997" si="468">K997</f>
        <v>8523.7240000000002</v>
      </c>
      <c r="L996" s="9">
        <f t="shared" si="468"/>
        <v>8523.7240000000002</v>
      </c>
      <c r="M996" s="9">
        <f t="shared" si="466"/>
        <v>100.00028156786371</v>
      </c>
      <c r="N996" s="9">
        <f t="shared" si="467"/>
        <v>100</v>
      </c>
    </row>
    <row r="997" spans="1:14">
      <c r="A997" s="8" t="s">
        <v>28</v>
      </c>
      <c r="B997" s="2" t="s">
        <v>438</v>
      </c>
      <c r="C997" s="2" t="s">
        <v>55</v>
      </c>
      <c r="D997" s="2" t="s">
        <v>129</v>
      </c>
      <c r="E997" s="2" t="s">
        <v>463</v>
      </c>
      <c r="F997" s="2" t="s">
        <v>29</v>
      </c>
      <c r="G997" s="9">
        <v>8523.7000000000007</v>
      </c>
      <c r="H997" s="9" t="s">
        <v>0</v>
      </c>
      <c r="I997" s="9">
        <v>8523.7000000000007</v>
      </c>
      <c r="J997" s="9">
        <f>J998</f>
        <v>8523.7240000000002</v>
      </c>
      <c r="K997" s="9">
        <f t="shared" si="468"/>
        <v>8523.7240000000002</v>
      </c>
      <c r="L997" s="9">
        <f t="shared" si="468"/>
        <v>8523.7240000000002</v>
      </c>
      <c r="M997" s="9">
        <f t="shared" si="466"/>
        <v>100.00028156786371</v>
      </c>
      <c r="N997" s="9">
        <f t="shared" si="467"/>
        <v>100</v>
      </c>
    </row>
    <row r="998" spans="1:14">
      <c r="A998" s="8" t="s">
        <v>75</v>
      </c>
      <c r="B998" s="2" t="s">
        <v>438</v>
      </c>
      <c r="C998" s="2" t="s">
        <v>55</v>
      </c>
      <c r="D998" s="2" t="s">
        <v>129</v>
      </c>
      <c r="E998" s="2" t="s">
        <v>463</v>
      </c>
      <c r="F998" s="2" t="s">
        <v>76</v>
      </c>
      <c r="G998" s="9">
        <v>8523.7000000000007</v>
      </c>
      <c r="H998" s="9" t="s">
        <v>0</v>
      </c>
      <c r="I998" s="9">
        <v>8523.7000000000007</v>
      </c>
      <c r="J998" s="9">
        <v>8523.7240000000002</v>
      </c>
      <c r="K998" s="9">
        <v>8523.7240000000002</v>
      </c>
      <c r="L998" s="9">
        <v>8523.7240000000002</v>
      </c>
      <c r="M998" s="9">
        <f t="shared" si="466"/>
        <v>100.00028156786371</v>
      </c>
      <c r="N998" s="9">
        <f t="shared" si="467"/>
        <v>100</v>
      </c>
    </row>
    <row r="999" spans="1:14" ht="25.5">
      <c r="A999" s="33" t="s">
        <v>677</v>
      </c>
      <c r="B999" s="2" t="s">
        <v>438</v>
      </c>
      <c r="C999" s="2" t="s">
        <v>55</v>
      </c>
      <c r="D999" s="2" t="s">
        <v>129</v>
      </c>
      <c r="E999" s="28" t="s">
        <v>678</v>
      </c>
      <c r="F999" s="2"/>
      <c r="G999" s="9"/>
      <c r="H999" s="9"/>
      <c r="I999" s="9"/>
      <c r="J999" s="9">
        <f>J1000</f>
        <v>30843.014999999999</v>
      </c>
      <c r="K999" s="9">
        <f t="shared" ref="K999:L999" si="469">K1000</f>
        <v>30843.014999999999</v>
      </c>
      <c r="L999" s="9">
        <f t="shared" si="469"/>
        <v>30747.057150000001</v>
      </c>
      <c r="M999" s="9">
        <v>0</v>
      </c>
      <c r="N999" s="9">
        <f t="shared" ref="N999:N1004" si="470">L999/J999*100</f>
        <v>99.688883042076142</v>
      </c>
    </row>
    <row r="1000" spans="1:14" ht="25.5">
      <c r="A1000" s="33" t="s">
        <v>677</v>
      </c>
      <c r="B1000" s="2" t="s">
        <v>438</v>
      </c>
      <c r="C1000" s="2" t="s">
        <v>55</v>
      </c>
      <c r="D1000" s="2" t="s">
        <v>129</v>
      </c>
      <c r="E1000" s="28" t="s">
        <v>679</v>
      </c>
      <c r="F1000" s="2"/>
      <c r="G1000" s="9"/>
      <c r="H1000" s="9"/>
      <c r="I1000" s="9"/>
      <c r="J1000" s="9">
        <f>J1001+J1003</f>
        <v>30843.014999999999</v>
      </c>
      <c r="K1000" s="9">
        <f t="shared" ref="K1000:L1000" si="471">K1001+K1003</f>
        <v>30843.014999999999</v>
      </c>
      <c r="L1000" s="9">
        <f t="shared" si="471"/>
        <v>30747.057150000001</v>
      </c>
      <c r="M1000" s="9">
        <v>0</v>
      </c>
      <c r="N1000" s="9">
        <f t="shared" si="470"/>
        <v>99.688883042076142</v>
      </c>
    </row>
    <row r="1001" spans="1:14">
      <c r="A1001" s="8" t="s">
        <v>28</v>
      </c>
      <c r="B1001" s="2" t="s">
        <v>438</v>
      </c>
      <c r="C1001" s="2" t="s">
        <v>55</v>
      </c>
      <c r="D1001" s="2" t="s">
        <v>129</v>
      </c>
      <c r="E1001" s="28" t="s">
        <v>679</v>
      </c>
      <c r="F1001" s="2">
        <v>500</v>
      </c>
      <c r="G1001" s="9"/>
      <c r="H1001" s="9"/>
      <c r="I1001" s="9"/>
      <c r="J1001" s="9">
        <f>J1002</f>
        <v>19957.915000000001</v>
      </c>
      <c r="K1001" s="9">
        <f t="shared" ref="K1001:L1001" si="472">K1002</f>
        <v>19957.915000000001</v>
      </c>
      <c r="L1001" s="9">
        <f t="shared" si="472"/>
        <v>19861.957149999998</v>
      </c>
      <c r="M1001" s="9">
        <v>0</v>
      </c>
      <c r="N1001" s="9">
        <f t="shared" si="470"/>
        <v>99.51919902454739</v>
      </c>
    </row>
    <row r="1002" spans="1:14">
      <c r="A1002" s="62" t="s">
        <v>411</v>
      </c>
      <c r="B1002" s="2" t="s">
        <v>438</v>
      </c>
      <c r="C1002" s="2" t="s">
        <v>55</v>
      </c>
      <c r="D1002" s="2" t="s">
        <v>129</v>
      </c>
      <c r="E1002" s="28" t="s">
        <v>679</v>
      </c>
      <c r="F1002" s="2">
        <v>540</v>
      </c>
      <c r="G1002" s="9"/>
      <c r="H1002" s="9"/>
      <c r="I1002" s="9"/>
      <c r="J1002" s="9">
        <v>19957.915000000001</v>
      </c>
      <c r="K1002" s="9">
        <v>19957.915000000001</v>
      </c>
      <c r="L1002" s="9">
        <v>19861.957149999998</v>
      </c>
      <c r="M1002" s="9">
        <v>0</v>
      </c>
      <c r="N1002" s="9">
        <f t="shared" si="470"/>
        <v>99.51919902454739</v>
      </c>
    </row>
    <row r="1003" spans="1:14" ht="38.25">
      <c r="A1003" s="8" t="s">
        <v>62</v>
      </c>
      <c r="B1003" s="2" t="s">
        <v>438</v>
      </c>
      <c r="C1003" s="2" t="s">
        <v>55</v>
      </c>
      <c r="D1003" s="2" t="s">
        <v>129</v>
      </c>
      <c r="E1003" s="28" t="s">
        <v>679</v>
      </c>
      <c r="F1003" s="2">
        <v>600</v>
      </c>
      <c r="G1003" s="9"/>
      <c r="H1003" s="9"/>
      <c r="I1003" s="9"/>
      <c r="J1003" s="9">
        <f>J1004</f>
        <v>10885.1</v>
      </c>
      <c r="K1003" s="9">
        <f t="shared" ref="K1003:L1003" si="473">K1004</f>
        <v>10885.1</v>
      </c>
      <c r="L1003" s="9">
        <f t="shared" si="473"/>
        <v>10885.1</v>
      </c>
      <c r="M1003" s="9">
        <v>0</v>
      </c>
      <c r="N1003" s="9">
        <f t="shared" si="470"/>
        <v>100</v>
      </c>
    </row>
    <row r="1004" spans="1:14">
      <c r="A1004" s="8" t="s">
        <v>64</v>
      </c>
      <c r="B1004" s="2" t="s">
        <v>438</v>
      </c>
      <c r="C1004" s="2" t="s">
        <v>55</v>
      </c>
      <c r="D1004" s="2" t="s">
        <v>129</v>
      </c>
      <c r="E1004" s="28" t="s">
        <v>679</v>
      </c>
      <c r="F1004" s="2">
        <v>610</v>
      </c>
      <c r="G1004" s="9"/>
      <c r="H1004" s="9"/>
      <c r="I1004" s="9"/>
      <c r="J1004" s="9">
        <v>10885.1</v>
      </c>
      <c r="K1004" s="9">
        <v>10885.1</v>
      </c>
      <c r="L1004" s="9">
        <v>10885.1</v>
      </c>
      <c r="M1004" s="9">
        <v>0</v>
      </c>
      <c r="N1004" s="9">
        <f t="shared" si="470"/>
        <v>100</v>
      </c>
    </row>
    <row r="1005" spans="1:14">
      <c r="A1005" s="8"/>
      <c r="B1005" s="2"/>
      <c r="C1005" s="2"/>
      <c r="D1005" s="2"/>
      <c r="E1005" s="2"/>
      <c r="F1005" s="2"/>
      <c r="G1005" s="9"/>
      <c r="H1005" s="9"/>
      <c r="I1005" s="9"/>
      <c r="J1005" s="9"/>
      <c r="K1005" s="9"/>
      <c r="L1005" s="9"/>
      <c r="M1005" s="9"/>
      <c r="N1005" s="9"/>
    </row>
    <row r="1006" spans="1:14">
      <c r="A1006" s="8" t="s">
        <v>157</v>
      </c>
      <c r="B1006" s="2" t="s">
        <v>438</v>
      </c>
      <c r="C1006" s="2" t="s">
        <v>55</v>
      </c>
      <c r="D1006" s="2" t="s">
        <v>21</v>
      </c>
      <c r="E1006" s="6" t="s">
        <v>0</v>
      </c>
      <c r="F1006" s="6" t="s">
        <v>0</v>
      </c>
      <c r="G1006" s="9">
        <v>2018418.6</v>
      </c>
      <c r="H1006" s="9" t="s">
        <v>0</v>
      </c>
      <c r="I1006" s="9">
        <v>2018418.6</v>
      </c>
      <c r="J1006" s="54">
        <f>J1007+J1023+J1033</f>
        <v>2019321.6209999998</v>
      </c>
      <c r="K1006" s="54">
        <f t="shared" ref="K1006:L1006" si="474">K1007+K1023+K1033</f>
        <v>2019321.6209999998</v>
      </c>
      <c r="L1006" s="54">
        <f t="shared" si="474"/>
        <v>2019321.6209999998</v>
      </c>
      <c r="M1006" s="9">
        <f t="shared" si="466"/>
        <v>100.04473903480675</v>
      </c>
      <c r="N1006" s="9">
        <f t="shared" si="467"/>
        <v>100</v>
      </c>
    </row>
    <row r="1007" spans="1:14" ht="38.25">
      <c r="A1007" s="8" t="s">
        <v>133</v>
      </c>
      <c r="B1007" s="2" t="s">
        <v>438</v>
      </c>
      <c r="C1007" s="2" t="s">
        <v>55</v>
      </c>
      <c r="D1007" s="2" t="s">
        <v>21</v>
      </c>
      <c r="E1007" s="2" t="s">
        <v>134</v>
      </c>
      <c r="F1007" s="6" t="s">
        <v>0</v>
      </c>
      <c r="G1007" s="9">
        <v>1989514.9</v>
      </c>
      <c r="H1007" s="9" t="s">
        <v>0</v>
      </c>
      <c r="I1007" s="9">
        <v>1989514.9</v>
      </c>
      <c r="J1007" s="9">
        <f>J1008</f>
        <v>1989514.9</v>
      </c>
      <c r="K1007" s="9">
        <f t="shared" ref="K1007:L1010" si="475">K1008</f>
        <v>1989514.9</v>
      </c>
      <c r="L1007" s="9">
        <f t="shared" si="475"/>
        <v>1989514.9</v>
      </c>
      <c r="M1007" s="9">
        <f t="shared" si="466"/>
        <v>100</v>
      </c>
      <c r="N1007" s="9">
        <f t="shared" si="467"/>
        <v>100</v>
      </c>
    </row>
    <row r="1008" spans="1:14" ht="25.5">
      <c r="A1008" s="8" t="s">
        <v>158</v>
      </c>
      <c r="B1008" s="2" t="s">
        <v>438</v>
      </c>
      <c r="C1008" s="2" t="s">
        <v>55</v>
      </c>
      <c r="D1008" s="2" t="s">
        <v>21</v>
      </c>
      <c r="E1008" s="2" t="s">
        <v>159</v>
      </c>
      <c r="F1008" s="6" t="s">
        <v>0</v>
      </c>
      <c r="G1008" s="9">
        <v>1989514.9</v>
      </c>
      <c r="H1008" s="9" t="s">
        <v>0</v>
      </c>
      <c r="I1008" s="9">
        <v>1989514.9</v>
      </c>
      <c r="J1008" s="9">
        <f>J1009+J1012+J1016+J1020</f>
        <v>1989514.9</v>
      </c>
      <c r="K1008" s="9">
        <f t="shared" ref="K1008:L1008" si="476">K1009+K1012+K1016+K1020</f>
        <v>1989514.9</v>
      </c>
      <c r="L1008" s="9">
        <f t="shared" si="476"/>
        <v>1989514.9</v>
      </c>
      <c r="M1008" s="9">
        <f t="shared" si="466"/>
        <v>100</v>
      </c>
      <c r="N1008" s="9">
        <f t="shared" si="467"/>
        <v>100</v>
      </c>
    </row>
    <row r="1009" spans="1:14" ht="102">
      <c r="A1009" s="8" t="s">
        <v>464</v>
      </c>
      <c r="B1009" s="2" t="s">
        <v>438</v>
      </c>
      <c r="C1009" s="2" t="s">
        <v>55</v>
      </c>
      <c r="D1009" s="2" t="s">
        <v>21</v>
      </c>
      <c r="E1009" s="2" t="s">
        <v>465</v>
      </c>
      <c r="F1009" s="6" t="s">
        <v>0</v>
      </c>
      <c r="G1009" s="9">
        <v>944</v>
      </c>
      <c r="H1009" s="9" t="s">
        <v>0</v>
      </c>
      <c r="I1009" s="9">
        <v>944</v>
      </c>
      <c r="J1009" s="9">
        <f>J1010</f>
        <v>944</v>
      </c>
      <c r="K1009" s="9">
        <f t="shared" si="475"/>
        <v>944</v>
      </c>
      <c r="L1009" s="9">
        <f t="shared" si="475"/>
        <v>944</v>
      </c>
      <c r="M1009" s="9">
        <f t="shared" si="466"/>
        <v>100</v>
      </c>
      <c r="N1009" s="9">
        <f t="shared" si="467"/>
        <v>100</v>
      </c>
    </row>
    <row r="1010" spans="1:14" ht="25.5">
      <c r="A1010" s="8" t="s">
        <v>93</v>
      </c>
      <c r="B1010" s="2" t="s">
        <v>438</v>
      </c>
      <c r="C1010" s="2" t="s">
        <v>55</v>
      </c>
      <c r="D1010" s="2" t="s">
        <v>21</v>
      </c>
      <c r="E1010" s="2" t="s">
        <v>465</v>
      </c>
      <c r="F1010" s="2" t="s">
        <v>94</v>
      </c>
      <c r="G1010" s="9">
        <v>944</v>
      </c>
      <c r="H1010" s="9" t="s">
        <v>0</v>
      </c>
      <c r="I1010" s="9">
        <v>944</v>
      </c>
      <c r="J1010" s="9">
        <f>J1011</f>
        <v>944</v>
      </c>
      <c r="K1010" s="9">
        <f t="shared" si="475"/>
        <v>944</v>
      </c>
      <c r="L1010" s="9">
        <f t="shared" si="475"/>
        <v>944</v>
      </c>
      <c r="M1010" s="9">
        <f t="shared" si="466"/>
        <v>100</v>
      </c>
      <c r="N1010" s="9">
        <f t="shared" si="467"/>
        <v>100</v>
      </c>
    </row>
    <row r="1011" spans="1:14">
      <c r="A1011" s="8" t="s">
        <v>95</v>
      </c>
      <c r="B1011" s="2" t="s">
        <v>438</v>
      </c>
      <c r="C1011" s="2" t="s">
        <v>55</v>
      </c>
      <c r="D1011" s="2" t="s">
        <v>21</v>
      </c>
      <c r="E1011" s="2" t="s">
        <v>465</v>
      </c>
      <c r="F1011" s="2" t="s">
        <v>96</v>
      </c>
      <c r="G1011" s="9">
        <v>944</v>
      </c>
      <c r="H1011" s="9" t="s">
        <v>0</v>
      </c>
      <c r="I1011" s="9">
        <v>944</v>
      </c>
      <c r="J1011" s="9">
        <v>944</v>
      </c>
      <c r="K1011" s="9">
        <v>944</v>
      </c>
      <c r="L1011" s="9">
        <v>944</v>
      </c>
      <c r="M1011" s="9">
        <f t="shared" si="466"/>
        <v>100</v>
      </c>
      <c r="N1011" s="9">
        <f t="shared" si="467"/>
        <v>100</v>
      </c>
    </row>
    <row r="1012" spans="1:14" ht="38.25">
      <c r="A1012" s="8" t="s">
        <v>466</v>
      </c>
      <c r="B1012" s="2" t="s">
        <v>438</v>
      </c>
      <c r="C1012" s="2" t="s">
        <v>55</v>
      </c>
      <c r="D1012" s="2" t="s">
        <v>21</v>
      </c>
      <c r="E1012" s="2" t="s">
        <v>467</v>
      </c>
      <c r="F1012" s="6" t="s">
        <v>0</v>
      </c>
      <c r="G1012" s="9">
        <v>15887.5</v>
      </c>
      <c r="H1012" s="9" t="s">
        <v>0</v>
      </c>
      <c r="I1012" s="9">
        <v>15887.5</v>
      </c>
      <c r="J1012" s="9">
        <f>J1013</f>
        <v>15887.5</v>
      </c>
      <c r="K1012" s="9">
        <f t="shared" ref="K1012:L1012" si="477">K1013</f>
        <v>15887.5</v>
      </c>
      <c r="L1012" s="9">
        <f t="shared" si="477"/>
        <v>15887.5</v>
      </c>
      <c r="M1012" s="9">
        <f t="shared" si="466"/>
        <v>100</v>
      </c>
      <c r="N1012" s="9">
        <f t="shared" si="467"/>
        <v>100</v>
      </c>
    </row>
    <row r="1013" spans="1:14" ht="38.25">
      <c r="A1013" s="8" t="s">
        <v>62</v>
      </c>
      <c r="B1013" s="2" t="s">
        <v>438</v>
      </c>
      <c r="C1013" s="2" t="s">
        <v>55</v>
      </c>
      <c r="D1013" s="2" t="s">
        <v>21</v>
      </c>
      <c r="E1013" s="2" t="s">
        <v>467</v>
      </c>
      <c r="F1013" s="2" t="s">
        <v>63</v>
      </c>
      <c r="G1013" s="9">
        <v>15887.5</v>
      </c>
      <c r="H1013" s="9" t="s">
        <v>0</v>
      </c>
      <c r="I1013" s="9">
        <v>15887.5</v>
      </c>
      <c r="J1013" s="9">
        <f>J1014+J1015</f>
        <v>15887.5</v>
      </c>
      <c r="K1013" s="9">
        <f t="shared" ref="K1013:L1013" si="478">K1014+K1015</f>
        <v>15887.5</v>
      </c>
      <c r="L1013" s="9">
        <f t="shared" si="478"/>
        <v>15887.5</v>
      </c>
      <c r="M1013" s="9">
        <f t="shared" si="466"/>
        <v>100</v>
      </c>
      <c r="N1013" s="9">
        <f t="shared" si="467"/>
        <v>100</v>
      </c>
    </row>
    <row r="1014" spans="1:14">
      <c r="A1014" s="8" t="s">
        <v>64</v>
      </c>
      <c r="B1014" s="2" t="s">
        <v>438</v>
      </c>
      <c r="C1014" s="2" t="s">
        <v>55</v>
      </c>
      <c r="D1014" s="2" t="s">
        <v>21</v>
      </c>
      <c r="E1014" s="2" t="s">
        <v>467</v>
      </c>
      <c r="F1014" s="2" t="s">
        <v>65</v>
      </c>
      <c r="G1014" s="9">
        <v>13887.5</v>
      </c>
      <c r="H1014" s="9" t="s">
        <v>0</v>
      </c>
      <c r="I1014" s="9">
        <v>13887.5</v>
      </c>
      <c r="J1014" s="9">
        <v>13887.5</v>
      </c>
      <c r="K1014" s="9">
        <v>13887.5</v>
      </c>
      <c r="L1014" s="9">
        <v>13887.5</v>
      </c>
      <c r="M1014" s="9">
        <f t="shared" si="466"/>
        <v>100</v>
      </c>
      <c r="N1014" s="9">
        <f t="shared" si="467"/>
        <v>100</v>
      </c>
    </row>
    <row r="1015" spans="1:14">
      <c r="A1015" s="8" t="s">
        <v>102</v>
      </c>
      <c r="B1015" s="2" t="s">
        <v>438</v>
      </c>
      <c r="C1015" s="2" t="s">
        <v>55</v>
      </c>
      <c r="D1015" s="2" t="s">
        <v>21</v>
      </c>
      <c r="E1015" s="2" t="s">
        <v>467</v>
      </c>
      <c r="F1015" s="2" t="s">
        <v>103</v>
      </c>
      <c r="G1015" s="9">
        <v>2000</v>
      </c>
      <c r="H1015" s="9" t="s">
        <v>0</v>
      </c>
      <c r="I1015" s="9">
        <v>2000</v>
      </c>
      <c r="J1015" s="9">
        <v>2000</v>
      </c>
      <c r="K1015" s="9">
        <v>2000</v>
      </c>
      <c r="L1015" s="9">
        <v>2000</v>
      </c>
      <c r="M1015" s="9">
        <f t="shared" si="466"/>
        <v>100</v>
      </c>
      <c r="N1015" s="9">
        <f t="shared" si="467"/>
        <v>100</v>
      </c>
    </row>
    <row r="1016" spans="1:14" ht="25.5">
      <c r="A1016" s="8" t="s">
        <v>60</v>
      </c>
      <c r="B1016" s="2" t="s">
        <v>438</v>
      </c>
      <c r="C1016" s="2" t="s">
        <v>55</v>
      </c>
      <c r="D1016" s="2" t="s">
        <v>21</v>
      </c>
      <c r="E1016" s="2" t="s">
        <v>160</v>
      </c>
      <c r="F1016" s="6" t="s">
        <v>0</v>
      </c>
      <c r="G1016" s="9">
        <v>1967683.4</v>
      </c>
      <c r="H1016" s="9" t="s">
        <v>0</v>
      </c>
      <c r="I1016" s="9">
        <v>1967683.4</v>
      </c>
      <c r="J1016" s="9">
        <f>J1017</f>
        <v>1967683.4</v>
      </c>
      <c r="K1016" s="9">
        <f t="shared" ref="K1016:L1016" si="479">K1017</f>
        <v>1967683.4</v>
      </c>
      <c r="L1016" s="9">
        <f t="shared" si="479"/>
        <v>1967683.4</v>
      </c>
      <c r="M1016" s="9">
        <f t="shared" si="466"/>
        <v>100</v>
      </c>
      <c r="N1016" s="9">
        <f t="shared" si="467"/>
        <v>100</v>
      </c>
    </row>
    <row r="1017" spans="1:14" ht="38.25">
      <c r="A1017" s="8" t="s">
        <v>62</v>
      </c>
      <c r="B1017" s="2" t="s">
        <v>438</v>
      </c>
      <c r="C1017" s="2" t="s">
        <v>55</v>
      </c>
      <c r="D1017" s="2" t="s">
        <v>21</v>
      </c>
      <c r="E1017" s="2" t="s">
        <v>160</v>
      </c>
      <c r="F1017" s="2" t="s">
        <v>63</v>
      </c>
      <c r="G1017" s="9">
        <v>1967683.4</v>
      </c>
      <c r="H1017" s="9" t="s">
        <v>0</v>
      </c>
      <c r="I1017" s="9">
        <v>1967683.4</v>
      </c>
      <c r="J1017" s="9">
        <f>J1018+J1019</f>
        <v>1967683.4</v>
      </c>
      <c r="K1017" s="9">
        <f t="shared" ref="K1017:L1017" si="480">K1018+K1019</f>
        <v>1967683.4</v>
      </c>
      <c r="L1017" s="9">
        <f t="shared" si="480"/>
        <v>1967683.4</v>
      </c>
      <c r="M1017" s="9">
        <f t="shared" si="466"/>
        <v>100</v>
      </c>
      <c r="N1017" s="9">
        <f t="shared" si="467"/>
        <v>100</v>
      </c>
    </row>
    <row r="1018" spans="1:14">
      <c r="A1018" s="8" t="s">
        <v>64</v>
      </c>
      <c r="B1018" s="2" t="s">
        <v>438</v>
      </c>
      <c r="C1018" s="2" t="s">
        <v>55</v>
      </c>
      <c r="D1018" s="2" t="s">
        <v>21</v>
      </c>
      <c r="E1018" s="2" t="s">
        <v>160</v>
      </c>
      <c r="F1018" s="2" t="s">
        <v>65</v>
      </c>
      <c r="G1018" s="9">
        <v>1055480.3</v>
      </c>
      <c r="H1018" s="9" t="s">
        <v>0</v>
      </c>
      <c r="I1018" s="9">
        <v>1055480.3</v>
      </c>
      <c r="J1018" s="9">
        <f>999764.05+56541.206</f>
        <v>1056305.2560000001</v>
      </c>
      <c r="K1018" s="9">
        <f>999764.05+56541.206</f>
        <v>1056305.2560000001</v>
      </c>
      <c r="L1018" s="9">
        <f>999764.05+56541.206</f>
        <v>1056305.2560000001</v>
      </c>
      <c r="M1018" s="9">
        <f t="shared" si="466"/>
        <v>100.07815929866241</v>
      </c>
      <c r="N1018" s="9">
        <f t="shared" si="467"/>
        <v>100</v>
      </c>
    </row>
    <row r="1019" spans="1:14">
      <c r="A1019" s="8" t="s">
        <v>102</v>
      </c>
      <c r="B1019" s="2" t="s">
        <v>438</v>
      </c>
      <c r="C1019" s="2" t="s">
        <v>55</v>
      </c>
      <c r="D1019" s="2" t="s">
        <v>21</v>
      </c>
      <c r="E1019" s="2" t="s">
        <v>160</v>
      </c>
      <c r="F1019" s="2" t="s">
        <v>103</v>
      </c>
      <c r="G1019" s="9">
        <v>912203.1</v>
      </c>
      <c r="H1019" s="9" t="s">
        <v>0</v>
      </c>
      <c r="I1019" s="9">
        <v>912203.1</v>
      </c>
      <c r="J1019" s="9">
        <f>861610.265+49767.879</f>
        <v>911378.14399999997</v>
      </c>
      <c r="K1019" s="9">
        <f>861610.265+49767.879</f>
        <v>911378.14399999997</v>
      </c>
      <c r="L1019" s="9">
        <f>861610.265+49767.879</f>
        <v>911378.14399999997</v>
      </c>
      <c r="M1019" s="9">
        <f t="shared" si="466"/>
        <v>99.90956443800728</v>
      </c>
      <c r="N1019" s="9">
        <f t="shared" si="467"/>
        <v>100</v>
      </c>
    </row>
    <row r="1020" spans="1:14" ht="38.25">
      <c r="A1020" s="8" t="s">
        <v>468</v>
      </c>
      <c r="B1020" s="2" t="s">
        <v>438</v>
      </c>
      <c r="C1020" s="2" t="s">
        <v>55</v>
      </c>
      <c r="D1020" s="2" t="s">
        <v>21</v>
      </c>
      <c r="E1020" s="2" t="s">
        <v>469</v>
      </c>
      <c r="F1020" s="6" t="s">
        <v>0</v>
      </c>
      <c r="G1020" s="9">
        <v>5000</v>
      </c>
      <c r="H1020" s="9" t="s">
        <v>0</v>
      </c>
      <c r="I1020" s="9">
        <v>5000</v>
      </c>
      <c r="J1020" s="9">
        <f>J1021</f>
        <v>5000</v>
      </c>
      <c r="K1020" s="9">
        <f t="shared" ref="K1020:L1021" si="481">K1021</f>
        <v>5000</v>
      </c>
      <c r="L1020" s="9">
        <f t="shared" si="481"/>
        <v>5000</v>
      </c>
      <c r="M1020" s="9">
        <f t="shared" si="466"/>
        <v>100</v>
      </c>
      <c r="N1020" s="9">
        <f t="shared" si="467"/>
        <v>100</v>
      </c>
    </row>
    <row r="1021" spans="1:14" ht="38.25">
      <c r="A1021" s="8" t="s">
        <v>42</v>
      </c>
      <c r="B1021" s="2" t="s">
        <v>438</v>
      </c>
      <c r="C1021" s="2" t="s">
        <v>55</v>
      </c>
      <c r="D1021" s="2" t="s">
        <v>21</v>
      </c>
      <c r="E1021" s="2" t="s">
        <v>469</v>
      </c>
      <c r="F1021" s="2" t="s">
        <v>43</v>
      </c>
      <c r="G1021" s="9">
        <v>5000</v>
      </c>
      <c r="H1021" s="9" t="s">
        <v>0</v>
      </c>
      <c r="I1021" s="9">
        <v>5000</v>
      </c>
      <c r="J1021" s="9">
        <f>J1022</f>
        <v>5000</v>
      </c>
      <c r="K1021" s="9">
        <f t="shared" si="481"/>
        <v>5000</v>
      </c>
      <c r="L1021" s="9">
        <f t="shared" si="481"/>
        <v>5000</v>
      </c>
      <c r="M1021" s="9">
        <f t="shared" si="466"/>
        <v>100</v>
      </c>
      <c r="N1021" s="9">
        <f t="shared" si="467"/>
        <v>100</v>
      </c>
    </row>
    <row r="1022" spans="1:14" ht="114.75">
      <c r="A1022" s="8" t="s">
        <v>44</v>
      </c>
      <c r="B1022" s="2" t="s">
        <v>438</v>
      </c>
      <c r="C1022" s="2" t="s">
        <v>55</v>
      </c>
      <c r="D1022" s="2" t="s">
        <v>21</v>
      </c>
      <c r="E1022" s="2" t="s">
        <v>469</v>
      </c>
      <c r="F1022" s="2" t="s">
        <v>45</v>
      </c>
      <c r="G1022" s="9">
        <v>5000</v>
      </c>
      <c r="H1022" s="9" t="s">
        <v>0</v>
      </c>
      <c r="I1022" s="9">
        <v>5000</v>
      </c>
      <c r="J1022" s="9">
        <v>5000</v>
      </c>
      <c r="K1022" s="9">
        <v>5000</v>
      </c>
      <c r="L1022" s="9">
        <v>5000</v>
      </c>
      <c r="M1022" s="9">
        <f t="shared" si="466"/>
        <v>100</v>
      </c>
      <c r="N1022" s="9">
        <f t="shared" si="467"/>
        <v>100</v>
      </c>
    </row>
    <row r="1023" spans="1:14" ht="51">
      <c r="A1023" s="8" t="s">
        <v>470</v>
      </c>
      <c r="B1023" s="2" t="s">
        <v>438</v>
      </c>
      <c r="C1023" s="2" t="s">
        <v>55</v>
      </c>
      <c r="D1023" s="2" t="s">
        <v>21</v>
      </c>
      <c r="E1023" s="2" t="s">
        <v>471</v>
      </c>
      <c r="F1023" s="6" t="s">
        <v>0</v>
      </c>
      <c r="G1023" s="9">
        <v>28903.7</v>
      </c>
      <c r="H1023" s="9" t="s">
        <v>0</v>
      </c>
      <c r="I1023" s="9">
        <v>28903.7</v>
      </c>
      <c r="J1023" s="9">
        <f>J1024</f>
        <v>28903.742999999999</v>
      </c>
      <c r="K1023" s="9">
        <f t="shared" ref="K1023:L1023" si="482">K1024</f>
        <v>28903.742999999999</v>
      </c>
      <c r="L1023" s="9">
        <f t="shared" si="482"/>
        <v>28903.742999999999</v>
      </c>
      <c r="M1023" s="9">
        <f t="shared" si="466"/>
        <v>100.00014876988065</v>
      </c>
      <c r="N1023" s="9">
        <f t="shared" si="467"/>
        <v>100</v>
      </c>
    </row>
    <row r="1024" spans="1:14" ht="38.25">
      <c r="A1024" s="8" t="s">
        <v>472</v>
      </c>
      <c r="B1024" s="2" t="s">
        <v>438</v>
      </c>
      <c r="C1024" s="2" t="s">
        <v>55</v>
      </c>
      <c r="D1024" s="2" t="s">
        <v>21</v>
      </c>
      <c r="E1024" s="2" t="s">
        <v>473</v>
      </c>
      <c r="F1024" s="6" t="s">
        <v>0</v>
      </c>
      <c r="G1024" s="9">
        <v>28903.7</v>
      </c>
      <c r="H1024" s="9" t="s">
        <v>0</v>
      </c>
      <c r="I1024" s="9">
        <v>28903.7</v>
      </c>
      <c r="J1024" s="9">
        <f>J1025+J1029</f>
        <v>28903.742999999999</v>
      </c>
      <c r="K1024" s="9">
        <f t="shared" ref="K1024:L1024" si="483">K1025+K1029</f>
        <v>28903.742999999999</v>
      </c>
      <c r="L1024" s="9">
        <f t="shared" si="483"/>
        <v>28903.742999999999</v>
      </c>
      <c r="M1024" s="9">
        <f t="shared" si="466"/>
        <v>100.00014876988065</v>
      </c>
      <c r="N1024" s="9">
        <f t="shared" si="467"/>
        <v>100</v>
      </c>
    </row>
    <row r="1025" spans="1:14" ht="38.25">
      <c r="A1025" s="8" t="s">
        <v>474</v>
      </c>
      <c r="B1025" s="2" t="s">
        <v>438</v>
      </c>
      <c r="C1025" s="2" t="s">
        <v>55</v>
      </c>
      <c r="D1025" s="2" t="s">
        <v>21</v>
      </c>
      <c r="E1025" s="2" t="s">
        <v>475</v>
      </c>
      <c r="F1025" s="6" t="s">
        <v>0</v>
      </c>
      <c r="G1025" s="9">
        <v>25851.599999999999</v>
      </c>
      <c r="H1025" s="9" t="s">
        <v>0</v>
      </c>
      <c r="I1025" s="9">
        <v>25851.599999999999</v>
      </c>
      <c r="J1025" s="9">
        <f>J1026</f>
        <v>25851.596999999998</v>
      </c>
      <c r="K1025" s="9">
        <f t="shared" ref="K1025:L1025" si="484">K1026</f>
        <v>25851.596999999998</v>
      </c>
      <c r="L1025" s="9">
        <f t="shared" si="484"/>
        <v>25851.596999999998</v>
      </c>
      <c r="M1025" s="9">
        <f t="shared" si="466"/>
        <v>99.999988395302424</v>
      </c>
      <c r="N1025" s="9">
        <f t="shared" si="467"/>
        <v>100</v>
      </c>
    </row>
    <row r="1026" spans="1:14" ht="38.25">
      <c r="A1026" s="8" t="s">
        <v>62</v>
      </c>
      <c r="B1026" s="2" t="s">
        <v>438</v>
      </c>
      <c r="C1026" s="2" t="s">
        <v>55</v>
      </c>
      <c r="D1026" s="2" t="s">
        <v>21</v>
      </c>
      <c r="E1026" s="2" t="s">
        <v>475</v>
      </c>
      <c r="F1026" s="2" t="s">
        <v>63</v>
      </c>
      <c r="G1026" s="9">
        <v>25851.599999999999</v>
      </c>
      <c r="H1026" s="9" t="s">
        <v>0</v>
      </c>
      <c r="I1026" s="9">
        <v>25851.599999999999</v>
      </c>
      <c r="J1026" s="9">
        <f>J1027+J1028</f>
        <v>25851.596999999998</v>
      </c>
      <c r="K1026" s="9">
        <f t="shared" ref="K1026:L1026" si="485">K1027+K1028</f>
        <v>25851.596999999998</v>
      </c>
      <c r="L1026" s="9">
        <f t="shared" si="485"/>
        <v>25851.596999999998</v>
      </c>
      <c r="M1026" s="9">
        <f t="shared" si="466"/>
        <v>99.999988395302424</v>
      </c>
      <c r="N1026" s="9">
        <f t="shared" si="467"/>
        <v>100</v>
      </c>
    </row>
    <row r="1027" spans="1:14">
      <c r="A1027" s="8" t="s">
        <v>64</v>
      </c>
      <c r="B1027" s="2" t="s">
        <v>438</v>
      </c>
      <c r="C1027" s="2" t="s">
        <v>55</v>
      </c>
      <c r="D1027" s="2" t="s">
        <v>21</v>
      </c>
      <c r="E1027" s="2" t="s">
        <v>475</v>
      </c>
      <c r="F1027" s="2" t="s">
        <v>65</v>
      </c>
      <c r="G1027" s="9">
        <v>5534.8</v>
      </c>
      <c r="H1027" s="9" t="s">
        <v>0</v>
      </c>
      <c r="I1027" s="9">
        <v>5534.8</v>
      </c>
      <c r="J1027" s="9">
        <f>5534.766</f>
        <v>5534.7659999999996</v>
      </c>
      <c r="K1027" s="9">
        <v>5534.7659999999996</v>
      </c>
      <c r="L1027" s="9">
        <v>5534.7659999999996</v>
      </c>
      <c r="M1027" s="9">
        <f t="shared" si="466"/>
        <v>99.999385704993841</v>
      </c>
      <c r="N1027" s="9">
        <f t="shared" si="467"/>
        <v>100</v>
      </c>
    </row>
    <row r="1028" spans="1:14">
      <c r="A1028" s="8" t="s">
        <v>102</v>
      </c>
      <c r="B1028" s="2" t="s">
        <v>438</v>
      </c>
      <c r="C1028" s="2" t="s">
        <v>55</v>
      </c>
      <c r="D1028" s="2" t="s">
        <v>21</v>
      </c>
      <c r="E1028" s="2" t="s">
        <v>475</v>
      </c>
      <c r="F1028" s="2" t="s">
        <v>103</v>
      </c>
      <c r="G1028" s="9">
        <v>20316.8</v>
      </c>
      <c r="H1028" s="9" t="s">
        <v>0</v>
      </c>
      <c r="I1028" s="9">
        <v>20316.8</v>
      </c>
      <c r="J1028" s="9">
        <v>20316.830999999998</v>
      </c>
      <c r="K1028" s="54">
        <v>20316.830999999998</v>
      </c>
      <c r="L1028" s="9">
        <v>20316.830999999998</v>
      </c>
      <c r="M1028" s="9">
        <f t="shared" si="466"/>
        <v>100.00015258308395</v>
      </c>
      <c r="N1028" s="9">
        <f t="shared" si="467"/>
        <v>100</v>
      </c>
    </row>
    <row r="1029" spans="1:14" ht="25.5">
      <c r="A1029" s="8" t="s">
        <v>60</v>
      </c>
      <c r="B1029" s="2" t="s">
        <v>438</v>
      </c>
      <c r="C1029" s="2" t="s">
        <v>55</v>
      </c>
      <c r="D1029" s="2" t="s">
        <v>21</v>
      </c>
      <c r="E1029" s="2" t="s">
        <v>476</v>
      </c>
      <c r="F1029" s="6" t="s">
        <v>0</v>
      </c>
      <c r="G1029" s="9">
        <v>3052.1</v>
      </c>
      <c r="H1029" s="9" t="s">
        <v>0</v>
      </c>
      <c r="I1029" s="9">
        <v>3052.1</v>
      </c>
      <c r="J1029" s="9">
        <f>J1030</f>
        <v>3052.1459999999997</v>
      </c>
      <c r="K1029" s="9">
        <f t="shared" ref="K1029:L1029" si="486">K1030</f>
        <v>3052.1459999999997</v>
      </c>
      <c r="L1029" s="9">
        <f t="shared" si="486"/>
        <v>3052.1459999999997</v>
      </c>
      <c r="M1029" s="9">
        <f t="shared" si="466"/>
        <v>100.00150715900527</v>
      </c>
      <c r="N1029" s="9">
        <f t="shared" si="467"/>
        <v>100</v>
      </c>
    </row>
    <row r="1030" spans="1:14" ht="38.25">
      <c r="A1030" s="8" t="s">
        <v>62</v>
      </c>
      <c r="B1030" s="2" t="s">
        <v>438</v>
      </c>
      <c r="C1030" s="2" t="s">
        <v>55</v>
      </c>
      <c r="D1030" s="2" t="s">
        <v>21</v>
      </c>
      <c r="E1030" s="2" t="s">
        <v>476</v>
      </c>
      <c r="F1030" s="2" t="s">
        <v>63</v>
      </c>
      <c r="G1030" s="9">
        <v>3052.1</v>
      </c>
      <c r="H1030" s="9" t="s">
        <v>0</v>
      </c>
      <c r="I1030" s="9">
        <v>3052.1</v>
      </c>
      <c r="J1030" s="9">
        <f>J1031+J1032</f>
        <v>3052.1459999999997</v>
      </c>
      <c r="K1030" s="9">
        <f t="shared" ref="K1030:L1030" si="487">K1031+K1032</f>
        <v>3052.1459999999997</v>
      </c>
      <c r="L1030" s="9">
        <f t="shared" si="487"/>
        <v>3052.1459999999997</v>
      </c>
      <c r="M1030" s="9">
        <f t="shared" si="466"/>
        <v>100.00150715900527</v>
      </c>
      <c r="N1030" s="9">
        <f t="shared" si="467"/>
        <v>100</v>
      </c>
    </row>
    <row r="1031" spans="1:14">
      <c r="A1031" s="8" t="s">
        <v>64</v>
      </c>
      <c r="B1031" s="2" t="s">
        <v>438</v>
      </c>
      <c r="C1031" s="2" t="s">
        <v>55</v>
      </c>
      <c r="D1031" s="2" t="s">
        <v>21</v>
      </c>
      <c r="E1031" s="2" t="s">
        <v>476</v>
      </c>
      <c r="F1031" s="2" t="s">
        <v>65</v>
      </c>
      <c r="G1031" s="9">
        <v>715.2</v>
      </c>
      <c r="H1031" s="9" t="s">
        <v>0</v>
      </c>
      <c r="I1031" s="9">
        <v>715.2</v>
      </c>
      <c r="J1031" s="9">
        <v>715.23400000000004</v>
      </c>
      <c r="K1031" s="9">
        <v>715.23400000000004</v>
      </c>
      <c r="L1031" s="9">
        <v>715.23400000000004</v>
      </c>
      <c r="M1031" s="9">
        <f t="shared" si="466"/>
        <v>100.00475391498883</v>
      </c>
      <c r="N1031" s="9">
        <f t="shared" si="467"/>
        <v>100</v>
      </c>
    </row>
    <row r="1032" spans="1:14">
      <c r="A1032" s="8" t="s">
        <v>102</v>
      </c>
      <c r="B1032" s="2" t="s">
        <v>438</v>
      </c>
      <c r="C1032" s="2" t="s">
        <v>55</v>
      </c>
      <c r="D1032" s="2" t="s">
        <v>21</v>
      </c>
      <c r="E1032" s="2" t="s">
        <v>476</v>
      </c>
      <c r="F1032" s="2" t="s">
        <v>103</v>
      </c>
      <c r="G1032" s="9">
        <v>2336.9</v>
      </c>
      <c r="H1032" s="9" t="s">
        <v>0</v>
      </c>
      <c r="I1032" s="9">
        <v>2336.9</v>
      </c>
      <c r="J1032" s="9">
        <v>2336.9119999999998</v>
      </c>
      <c r="K1032" s="9">
        <v>2336.9119999999998</v>
      </c>
      <c r="L1032" s="9">
        <v>2336.9119999999998</v>
      </c>
      <c r="M1032" s="9">
        <f t="shared" si="466"/>
        <v>100.00051350079164</v>
      </c>
      <c r="N1032" s="9">
        <f t="shared" si="467"/>
        <v>100</v>
      </c>
    </row>
    <row r="1033" spans="1:14" ht="25.5">
      <c r="A1033" s="33" t="s">
        <v>677</v>
      </c>
      <c r="B1033" s="2" t="s">
        <v>438</v>
      </c>
      <c r="C1033" s="2" t="s">
        <v>55</v>
      </c>
      <c r="D1033" s="2" t="s">
        <v>21</v>
      </c>
      <c r="E1033" s="28" t="s">
        <v>678</v>
      </c>
      <c r="F1033" s="2"/>
      <c r="G1033" s="9"/>
      <c r="H1033" s="9"/>
      <c r="I1033" s="9"/>
      <c r="J1033" s="9">
        <f>J1034</f>
        <v>902.97799999999995</v>
      </c>
      <c r="K1033" s="9">
        <f t="shared" ref="K1033:L1034" si="488">K1034</f>
        <v>902.97799999999995</v>
      </c>
      <c r="L1033" s="9">
        <f t="shared" si="488"/>
        <v>902.97799999999995</v>
      </c>
      <c r="M1033" s="9">
        <v>0</v>
      </c>
      <c r="N1033" s="9">
        <f t="shared" ref="N1033:N1037" si="489">L1033/J1033*100</f>
        <v>100</v>
      </c>
    </row>
    <row r="1034" spans="1:14" ht="25.5">
      <c r="A1034" s="33" t="s">
        <v>677</v>
      </c>
      <c r="B1034" s="2" t="s">
        <v>438</v>
      </c>
      <c r="C1034" s="2" t="s">
        <v>55</v>
      </c>
      <c r="D1034" s="2" t="s">
        <v>21</v>
      </c>
      <c r="E1034" s="28" t="s">
        <v>679</v>
      </c>
      <c r="F1034" s="2"/>
      <c r="G1034" s="9"/>
      <c r="H1034" s="9"/>
      <c r="I1034" s="9"/>
      <c r="J1034" s="9">
        <f>J1035</f>
        <v>902.97799999999995</v>
      </c>
      <c r="K1034" s="9">
        <f t="shared" si="488"/>
        <v>902.97799999999995</v>
      </c>
      <c r="L1034" s="9">
        <f t="shared" si="488"/>
        <v>902.97799999999995</v>
      </c>
      <c r="M1034" s="9">
        <v>0</v>
      </c>
      <c r="N1034" s="9">
        <f t="shared" si="489"/>
        <v>100</v>
      </c>
    </row>
    <row r="1035" spans="1:14" ht="38.25">
      <c r="A1035" s="8" t="s">
        <v>62</v>
      </c>
      <c r="B1035" s="2" t="s">
        <v>438</v>
      </c>
      <c r="C1035" s="2" t="s">
        <v>55</v>
      </c>
      <c r="D1035" s="2" t="s">
        <v>21</v>
      </c>
      <c r="E1035" s="28" t="s">
        <v>679</v>
      </c>
      <c r="F1035" s="2">
        <v>600</v>
      </c>
      <c r="G1035" s="9"/>
      <c r="H1035" s="9"/>
      <c r="I1035" s="9"/>
      <c r="J1035" s="9">
        <f>J1036+J1037</f>
        <v>902.97799999999995</v>
      </c>
      <c r="K1035" s="9">
        <f t="shared" ref="K1035:L1035" si="490">K1036+K1037</f>
        <v>902.97799999999995</v>
      </c>
      <c r="L1035" s="9">
        <f t="shared" si="490"/>
        <v>902.97799999999995</v>
      </c>
      <c r="M1035" s="9">
        <v>0</v>
      </c>
      <c r="N1035" s="9">
        <f t="shared" si="489"/>
        <v>100</v>
      </c>
    </row>
    <row r="1036" spans="1:14">
      <c r="A1036" s="8" t="s">
        <v>64</v>
      </c>
      <c r="B1036" s="2" t="s">
        <v>438</v>
      </c>
      <c r="C1036" s="2" t="s">
        <v>55</v>
      </c>
      <c r="D1036" s="2" t="s">
        <v>21</v>
      </c>
      <c r="E1036" s="28" t="s">
        <v>679</v>
      </c>
      <c r="F1036" s="2">
        <v>610</v>
      </c>
      <c r="G1036" s="9"/>
      <c r="H1036" s="9"/>
      <c r="I1036" s="9"/>
      <c r="J1036" s="9">
        <v>419.9</v>
      </c>
      <c r="K1036" s="9">
        <v>419.9</v>
      </c>
      <c r="L1036" s="9">
        <v>419.9</v>
      </c>
      <c r="M1036" s="9">
        <v>0</v>
      </c>
      <c r="N1036" s="9">
        <f t="shared" si="489"/>
        <v>100</v>
      </c>
    </row>
    <row r="1037" spans="1:14">
      <c r="A1037" s="8" t="s">
        <v>102</v>
      </c>
      <c r="B1037" s="2" t="s">
        <v>438</v>
      </c>
      <c r="C1037" s="2" t="s">
        <v>55</v>
      </c>
      <c r="D1037" s="2" t="s">
        <v>21</v>
      </c>
      <c r="E1037" s="28" t="s">
        <v>679</v>
      </c>
      <c r="F1037" s="2">
        <v>620</v>
      </c>
      <c r="G1037" s="9"/>
      <c r="H1037" s="9"/>
      <c r="I1037" s="9"/>
      <c r="J1037" s="9">
        <v>483.07799999999997</v>
      </c>
      <c r="K1037" s="9">
        <v>483.07799999999997</v>
      </c>
      <c r="L1037" s="9">
        <v>483.07799999999997</v>
      </c>
      <c r="M1037" s="9">
        <v>0</v>
      </c>
      <c r="N1037" s="9">
        <f t="shared" si="489"/>
        <v>100</v>
      </c>
    </row>
    <row r="1038" spans="1:14">
      <c r="A1038" s="8"/>
      <c r="B1038" s="2"/>
      <c r="C1038" s="2"/>
      <c r="D1038" s="2"/>
      <c r="E1038" s="2"/>
      <c r="F1038" s="2"/>
      <c r="G1038" s="9"/>
      <c r="H1038" s="9"/>
      <c r="I1038" s="9"/>
      <c r="J1038" s="9"/>
      <c r="K1038" s="9"/>
      <c r="L1038" s="9"/>
      <c r="M1038" s="9"/>
      <c r="N1038" s="9"/>
    </row>
    <row r="1039" spans="1:14" ht="25.5">
      <c r="A1039" s="8" t="s">
        <v>326</v>
      </c>
      <c r="B1039" s="2" t="s">
        <v>438</v>
      </c>
      <c r="C1039" s="2" t="s">
        <v>55</v>
      </c>
      <c r="D1039" s="2" t="s">
        <v>115</v>
      </c>
      <c r="E1039" s="6" t="s">
        <v>0</v>
      </c>
      <c r="F1039" s="6" t="s">
        <v>0</v>
      </c>
      <c r="G1039" s="9">
        <v>95881.3</v>
      </c>
      <c r="H1039" s="9" t="s">
        <v>0</v>
      </c>
      <c r="I1039" s="9">
        <v>95881.3</v>
      </c>
      <c r="J1039" s="9">
        <f>J1040</f>
        <v>95881.3</v>
      </c>
      <c r="K1039" s="9">
        <f t="shared" ref="K1039:L1043" si="491">K1040</f>
        <v>95881.3</v>
      </c>
      <c r="L1039" s="9">
        <f t="shared" si="491"/>
        <v>95881.3</v>
      </c>
      <c r="M1039" s="9">
        <f t="shared" si="466"/>
        <v>100</v>
      </c>
      <c r="N1039" s="9">
        <f t="shared" si="467"/>
        <v>100</v>
      </c>
    </row>
    <row r="1040" spans="1:14" ht="38.25">
      <c r="A1040" s="8" t="s">
        <v>133</v>
      </c>
      <c r="B1040" s="2" t="s">
        <v>438</v>
      </c>
      <c r="C1040" s="2" t="s">
        <v>55</v>
      </c>
      <c r="D1040" s="2" t="s">
        <v>115</v>
      </c>
      <c r="E1040" s="2" t="s">
        <v>134</v>
      </c>
      <c r="F1040" s="6" t="s">
        <v>0</v>
      </c>
      <c r="G1040" s="9">
        <v>95881.3</v>
      </c>
      <c r="H1040" s="9" t="s">
        <v>0</v>
      </c>
      <c r="I1040" s="9">
        <v>95881.3</v>
      </c>
      <c r="J1040" s="9">
        <f>J1041</f>
        <v>95881.3</v>
      </c>
      <c r="K1040" s="9">
        <f t="shared" si="491"/>
        <v>95881.3</v>
      </c>
      <c r="L1040" s="9">
        <f t="shared" si="491"/>
        <v>95881.3</v>
      </c>
      <c r="M1040" s="9">
        <f t="shared" si="466"/>
        <v>100</v>
      </c>
      <c r="N1040" s="9">
        <f t="shared" si="467"/>
        <v>100</v>
      </c>
    </row>
    <row r="1041" spans="1:14" ht="38.25">
      <c r="A1041" s="8" t="s">
        <v>456</v>
      </c>
      <c r="B1041" s="2" t="s">
        <v>438</v>
      </c>
      <c r="C1041" s="2" t="s">
        <v>55</v>
      </c>
      <c r="D1041" s="2" t="s">
        <v>115</v>
      </c>
      <c r="E1041" s="2" t="s">
        <v>457</v>
      </c>
      <c r="F1041" s="6" t="s">
        <v>0</v>
      </c>
      <c r="G1041" s="9">
        <v>95881.3</v>
      </c>
      <c r="H1041" s="9" t="s">
        <v>0</v>
      </c>
      <c r="I1041" s="9">
        <v>95881.3</v>
      </c>
      <c r="J1041" s="9">
        <f>J1042</f>
        <v>95881.3</v>
      </c>
      <c r="K1041" s="9">
        <f t="shared" si="491"/>
        <v>95881.3</v>
      </c>
      <c r="L1041" s="9">
        <f t="shared" si="491"/>
        <v>95881.3</v>
      </c>
      <c r="M1041" s="9">
        <f t="shared" si="466"/>
        <v>100</v>
      </c>
      <c r="N1041" s="9">
        <f t="shared" si="467"/>
        <v>100</v>
      </c>
    </row>
    <row r="1042" spans="1:14" ht="25.5">
      <c r="A1042" s="8" t="s">
        <v>60</v>
      </c>
      <c r="B1042" s="2" t="s">
        <v>438</v>
      </c>
      <c r="C1042" s="2" t="s">
        <v>55</v>
      </c>
      <c r="D1042" s="2" t="s">
        <v>115</v>
      </c>
      <c r="E1042" s="2" t="s">
        <v>477</v>
      </c>
      <c r="F1042" s="6" t="s">
        <v>0</v>
      </c>
      <c r="G1042" s="9">
        <v>95881.3</v>
      </c>
      <c r="H1042" s="9" t="s">
        <v>0</v>
      </c>
      <c r="I1042" s="9">
        <v>95881.3</v>
      </c>
      <c r="J1042" s="9">
        <f>J1043</f>
        <v>95881.3</v>
      </c>
      <c r="K1042" s="9">
        <f t="shared" si="491"/>
        <v>95881.3</v>
      </c>
      <c r="L1042" s="9">
        <f t="shared" si="491"/>
        <v>95881.3</v>
      </c>
      <c r="M1042" s="9">
        <f t="shared" si="466"/>
        <v>100</v>
      </c>
      <c r="N1042" s="9">
        <f t="shared" si="467"/>
        <v>100</v>
      </c>
    </row>
    <row r="1043" spans="1:14" ht="38.25">
      <c r="A1043" s="8" t="s">
        <v>62</v>
      </c>
      <c r="B1043" s="2" t="s">
        <v>438</v>
      </c>
      <c r="C1043" s="2" t="s">
        <v>55</v>
      </c>
      <c r="D1043" s="2" t="s">
        <v>115</v>
      </c>
      <c r="E1043" s="2" t="s">
        <v>477</v>
      </c>
      <c r="F1043" s="2" t="s">
        <v>63</v>
      </c>
      <c r="G1043" s="9">
        <v>95881.3</v>
      </c>
      <c r="H1043" s="9" t="s">
        <v>0</v>
      </c>
      <c r="I1043" s="9">
        <v>95881.3</v>
      </c>
      <c r="J1043" s="9">
        <f>J1044</f>
        <v>95881.3</v>
      </c>
      <c r="K1043" s="9">
        <f t="shared" si="491"/>
        <v>95881.3</v>
      </c>
      <c r="L1043" s="9">
        <f t="shared" si="491"/>
        <v>95881.3</v>
      </c>
      <c r="M1043" s="9">
        <f t="shared" si="466"/>
        <v>100</v>
      </c>
      <c r="N1043" s="9">
        <f t="shared" si="467"/>
        <v>100</v>
      </c>
    </row>
    <row r="1044" spans="1:14">
      <c r="A1044" s="8" t="s">
        <v>102</v>
      </c>
      <c r="B1044" s="2" t="s">
        <v>438</v>
      </c>
      <c r="C1044" s="2" t="s">
        <v>55</v>
      </c>
      <c r="D1044" s="2" t="s">
        <v>115</v>
      </c>
      <c r="E1044" s="2" t="s">
        <v>477</v>
      </c>
      <c r="F1044" s="2" t="s">
        <v>103</v>
      </c>
      <c r="G1044" s="9">
        <v>95881.3</v>
      </c>
      <c r="H1044" s="9" t="s">
        <v>0</v>
      </c>
      <c r="I1044" s="9">
        <v>95881.3</v>
      </c>
      <c r="J1044" s="9">
        <v>95881.3</v>
      </c>
      <c r="K1044" s="9">
        <v>95881.3</v>
      </c>
      <c r="L1044" s="9">
        <v>95881.3</v>
      </c>
      <c r="M1044" s="9">
        <f t="shared" si="466"/>
        <v>100</v>
      </c>
      <c r="N1044" s="9">
        <f t="shared" si="467"/>
        <v>100</v>
      </c>
    </row>
    <row r="1045" spans="1:14">
      <c r="A1045" s="8"/>
      <c r="B1045" s="2"/>
      <c r="C1045" s="2"/>
      <c r="D1045" s="2"/>
      <c r="E1045" s="2"/>
      <c r="F1045" s="2"/>
      <c r="G1045" s="9"/>
      <c r="H1045" s="9"/>
      <c r="I1045" s="9"/>
      <c r="J1045" s="9"/>
      <c r="K1045" s="9"/>
      <c r="L1045" s="9"/>
      <c r="M1045" s="9"/>
      <c r="N1045" s="9"/>
    </row>
    <row r="1046" spans="1:14">
      <c r="A1046" s="8" t="s">
        <v>478</v>
      </c>
      <c r="B1046" s="2" t="s">
        <v>438</v>
      </c>
      <c r="C1046" s="2" t="s">
        <v>55</v>
      </c>
      <c r="D1046" s="2" t="s">
        <v>55</v>
      </c>
      <c r="E1046" s="6" t="s">
        <v>0</v>
      </c>
      <c r="F1046" s="6" t="s">
        <v>0</v>
      </c>
      <c r="G1046" s="9">
        <v>43760</v>
      </c>
      <c r="H1046" s="9" t="s">
        <v>0</v>
      </c>
      <c r="I1046" s="9">
        <v>43760</v>
      </c>
      <c r="J1046" s="9">
        <f>J1047</f>
        <v>43760</v>
      </c>
      <c r="K1046" s="9">
        <f t="shared" ref="K1046:L1049" si="492">K1047</f>
        <v>43760</v>
      </c>
      <c r="L1046" s="9">
        <f t="shared" si="492"/>
        <v>43760</v>
      </c>
      <c r="M1046" s="9">
        <f t="shared" si="466"/>
        <v>100</v>
      </c>
      <c r="N1046" s="9">
        <f t="shared" si="467"/>
        <v>100</v>
      </c>
    </row>
    <row r="1047" spans="1:14" ht="38.25">
      <c r="A1047" s="8" t="s">
        <v>386</v>
      </c>
      <c r="B1047" s="2" t="s">
        <v>438</v>
      </c>
      <c r="C1047" s="2" t="s">
        <v>55</v>
      </c>
      <c r="D1047" s="2" t="s">
        <v>55</v>
      </c>
      <c r="E1047" s="2" t="s">
        <v>387</v>
      </c>
      <c r="F1047" s="6" t="s">
        <v>0</v>
      </c>
      <c r="G1047" s="9">
        <v>43760</v>
      </c>
      <c r="H1047" s="9" t="s">
        <v>0</v>
      </c>
      <c r="I1047" s="9">
        <v>43760</v>
      </c>
      <c r="J1047" s="9">
        <f>J1048</f>
        <v>43760</v>
      </c>
      <c r="K1047" s="9">
        <f t="shared" si="492"/>
        <v>43760</v>
      </c>
      <c r="L1047" s="9">
        <f t="shared" si="492"/>
        <v>43760</v>
      </c>
      <c r="M1047" s="9">
        <f t="shared" si="466"/>
        <v>100</v>
      </c>
      <c r="N1047" s="9">
        <f t="shared" si="467"/>
        <v>100</v>
      </c>
    </row>
    <row r="1048" spans="1:14" ht="25.5">
      <c r="A1048" s="8" t="s">
        <v>479</v>
      </c>
      <c r="B1048" s="2" t="s">
        <v>438</v>
      </c>
      <c r="C1048" s="2" t="s">
        <v>55</v>
      </c>
      <c r="D1048" s="2" t="s">
        <v>55</v>
      </c>
      <c r="E1048" s="2" t="s">
        <v>480</v>
      </c>
      <c r="F1048" s="6" t="s">
        <v>0</v>
      </c>
      <c r="G1048" s="9">
        <v>43760</v>
      </c>
      <c r="H1048" s="9" t="s">
        <v>0</v>
      </c>
      <c r="I1048" s="9">
        <v>43760</v>
      </c>
      <c r="J1048" s="9">
        <f>J1049</f>
        <v>43760</v>
      </c>
      <c r="K1048" s="9">
        <f t="shared" si="492"/>
        <v>43760</v>
      </c>
      <c r="L1048" s="9">
        <f t="shared" si="492"/>
        <v>43760</v>
      </c>
      <c r="M1048" s="9">
        <f t="shared" si="466"/>
        <v>100</v>
      </c>
      <c r="N1048" s="9">
        <f t="shared" si="467"/>
        <v>100</v>
      </c>
    </row>
    <row r="1049" spans="1:14">
      <c r="A1049" s="8" t="s">
        <v>481</v>
      </c>
      <c r="B1049" s="2" t="s">
        <v>438</v>
      </c>
      <c r="C1049" s="2" t="s">
        <v>55</v>
      </c>
      <c r="D1049" s="2" t="s">
        <v>55</v>
      </c>
      <c r="E1049" s="2" t="s">
        <v>482</v>
      </c>
      <c r="F1049" s="6" t="s">
        <v>0</v>
      </c>
      <c r="G1049" s="9">
        <v>43760</v>
      </c>
      <c r="H1049" s="9" t="s">
        <v>0</v>
      </c>
      <c r="I1049" s="9">
        <v>43760</v>
      </c>
      <c r="J1049" s="9">
        <f>J1050</f>
        <v>43760</v>
      </c>
      <c r="K1049" s="9">
        <f t="shared" si="492"/>
        <v>43760</v>
      </c>
      <c r="L1049" s="9">
        <f t="shared" si="492"/>
        <v>43760</v>
      </c>
      <c r="M1049" s="9">
        <f t="shared" si="466"/>
        <v>100</v>
      </c>
      <c r="N1049" s="9">
        <f t="shared" si="467"/>
        <v>100</v>
      </c>
    </row>
    <row r="1050" spans="1:14" ht="38.25">
      <c r="A1050" s="8" t="s">
        <v>62</v>
      </c>
      <c r="B1050" s="2" t="s">
        <v>438</v>
      </c>
      <c r="C1050" s="2" t="s">
        <v>55</v>
      </c>
      <c r="D1050" s="2" t="s">
        <v>55</v>
      </c>
      <c r="E1050" s="2" t="s">
        <v>482</v>
      </c>
      <c r="F1050" s="2" t="s">
        <v>63</v>
      </c>
      <c r="G1050" s="9">
        <v>43760</v>
      </c>
      <c r="H1050" s="9" t="s">
        <v>0</v>
      </c>
      <c r="I1050" s="9">
        <v>43760</v>
      </c>
      <c r="J1050" s="9">
        <f>J1051+J1052</f>
        <v>43760</v>
      </c>
      <c r="K1050" s="9">
        <f t="shared" ref="K1050:L1050" si="493">K1051+K1052</f>
        <v>43760</v>
      </c>
      <c r="L1050" s="9">
        <f t="shared" si="493"/>
        <v>43760</v>
      </c>
      <c r="M1050" s="9">
        <f t="shared" si="466"/>
        <v>100</v>
      </c>
      <c r="N1050" s="9">
        <f t="shared" si="467"/>
        <v>100</v>
      </c>
    </row>
    <row r="1051" spans="1:14">
      <c r="A1051" s="8" t="s">
        <v>64</v>
      </c>
      <c r="B1051" s="2" t="s">
        <v>438</v>
      </c>
      <c r="C1051" s="2" t="s">
        <v>55</v>
      </c>
      <c r="D1051" s="2" t="s">
        <v>55</v>
      </c>
      <c r="E1051" s="2" t="s">
        <v>482</v>
      </c>
      <c r="F1051" s="2" t="s">
        <v>65</v>
      </c>
      <c r="G1051" s="9">
        <v>41665.1</v>
      </c>
      <c r="H1051" s="9" t="s">
        <v>0</v>
      </c>
      <c r="I1051" s="9">
        <v>41665.1</v>
      </c>
      <c r="J1051" s="9">
        <v>42010.738680000002</v>
      </c>
      <c r="K1051" s="9">
        <v>42010.738680000002</v>
      </c>
      <c r="L1051" s="9">
        <v>42010.738680000002</v>
      </c>
      <c r="M1051" s="9">
        <f t="shared" si="466"/>
        <v>100.8295640236073</v>
      </c>
      <c r="N1051" s="9">
        <f t="shared" si="467"/>
        <v>100</v>
      </c>
    </row>
    <row r="1052" spans="1:14">
      <c r="A1052" s="8" t="s">
        <v>102</v>
      </c>
      <c r="B1052" s="2" t="s">
        <v>438</v>
      </c>
      <c r="C1052" s="2" t="s">
        <v>55</v>
      </c>
      <c r="D1052" s="2" t="s">
        <v>55</v>
      </c>
      <c r="E1052" s="2" t="s">
        <v>482</v>
      </c>
      <c r="F1052" s="2" t="s">
        <v>103</v>
      </c>
      <c r="G1052" s="9">
        <v>2094.9</v>
      </c>
      <c r="H1052" s="9" t="s">
        <v>0</v>
      </c>
      <c r="I1052" s="9">
        <v>2094.9</v>
      </c>
      <c r="J1052" s="9">
        <v>1749.2613200000001</v>
      </c>
      <c r="K1052" s="9">
        <v>1749.2613200000001</v>
      </c>
      <c r="L1052" s="9">
        <v>1749.2613200000001</v>
      </c>
      <c r="M1052" s="9">
        <f t="shared" si="466"/>
        <v>83.500946107212755</v>
      </c>
      <c r="N1052" s="9">
        <f t="shared" si="467"/>
        <v>100</v>
      </c>
    </row>
    <row r="1053" spans="1:14">
      <c r="A1053" s="8"/>
      <c r="B1053" s="2"/>
      <c r="C1053" s="2"/>
      <c r="D1053" s="2"/>
      <c r="E1053" s="2"/>
      <c r="F1053" s="2"/>
      <c r="G1053" s="9"/>
      <c r="H1053" s="9"/>
      <c r="I1053" s="9"/>
      <c r="J1053" s="9"/>
      <c r="K1053" s="9"/>
      <c r="L1053" s="9"/>
      <c r="M1053" s="9"/>
      <c r="N1053" s="9"/>
    </row>
    <row r="1054" spans="1:14" ht="25.5">
      <c r="A1054" s="8" t="s">
        <v>483</v>
      </c>
      <c r="B1054" s="2" t="s">
        <v>438</v>
      </c>
      <c r="C1054" s="2" t="s">
        <v>55</v>
      </c>
      <c r="D1054" s="2" t="s">
        <v>162</v>
      </c>
      <c r="E1054" s="6" t="s">
        <v>0</v>
      </c>
      <c r="F1054" s="6" t="s">
        <v>0</v>
      </c>
      <c r="G1054" s="9">
        <v>4665.7</v>
      </c>
      <c r="H1054" s="9" t="s">
        <v>0</v>
      </c>
      <c r="I1054" s="9">
        <v>4665.7</v>
      </c>
      <c r="J1054" s="9">
        <f>J1055+J1060</f>
        <v>5159.3152599999994</v>
      </c>
      <c r="K1054" s="9">
        <f t="shared" ref="K1054:L1054" si="494">K1055+K1060</f>
        <v>5159.3152599999994</v>
      </c>
      <c r="L1054" s="9">
        <f t="shared" si="494"/>
        <v>4819.1102599999995</v>
      </c>
      <c r="M1054" s="9">
        <f t="shared" si="466"/>
        <v>103.28804380907472</v>
      </c>
      <c r="N1054" s="9">
        <f t="shared" si="467"/>
        <v>93.406004811576494</v>
      </c>
    </row>
    <row r="1055" spans="1:14" ht="38.25">
      <c r="A1055" s="8" t="s">
        <v>133</v>
      </c>
      <c r="B1055" s="2" t="s">
        <v>438</v>
      </c>
      <c r="C1055" s="2" t="s">
        <v>55</v>
      </c>
      <c r="D1055" s="2" t="s">
        <v>162</v>
      </c>
      <c r="E1055" s="2" t="s">
        <v>134</v>
      </c>
      <c r="F1055" s="6" t="s">
        <v>0</v>
      </c>
      <c r="G1055" s="9">
        <v>4665.7</v>
      </c>
      <c r="H1055" s="9" t="s">
        <v>0</v>
      </c>
      <c r="I1055" s="9">
        <v>4665.7</v>
      </c>
      <c r="J1055" s="9">
        <f>J1056</f>
        <v>4665.7</v>
      </c>
      <c r="K1055" s="9">
        <f t="shared" ref="K1055:L1058" si="495">K1056</f>
        <v>4665.7</v>
      </c>
      <c r="L1055" s="9">
        <f t="shared" si="495"/>
        <v>4325.4949999999999</v>
      </c>
      <c r="M1055" s="9">
        <f t="shared" si="466"/>
        <v>92.70838245065049</v>
      </c>
      <c r="N1055" s="9">
        <f t="shared" si="467"/>
        <v>92.70838245065049</v>
      </c>
    </row>
    <row r="1056" spans="1:14" ht="51">
      <c r="A1056" s="8" t="s">
        <v>443</v>
      </c>
      <c r="B1056" s="2" t="s">
        <v>438</v>
      </c>
      <c r="C1056" s="2" t="s">
        <v>55</v>
      </c>
      <c r="D1056" s="2" t="s">
        <v>162</v>
      </c>
      <c r="E1056" s="2" t="s">
        <v>444</v>
      </c>
      <c r="F1056" s="6" t="s">
        <v>0</v>
      </c>
      <c r="G1056" s="9">
        <v>4665.7</v>
      </c>
      <c r="H1056" s="9" t="s">
        <v>0</v>
      </c>
      <c r="I1056" s="9">
        <v>4665.7</v>
      </c>
      <c r="J1056" s="9">
        <f>J1057</f>
        <v>4665.7</v>
      </c>
      <c r="K1056" s="9">
        <f t="shared" si="495"/>
        <v>4665.7</v>
      </c>
      <c r="L1056" s="9">
        <f t="shared" si="495"/>
        <v>4325.4949999999999</v>
      </c>
      <c r="M1056" s="9">
        <f t="shared" si="466"/>
        <v>92.70838245065049</v>
      </c>
      <c r="N1056" s="9">
        <f t="shared" si="467"/>
        <v>92.70838245065049</v>
      </c>
    </row>
    <row r="1057" spans="1:14" ht="25.5">
      <c r="A1057" s="8" t="s">
        <v>60</v>
      </c>
      <c r="B1057" s="2" t="s">
        <v>438</v>
      </c>
      <c r="C1057" s="2" t="s">
        <v>55</v>
      </c>
      <c r="D1057" s="2" t="s">
        <v>162</v>
      </c>
      <c r="E1057" s="2" t="s">
        <v>484</v>
      </c>
      <c r="F1057" s="6" t="s">
        <v>0</v>
      </c>
      <c r="G1057" s="9">
        <v>4665.7</v>
      </c>
      <c r="H1057" s="9" t="s">
        <v>0</v>
      </c>
      <c r="I1057" s="9">
        <v>4665.7</v>
      </c>
      <c r="J1057" s="9">
        <f>J1058</f>
        <v>4665.7</v>
      </c>
      <c r="K1057" s="9">
        <f t="shared" si="495"/>
        <v>4665.7</v>
      </c>
      <c r="L1057" s="9">
        <f t="shared" si="495"/>
        <v>4325.4949999999999</v>
      </c>
      <c r="M1057" s="9">
        <f t="shared" si="466"/>
        <v>92.70838245065049</v>
      </c>
      <c r="N1057" s="9">
        <f t="shared" si="467"/>
        <v>92.70838245065049</v>
      </c>
    </row>
    <row r="1058" spans="1:14" ht="38.25">
      <c r="A1058" s="8" t="s">
        <v>62</v>
      </c>
      <c r="B1058" s="2" t="s">
        <v>438</v>
      </c>
      <c r="C1058" s="2" t="s">
        <v>55</v>
      </c>
      <c r="D1058" s="2" t="s">
        <v>162</v>
      </c>
      <c r="E1058" s="2" t="s">
        <v>484</v>
      </c>
      <c r="F1058" s="2" t="s">
        <v>63</v>
      </c>
      <c r="G1058" s="9">
        <v>4665.7</v>
      </c>
      <c r="H1058" s="9" t="s">
        <v>0</v>
      </c>
      <c r="I1058" s="9">
        <v>4665.7</v>
      </c>
      <c r="J1058" s="9">
        <f>J1059</f>
        <v>4665.7</v>
      </c>
      <c r="K1058" s="9">
        <f t="shared" si="495"/>
        <v>4665.7</v>
      </c>
      <c r="L1058" s="9">
        <f t="shared" si="495"/>
        <v>4325.4949999999999</v>
      </c>
      <c r="M1058" s="9">
        <f t="shared" si="466"/>
        <v>92.70838245065049</v>
      </c>
      <c r="N1058" s="9">
        <f t="shared" si="467"/>
        <v>92.70838245065049</v>
      </c>
    </row>
    <row r="1059" spans="1:14" ht="14.25" customHeight="1">
      <c r="A1059" s="8" t="s">
        <v>64</v>
      </c>
      <c r="B1059" s="2" t="s">
        <v>438</v>
      </c>
      <c r="C1059" s="2" t="s">
        <v>55</v>
      </c>
      <c r="D1059" s="2" t="s">
        <v>162</v>
      </c>
      <c r="E1059" s="2" t="s">
        <v>484</v>
      </c>
      <c r="F1059" s="2" t="s">
        <v>65</v>
      </c>
      <c r="G1059" s="9">
        <v>4665.7</v>
      </c>
      <c r="H1059" s="9" t="s">
        <v>0</v>
      </c>
      <c r="I1059" s="9">
        <v>4665.7</v>
      </c>
      <c r="J1059" s="9">
        <v>4665.7</v>
      </c>
      <c r="K1059" s="9">
        <v>4665.7</v>
      </c>
      <c r="L1059" s="9">
        <v>4325.4949999999999</v>
      </c>
      <c r="M1059" s="9">
        <f t="shared" si="466"/>
        <v>92.70838245065049</v>
      </c>
      <c r="N1059" s="9">
        <f t="shared" si="467"/>
        <v>92.70838245065049</v>
      </c>
    </row>
    <row r="1060" spans="1:14" ht="30.75" customHeight="1">
      <c r="A1060" s="33" t="s">
        <v>677</v>
      </c>
      <c r="B1060" s="2" t="s">
        <v>438</v>
      </c>
      <c r="C1060" s="2" t="s">
        <v>55</v>
      </c>
      <c r="D1060" s="2" t="s">
        <v>162</v>
      </c>
      <c r="E1060" s="28" t="s">
        <v>678</v>
      </c>
      <c r="F1060" s="2"/>
      <c r="G1060" s="9"/>
      <c r="H1060" s="9"/>
      <c r="I1060" s="9"/>
      <c r="J1060" s="9">
        <f>J1061</f>
        <v>493.61525999999998</v>
      </c>
      <c r="K1060" s="9">
        <f t="shared" ref="K1060:L1062" si="496">K1061</f>
        <v>493.61525999999998</v>
      </c>
      <c r="L1060" s="9">
        <f t="shared" si="496"/>
        <v>493.61525999999998</v>
      </c>
      <c r="M1060" s="9">
        <v>0</v>
      </c>
      <c r="N1060" s="9">
        <f t="shared" ref="N1060:N1063" si="497">L1060/J1060*100</f>
        <v>100</v>
      </c>
    </row>
    <row r="1061" spans="1:14" ht="27" customHeight="1">
      <c r="A1061" s="33" t="s">
        <v>677</v>
      </c>
      <c r="B1061" s="2" t="s">
        <v>438</v>
      </c>
      <c r="C1061" s="2" t="s">
        <v>55</v>
      </c>
      <c r="D1061" s="2" t="s">
        <v>162</v>
      </c>
      <c r="E1061" s="28" t="s">
        <v>679</v>
      </c>
      <c r="F1061" s="2"/>
      <c r="G1061" s="9"/>
      <c r="H1061" s="9"/>
      <c r="I1061" s="9"/>
      <c r="J1061" s="9">
        <f>J1062</f>
        <v>493.61525999999998</v>
      </c>
      <c r="K1061" s="9">
        <f t="shared" si="496"/>
        <v>493.61525999999998</v>
      </c>
      <c r="L1061" s="9">
        <f t="shared" si="496"/>
        <v>493.61525999999998</v>
      </c>
      <c r="M1061" s="9">
        <v>0</v>
      </c>
      <c r="N1061" s="9">
        <f t="shared" si="497"/>
        <v>100</v>
      </c>
    </row>
    <row r="1062" spans="1:14" ht="38.25">
      <c r="A1062" s="8" t="s">
        <v>62</v>
      </c>
      <c r="B1062" s="2" t="s">
        <v>438</v>
      </c>
      <c r="C1062" s="2" t="s">
        <v>55</v>
      </c>
      <c r="D1062" s="2" t="s">
        <v>162</v>
      </c>
      <c r="E1062" s="28" t="s">
        <v>679</v>
      </c>
      <c r="F1062" s="2">
        <v>600</v>
      </c>
      <c r="G1062" s="9"/>
      <c r="H1062" s="9"/>
      <c r="I1062" s="9"/>
      <c r="J1062" s="9">
        <f>J1063</f>
        <v>493.61525999999998</v>
      </c>
      <c r="K1062" s="9">
        <f t="shared" si="496"/>
        <v>493.61525999999998</v>
      </c>
      <c r="L1062" s="9">
        <f t="shared" si="496"/>
        <v>493.61525999999998</v>
      </c>
      <c r="M1062" s="9">
        <v>0</v>
      </c>
      <c r="N1062" s="9">
        <f t="shared" si="497"/>
        <v>100</v>
      </c>
    </row>
    <row r="1063" spans="1:14">
      <c r="A1063" s="8" t="s">
        <v>64</v>
      </c>
      <c r="B1063" s="2" t="s">
        <v>438</v>
      </c>
      <c r="C1063" s="2" t="s">
        <v>55</v>
      </c>
      <c r="D1063" s="2" t="s">
        <v>162</v>
      </c>
      <c r="E1063" s="28" t="s">
        <v>679</v>
      </c>
      <c r="F1063" s="2">
        <v>610</v>
      </c>
      <c r="G1063" s="9"/>
      <c r="H1063" s="9"/>
      <c r="I1063" s="9"/>
      <c r="J1063" s="9">
        <v>493.61525999999998</v>
      </c>
      <c r="K1063" s="9">
        <v>493.61525999999998</v>
      </c>
      <c r="L1063" s="9">
        <v>493.61525999999998</v>
      </c>
      <c r="M1063" s="9">
        <v>0</v>
      </c>
      <c r="N1063" s="9">
        <f t="shared" si="497"/>
        <v>100</v>
      </c>
    </row>
    <row r="1064" spans="1:14">
      <c r="A1064" s="8"/>
      <c r="B1064" s="2"/>
      <c r="C1064" s="2"/>
      <c r="D1064" s="2"/>
      <c r="E1064" s="2"/>
      <c r="F1064" s="2"/>
      <c r="G1064" s="9"/>
      <c r="H1064" s="9"/>
      <c r="I1064" s="9"/>
      <c r="J1064" s="9"/>
      <c r="K1064" s="9"/>
      <c r="L1064" s="9"/>
      <c r="M1064" s="9"/>
      <c r="N1064" s="9"/>
    </row>
    <row r="1065" spans="1:14">
      <c r="A1065" s="8" t="s">
        <v>485</v>
      </c>
      <c r="B1065" s="2" t="s">
        <v>438</v>
      </c>
      <c r="C1065" s="2" t="s">
        <v>55</v>
      </c>
      <c r="D1065" s="2" t="s">
        <v>67</v>
      </c>
      <c r="E1065" s="6" t="s">
        <v>0</v>
      </c>
      <c r="F1065" s="6" t="s">
        <v>0</v>
      </c>
      <c r="G1065" s="9">
        <v>789237.4</v>
      </c>
      <c r="H1065" s="9" t="s">
        <v>0</v>
      </c>
      <c r="I1065" s="9">
        <v>789237.4</v>
      </c>
      <c r="J1065" s="9">
        <f>J1066+J1153+J1174+J1189+J1194+J1198</f>
        <v>754691.15150000004</v>
      </c>
      <c r="K1065" s="9">
        <f t="shared" ref="K1065:L1065" si="498">K1066+K1153+K1174+K1189+K1194+K1198</f>
        <v>725328.25450000004</v>
      </c>
      <c r="L1065" s="9">
        <f t="shared" si="498"/>
        <v>723189.80778999988</v>
      </c>
      <c r="M1065" s="9">
        <f t="shared" si="466"/>
        <v>91.631467007265471</v>
      </c>
      <c r="N1065" s="9">
        <f t="shared" si="467"/>
        <v>95.825929103926939</v>
      </c>
    </row>
    <row r="1066" spans="1:14" ht="38.25">
      <c r="A1066" s="8" t="s">
        <v>133</v>
      </c>
      <c r="B1066" s="2" t="s">
        <v>438</v>
      </c>
      <c r="C1066" s="2" t="s">
        <v>55</v>
      </c>
      <c r="D1066" s="2" t="s">
        <v>67</v>
      </c>
      <c r="E1066" s="2" t="s">
        <v>134</v>
      </c>
      <c r="F1066" s="6" t="s">
        <v>0</v>
      </c>
      <c r="G1066" s="9">
        <v>774628.5</v>
      </c>
      <c r="H1066" s="9" t="s">
        <v>0</v>
      </c>
      <c r="I1066" s="9">
        <v>774628.5</v>
      </c>
      <c r="J1066" s="9">
        <f>J1067+J1084+J1112+J1121+J1147</f>
        <v>738367.04350000003</v>
      </c>
      <c r="K1066" s="9">
        <f t="shared" ref="K1066:L1066" si="499">K1067+K1084+K1112+K1121+K1147</f>
        <v>709004.14650000003</v>
      </c>
      <c r="L1066" s="9">
        <f t="shared" si="499"/>
        <v>707171.65706999996</v>
      </c>
      <c r="M1066" s="9">
        <f t="shared" si="466"/>
        <v>91.291716877186929</v>
      </c>
      <c r="N1066" s="9">
        <f t="shared" si="467"/>
        <v>95.775084125893812</v>
      </c>
    </row>
    <row r="1067" spans="1:14" ht="38.25">
      <c r="A1067" s="8" t="s">
        <v>446</v>
      </c>
      <c r="B1067" s="2" t="s">
        <v>438</v>
      </c>
      <c r="C1067" s="2" t="s">
        <v>55</v>
      </c>
      <c r="D1067" s="2" t="s">
        <v>67</v>
      </c>
      <c r="E1067" s="2" t="s">
        <v>447</v>
      </c>
      <c r="F1067" s="6" t="s">
        <v>0</v>
      </c>
      <c r="G1067" s="9">
        <v>99917.6</v>
      </c>
      <c r="H1067" s="9" t="s">
        <v>0</v>
      </c>
      <c r="I1067" s="9">
        <v>99917.6</v>
      </c>
      <c r="J1067" s="9">
        <f>J1068+J1072+J1075+J1081</f>
        <v>95328.599999999991</v>
      </c>
      <c r="K1067" s="9">
        <f t="shared" ref="K1067:L1067" si="500">K1068+K1072+K1075+K1081</f>
        <v>95328.599999999991</v>
      </c>
      <c r="L1067" s="9">
        <f t="shared" si="500"/>
        <v>95328.599999999991</v>
      </c>
      <c r="M1067" s="9">
        <f t="shared" si="466"/>
        <v>95.407215545609574</v>
      </c>
      <c r="N1067" s="9">
        <f t="shared" si="467"/>
        <v>100</v>
      </c>
    </row>
    <row r="1068" spans="1:14" ht="25.5">
      <c r="A1068" s="8" t="s">
        <v>60</v>
      </c>
      <c r="B1068" s="2" t="s">
        <v>438</v>
      </c>
      <c r="C1068" s="2" t="s">
        <v>55</v>
      </c>
      <c r="D1068" s="2" t="s">
        <v>67</v>
      </c>
      <c r="E1068" s="2" t="s">
        <v>450</v>
      </c>
      <c r="F1068" s="6" t="s">
        <v>0</v>
      </c>
      <c r="G1068" s="9">
        <v>43414.5</v>
      </c>
      <c r="H1068" s="9" t="s">
        <v>0</v>
      </c>
      <c r="I1068" s="9">
        <v>43414.5</v>
      </c>
      <c r="J1068" s="9">
        <f>J1069</f>
        <v>43414.5</v>
      </c>
      <c r="K1068" s="9">
        <f t="shared" ref="K1068:L1068" si="501">K1069</f>
        <v>43414.5</v>
      </c>
      <c r="L1068" s="9">
        <f t="shared" si="501"/>
        <v>43414.5</v>
      </c>
      <c r="M1068" s="9">
        <f t="shared" si="466"/>
        <v>100</v>
      </c>
      <c r="N1068" s="9">
        <f t="shared" si="467"/>
        <v>100</v>
      </c>
    </row>
    <row r="1069" spans="1:14" ht="38.25">
      <c r="A1069" s="8" t="s">
        <v>62</v>
      </c>
      <c r="B1069" s="2" t="s">
        <v>438</v>
      </c>
      <c r="C1069" s="2" t="s">
        <v>55</v>
      </c>
      <c r="D1069" s="2" t="s">
        <v>67</v>
      </c>
      <c r="E1069" s="2" t="s">
        <v>450</v>
      </c>
      <c r="F1069" s="2" t="s">
        <v>63</v>
      </c>
      <c r="G1069" s="9">
        <v>43414.5</v>
      </c>
      <c r="H1069" s="9" t="s">
        <v>0</v>
      </c>
      <c r="I1069" s="9">
        <v>43414.5</v>
      </c>
      <c r="J1069" s="9">
        <f>J1070+J1071</f>
        <v>43414.5</v>
      </c>
      <c r="K1069" s="9">
        <f t="shared" ref="K1069:L1069" si="502">K1070+K1071</f>
        <v>43414.5</v>
      </c>
      <c r="L1069" s="9">
        <f t="shared" si="502"/>
        <v>43414.5</v>
      </c>
      <c r="M1069" s="9">
        <f t="shared" si="466"/>
        <v>100</v>
      </c>
      <c r="N1069" s="9">
        <f t="shared" si="467"/>
        <v>100</v>
      </c>
    </row>
    <row r="1070" spans="1:14">
      <c r="A1070" s="8" t="s">
        <v>64</v>
      </c>
      <c r="B1070" s="2" t="s">
        <v>438</v>
      </c>
      <c r="C1070" s="2" t="s">
        <v>55</v>
      </c>
      <c r="D1070" s="2" t="s">
        <v>67</v>
      </c>
      <c r="E1070" s="2" t="s">
        <v>450</v>
      </c>
      <c r="F1070" s="2" t="s">
        <v>65</v>
      </c>
      <c r="G1070" s="9">
        <v>17398.2</v>
      </c>
      <c r="H1070" s="9" t="s">
        <v>0</v>
      </c>
      <c r="I1070" s="9">
        <v>17398.2</v>
      </c>
      <c r="J1070" s="9">
        <f>9583.2+7815</f>
        <v>17398.2</v>
      </c>
      <c r="K1070" s="9">
        <f>9583.2+7815</f>
        <v>17398.2</v>
      </c>
      <c r="L1070" s="9">
        <f>9583.2+7815</f>
        <v>17398.2</v>
      </c>
      <c r="M1070" s="9">
        <f t="shared" si="466"/>
        <v>100</v>
      </c>
      <c r="N1070" s="9">
        <f t="shared" si="467"/>
        <v>100</v>
      </c>
    </row>
    <row r="1071" spans="1:14">
      <c r="A1071" s="8" t="s">
        <v>102</v>
      </c>
      <c r="B1071" s="2" t="s">
        <v>438</v>
      </c>
      <c r="C1071" s="2" t="s">
        <v>55</v>
      </c>
      <c r="D1071" s="2" t="s">
        <v>67</v>
      </c>
      <c r="E1071" s="2" t="s">
        <v>450</v>
      </c>
      <c r="F1071" s="2" t="s">
        <v>103</v>
      </c>
      <c r="G1071" s="9">
        <v>26016.3</v>
      </c>
      <c r="H1071" s="9" t="s">
        <v>0</v>
      </c>
      <c r="I1071" s="9">
        <v>26016.3</v>
      </c>
      <c r="J1071" s="9">
        <v>26016.3</v>
      </c>
      <c r="K1071" s="9">
        <v>26016.3</v>
      </c>
      <c r="L1071" s="9">
        <v>26016.3</v>
      </c>
      <c r="M1071" s="9">
        <f t="shared" si="466"/>
        <v>100</v>
      </c>
      <c r="N1071" s="9">
        <f t="shared" si="467"/>
        <v>100</v>
      </c>
    </row>
    <row r="1072" spans="1:14" ht="89.25">
      <c r="A1072" s="8" t="s">
        <v>419</v>
      </c>
      <c r="B1072" s="2" t="s">
        <v>438</v>
      </c>
      <c r="C1072" s="2" t="s">
        <v>55</v>
      </c>
      <c r="D1072" s="2" t="s">
        <v>67</v>
      </c>
      <c r="E1072" s="2" t="s">
        <v>486</v>
      </c>
      <c r="F1072" s="6" t="s">
        <v>0</v>
      </c>
      <c r="G1072" s="9">
        <v>4589</v>
      </c>
      <c r="H1072" s="9" t="s">
        <v>0</v>
      </c>
      <c r="I1072" s="9">
        <v>4589</v>
      </c>
      <c r="J1072" s="9">
        <f>J1073</f>
        <v>0</v>
      </c>
      <c r="K1072" s="9">
        <f t="shared" ref="K1072:L1073" si="503">K1073</f>
        <v>0</v>
      </c>
      <c r="L1072" s="9">
        <f t="shared" si="503"/>
        <v>0</v>
      </c>
      <c r="M1072" s="9">
        <f t="shared" si="466"/>
        <v>0</v>
      </c>
      <c r="N1072" s="9">
        <v>0</v>
      </c>
    </row>
    <row r="1073" spans="1:14">
      <c r="A1073" s="8" t="s">
        <v>97</v>
      </c>
      <c r="B1073" s="2" t="s">
        <v>438</v>
      </c>
      <c r="C1073" s="2" t="s">
        <v>55</v>
      </c>
      <c r="D1073" s="2" t="s">
        <v>67</v>
      </c>
      <c r="E1073" s="2" t="s">
        <v>486</v>
      </c>
      <c r="F1073" s="2" t="s">
        <v>98</v>
      </c>
      <c r="G1073" s="9">
        <v>4589</v>
      </c>
      <c r="H1073" s="9" t="s">
        <v>0</v>
      </c>
      <c r="I1073" s="9">
        <v>4589</v>
      </c>
      <c r="J1073" s="9">
        <f>J1074</f>
        <v>0</v>
      </c>
      <c r="K1073" s="9">
        <f t="shared" si="503"/>
        <v>0</v>
      </c>
      <c r="L1073" s="9">
        <f t="shared" si="503"/>
        <v>0</v>
      </c>
      <c r="M1073" s="9">
        <f t="shared" si="466"/>
        <v>0</v>
      </c>
      <c r="N1073" s="9">
        <v>0</v>
      </c>
    </row>
    <row r="1074" spans="1:14">
      <c r="A1074" s="8" t="s">
        <v>421</v>
      </c>
      <c r="B1074" s="2" t="s">
        <v>438</v>
      </c>
      <c r="C1074" s="2" t="s">
        <v>55</v>
      </c>
      <c r="D1074" s="2" t="s">
        <v>67</v>
      </c>
      <c r="E1074" s="2" t="s">
        <v>486</v>
      </c>
      <c r="F1074" s="2" t="s">
        <v>422</v>
      </c>
      <c r="G1074" s="9">
        <v>4589</v>
      </c>
      <c r="H1074" s="9" t="s">
        <v>0</v>
      </c>
      <c r="I1074" s="9">
        <v>4589</v>
      </c>
      <c r="J1074" s="9">
        <v>0</v>
      </c>
      <c r="K1074" s="9">
        <v>0</v>
      </c>
      <c r="L1074" s="9">
        <v>0</v>
      </c>
      <c r="M1074" s="9">
        <f t="shared" si="466"/>
        <v>0</v>
      </c>
      <c r="N1074" s="9">
        <v>0</v>
      </c>
    </row>
    <row r="1075" spans="1:14">
      <c r="A1075" s="8" t="s">
        <v>487</v>
      </c>
      <c r="B1075" s="2" t="s">
        <v>438</v>
      </c>
      <c r="C1075" s="2" t="s">
        <v>55</v>
      </c>
      <c r="D1075" s="2" t="s">
        <v>67</v>
      </c>
      <c r="E1075" s="2" t="s">
        <v>488</v>
      </c>
      <c r="F1075" s="6" t="s">
        <v>0</v>
      </c>
      <c r="G1075" s="9">
        <v>50501.8</v>
      </c>
      <c r="H1075" s="9" t="s">
        <v>0</v>
      </c>
      <c r="I1075" s="9">
        <v>50501.8</v>
      </c>
      <c r="J1075" s="9">
        <f>J1076+J1078</f>
        <v>50501.799999999996</v>
      </c>
      <c r="K1075" s="9">
        <f t="shared" ref="K1075:L1075" si="504">K1076+K1078</f>
        <v>50501.799999999996</v>
      </c>
      <c r="L1075" s="9">
        <f t="shared" si="504"/>
        <v>50501.799999999996</v>
      </c>
      <c r="M1075" s="9">
        <f t="shared" si="466"/>
        <v>99.999999999999986</v>
      </c>
      <c r="N1075" s="9">
        <f t="shared" si="467"/>
        <v>100</v>
      </c>
    </row>
    <row r="1076" spans="1:14" ht="25.5">
      <c r="A1076" s="8" t="s">
        <v>89</v>
      </c>
      <c r="B1076" s="2" t="s">
        <v>438</v>
      </c>
      <c r="C1076" s="2" t="s">
        <v>55</v>
      </c>
      <c r="D1076" s="2" t="s">
        <v>67</v>
      </c>
      <c r="E1076" s="2" t="s">
        <v>488</v>
      </c>
      <c r="F1076" s="2" t="s">
        <v>90</v>
      </c>
      <c r="G1076" s="9">
        <v>400</v>
      </c>
      <c r="H1076" s="9" t="s">
        <v>0</v>
      </c>
      <c r="I1076" s="9">
        <v>400</v>
      </c>
      <c r="J1076" s="9">
        <f>J1077</f>
        <v>400</v>
      </c>
      <c r="K1076" s="9">
        <f t="shared" ref="K1076:L1076" si="505">K1077</f>
        <v>400</v>
      </c>
      <c r="L1076" s="9">
        <f t="shared" si="505"/>
        <v>400</v>
      </c>
      <c r="M1076" s="9">
        <f t="shared" si="466"/>
        <v>100</v>
      </c>
      <c r="N1076" s="9">
        <f t="shared" si="467"/>
        <v>100</v>
      </c>
    </row>
    <row r="1077" spans="1:14" ht="38.25">
      <c r="A1077" s="8" t="s">
        <v>91</v>
      </c>
      <c r="B1077" s="2" t="s">
        <v>438</v>
      </c>
      <c r="C1077" s="2" t="s">
        <v>55</v>
      </c>
      <c r="D1077" s="2" t="s">
        <v>67</v>
      </c>
      <c r="E1077" s="2" t="s">
        <v>488</v>
      </c>
      <c r="F1077" s="2" t="s">
        <v>92</v>
      </c>
      <c r="G1077" s="9">
        <v>400</v>
      </c>
      <c r="H1077" s="9" t="s">
        <v>0</v>
      </c>
      <c r="I1077" s="9">
        <v>400</v>
      </c>
      <c r="J1077" s="9">
        <v>400</v>
      </c>
      <c r="K1077" s="9">
        <v>400</v>
      </c>
      <c r="L1077" s="9">
        <v>400</v>
      </c>
      <c r="M1077" s="9">
        <f t="shared" ref="M1077:M1140" si="506">L1077/I1077*100</f>
        <v>100</v>
      </c>
      <c r="N1077" s="9">
        <f t="shared" ref="N1077:N1140" si="507">L1077/J1077*100</f>
        <v>100</v>
      </c>
    </row>
    <row r="1078" spans="1:14" ht="38.25">
      <c r="A1078" s="8" t="s">
        <v>62</v>
      </c>
      <c r="B1078" s="2" t="s">
        <v>438</v>
      </c>
      <c r="C1078" s="2" t="s">
        <v>55</v>
      </c>
      <c r="D1078" s="2" t="s">
        <v>67</v>
      </c>
      <c r="E1078" s="2" t="s">
        <v>488</v>
      </c>
      <c r="F1078" s="2" t="s">
        <v>63</v>
      </c>
      <c r="G1078" s="9">
        <v>50101.8</v>
      </c>
      <c r="H1078" s="9" t="s">
        <v>0</v>
      </c>
      <c r="I1078" s="9">
        <v>50101.8</v>
      </c>
      <c r="J1078" s="9">
        <f>J1079+J1080</f>
        <v>50101.799999999996</v>
      </c>
      <c r="K1078" s="9">
        <f t="shared" ref="K1078:L1078" si="508">K1079+K1080</f>
        <v>50101.799999999996</v>
      </c>
      <c r="L1078" s="9">
        <f t="shared" si="508"/>
        <v>50101.799999999996</v>
      </c>
      <c r="M1078" s="9">
        <f t="shared" si="506"/>
        <v>99.999999999999986</v>
      </c>
      <c r="N1078" s="9">
        <f t="shared" si="507"/>
        <v>100</v>
      </c>
    </row>
    <row r="1079" spans="1:14">
      <c r="A1079" s="8" t="s">
        <v>64</v>
      </c>
      <c r="B1079" s="2" t="s">
        <v>438</v>
      </c>
      <c r="C1079" s="2" t="s">
        <v>55</v>
      </c>
      <c r="D1079" s="2" t="s">
        <v>67</v>
      </c>
      <c r="E1079" s="2" t="s">
        <v>488</v>
      </c>
      <c r="F1079" s="2" t="s">
        <v>65</v>
      </c>
      <c r="G1079" s="9">
        <v>8148.7</v>
      </c>
      <c r="H1079" s="9" t="s">
        <v>0</v>
      </c>
      <c r="I1079" s="9">
        <v>8148.7</v>
      </c>
      <c r="J1079" s="9">
        <v>8148.7</v>
      </c>
      <c r="K1079" s="9">
        <v>8148.7</v>
      </c>
      <c r="L1079" s="9">
        <v>8148.7</v>
      </c>
      <c r="M1079" s="9">
        <f t="shared" si="506"/>
        <v>100</v>
      </c>
      <c r="N1079" s="9">
        <f t="shared" si="507"/>
        <v>100</v>
      </c>
    </row>
    <row r="1080" spans="1:14">
      <c r="A1080" s="8" t="s">
        <v>102</v>
      </c>
      <c r="B1080" s="2" t="s">
        <v>438</v>
      </c>
      <c r="C1080" s="2" t="s">
        <v>55</v>
      </c>
      <c r="D1080" s="2" t="s">
        <v>67</v>
      </c>
      <c r="E1080" s="2" t="s">
        <v>488</v>
      </c>
      <c r="F1080" s="2" t="s">
        <v>103</v>
      </c>
      <c r="G1080" s="9">
        <v>41953.1</v>
      </c>
      <c r="H1080" s="9" t="s">
        <v>0</v>
      </c>
      <c r="I1080" s="9">
        <v>41953.1</v>
      </c>
      <c r="J1080" s="9">
        <v>41953.1</v>
      </c>
      <c r="K1080" s="9">
        <v>41953.1</v>
      </c>
      <c r="L1080" s="9">
        <v>41953.1</v>
      </c>
      <c r="M1080" s="9">
        <f t="shared" si="506"/>
        <v>100</v>
      </c>
      <c r="N1080" s="9">
        <f t="shared" si="507"/>
        <v>100</v>
      </c>
    </row>
    <row r="1081" spans="1:14" ht="51">
      <c r="A1081" s="8" t="s">
        <v>489</v>
      </c>
      <c r="B1081" s="2" t="s">
        <v>438</v>
      </c>
      <c r="C1081" s="2" t="s">
        <v>55</v>
      </c>
      <c r="D1081" s="2" t="s">
        <v>67</v>
      </c>
      <c r="E1081" s="2" t="s">
        <v>490</v>
      </c>
      <c r="F1081" s="6" t="s">
        <v>0</v>
      </c>
      <c r="G1081" s="9">
        <v>1412.3</v>
      </c>
      <c r="H1081" s="9" t="s">
        <v>0</v>
      </c>
      <c r="I1081" s="9">
        <v>1412.3</v>
      </c>
      <c r="J1081" s="9">
        <f>J1082</f>
        <v>1412.3</v>
      </c>
      <c r="K1081" s="9">
        <f t="shared" ref="K1081:L1082" si="509">K1082</f>
        <v>1412.3</v>
      </c>
      <c r="L1081" s="9">
        <f t="shared" si="509"/>
        <v>1412.3</v>
      </c>
      <c r="M1081" s="9">
        <f t="shared" si="506"/>
        <v>100</v>
      </c>
      <c r="N1081" s="9">
        <f t="shared" si="507"/>
        <v>100</v>
      </c>
    </row>
    <row r="1082" spans="1:14">
      <c r="A1082" s="8" t="s">
        <v>28</v>
      </c>
      <c r="B1082" s="2" t="s">
        <v>438</v>
      </c>
      <c r="C1082" s="2" t="s">
        <v>55</v>
      </c>
      <c r="D1082" s="2" t="s">
        <v>67</v>
      </c>
      <c r="E1082" s="2" t="s">
        <v>490</v>
      </c>
      <c r="F1082" s="2" t="s">
        <v>29</v>
      </c>
      <c r="G1082" s="9">
        <v>1412.3</v>
      </c>
      <c r="H1082" s="9" t="s">
        <v>0</v>
      </c>
      <c r="I1082" s="9">
        <v>1412.3</v>
      </c>
      <c r="J1082" s="9">
        <f>J1083</f>
        <v>1412.3</v>
      </c>
      <c r="K1082" s="9">
        <f t="shared" si="509"/>
        <v>1412.3</v>
      </c>
      <c r="L1082" s="9">
        <f t="shared" si="509"/>
        <v>1412.3</v>
      </c>
      <c r="M1082" s="9">
        <f t="shared" si="506"/>
        <v>100</v>
      </c>
      <c r="N1082" s="9">
        <f t="shared" si="507"/>
        <v>100</v>
      </c>
    </row>
    <row r="1083" spans="1:14">
      <c r="A1083" s="8" t="s">
        <v>75</v>
      </c>
      <c r="B1083" s="2" t="s">
        <v>438</v>
      </c>
      <c r="C1083" s="2" t="s">
        <v>55</v>
      </c>
      <c r="D1083" s="2" t="s">
        <v>67</v>
      </c>
      <c r="E1083" s="2" t="s">
        <v>490</v>
      </c>
      <c r="F1083" s="2" t="s">
        <v>76</v>
      </c>
      <c r="G1083" s="9">
        <v>1412.3</v>
      </c>
      <c r="H1083" s="9" t="s">
        <v>0</v>
      </c>
      <c r="I1083" s="9">
        <v>1412.3</v>
      </c>
      <c r="J1083" s="9">
        <v>1412.3</v>
      </c>
      <c r="K1083" s="9">
        <v>1412.3</v>
      </c>
      <c r="L1083" s="9">
        <v>1412.3</v>
      </c>
      <c r="M1083" s="9">
        <f t="shared" si="506"/>
        <v>100</v>
      </c>
      <c r="N1083" s="9">
        <f t="shared" si="507"/>
        <v>100</v>
      </c>
    </row>
    <row r="1084" spans="1:14" ht="76.5">
      <c r="A1084" s="8" t="s">
        <v>453</v>
      </c>
      <c r="B1084" s="2" t="s">
        <v>438</v>
      </c>
      <c r="C1084" s="2" t="s">
        <v>55</v>
      </c>
      <c r="D1084" s="2" t="s">
        <v>67</v>
      </c>
      <c r="E1084" s="2" t="s">
        <v>454</v>
      </c>
      <c r="F1084" s="6" t="s">
        <v>0</v>
      </c>
      <c r="G1084" s="9">
        <v>168403.1</v>
      </c>
      <c r="H1084" s="9" t="s">
        <v>0</v>
      </c>
      <c r="I1084" s="9">
        <v>168403.1</v>
      </c>
      <c r="J1084" s="9">
        <f>J1085+J1092+J1095+J1098+J1104+J1109</f>
        <v>136730.64350000001</v>
      </c>
      <c r="K1084" s="9">
        <f t="shared" ref="K1084:L1084" si="510">K1085+K1092+K1095+K1098+K1104+K1109</f>
        <v>107367.74649999999</v>
      </c>
      <c r="L1084" s="9">
        <f t="shared" si="510"/>
        <v>106925.86109999999</v>
      </c>
      <c r="M1084" s="9">
        <f t="shared" si="506"/>
        <v>63.493998091484059</v>
      </c>
      <c r="N1084" s="9">
        <f t="shared" si="507"/>
        <v>78.201826864070895</v>
      </c>
    </row>
    <row r="1085" spans="1:14" ht="38.25">
      <c r="A1085" s="8" t="s">
        <v>390</v>
      </c>
      <c r="B1085" s="2" t="s">
        <v>438</v>
      </c>
      <c r="C1085" s="2" t="s">
        <v>55</v>
      </c>
      <c r="D1085" s="2" t="s">
        <v>67</v>
      </c>
      <c r="E1085" s="2" t="s">
        <v>491</v>
      </c>
      <c r="F1085" s="6" t="s">
        <v>0</v>
      </c>
      <c r="G1085" s="9">
        <v>69708.399999999994</v>
      </c>
      <c r="H1085" s="9" t="s">
        <v>0</v>
      </c>
      <c r="I1085" s="9">
        <v>69708.399999999994</v>
      </c>
      <c r="J1085" s="9">
        <f>J1086+J1088+J1090</f>
        <v>69708.426000000007</v>
      </c>
      <c r="K1085" s="9">
        <f t="shared" ref="K1085:L1085" si="511">K1086+K1088+K1090</f>
        <v>42367.517</v>
      </c>
      <c r="L1085" s="9">
        <f t="shared" si="511"/>
        <v>42367.517</v>
      </c>
      <c r="M1085" s="9">
        <f t="shared" si="506"/>
        <v>60.778208938951408</v>
      </c>
      <c r="N1085" s="9">
        <f t="shared" si="507"/>
        <v>60.778186269763133</v>
      </c>
    </row>
    <row r="1086" spans="1:14" ht="25.5">
      <c r="A1086" s="8" t="s">
        <v>89</v>
      </c>
      <c r="B1086" s="2" t="s">
        <v>438</v>
      </c>
      <c r="C1086" s="2" t="s">
        <v>55</v>
      </c>
      <c r="D1086" s="2" t="s">
        <v>67</v>
      </c>
      <c r="E1086" s="2" t="s">
        <v>491</v>
      </c>
      <c r="F1086" s="2" t="s">
        <v>90</v>
      </c>
      <c r="G1086" s="9">
        <v>40051</v>
      </c>
      <c r="H1086" s="9" t="s">
        <v>0</v>
      </c>
      <c r="I1086" s="9">
        <v>40051</v>
      </c>
      <c r="J1086" s="9">
        <f>J1087</f>
        <v>40051.035000000003</v>
      </c>
      <c r="K1086" s="9">
        <f t="shared" ref="K1086:L1086" si="512">K1087</f>
        <v>12710.126</v>
      </c>
      <c r="L1086" s="9">
        <f t="shared" si="512"/>
        <v>12710.126</v>
      </c>
      <c r="M1086" s="9">
        <f t="shared" si="506"/>
        <v>31.734853062345508</v>
      </c>
      <c r="N1086" s="9">
        <f t="shared" si="507"/>
        <v>31.734825329732423</v>
      </c>
    </row>
    <row r="1087" spans="1:14" ht="38.25">
      <c r="A1087" s="8" t="s">
        <v>91</v>
      </c>
      <c r="B1087" s="2" t="s">
        <v>438</v>
      </c>
      <c r="C1087" s="2" t="s">
        <v>55</v>
      </c>
      <c r="D1087" s="2" t="s">
        <v>67</v>
      </c>
      <c r="E1087" s="2" t="s">
        <v>491</v>
      </c>
      <c r="F1087" s="2" t="s">
        <v>92</v>
      </c>
      <c r="G1087" s="9">
        <v>40051</v>
      </c>
      <c r="H1087" s="9" t="s">
        <v>0</v>
      </c>
      <c r="I1087" s="9">
        <v>40051</v>
      </c>
      <c r="J1087" s="9">
        <v>40051.035000000003</v>
      </c>
      <c r="K1087" s="9">
        <v>12710.126</v>
      </c>
      <c r="L1087" s="9">
        <v>12710.126</v>
      </c>
      <c r="M1087" s="9">
        <f t="shared" si="506"/>
        <v>31.734853062345508</v>
      </c>
      <c r="N1087" s="9">
        <f t="shared" si="507"/>
        <v>31.734825329732423</v>
      </c>
    </row>
    <row r="1088" spans="1:14">
      <c r="A1088" s="8" t="s">
        <v>28</v>
      </c>
      <c r="B1088" s="2" t="s">
        <v>438</v>
      </c>
      <c r="C1088" s="2" t="s">
        <v>55</v>
      </c>
      <c r="D1088" s="2" t="s">
        <v>67</v>
      </c>
      <c r="E1088" s="2" t="s">
        <v>491</v>
      </c>
      <c r="F1088" s="2" t="s">
        <v>29</v>
      </c>
      <c r="G1088" s="9">
        <v>25366.5</v>
      </c>
      <c r="H1088" s="9" t="s">
        <v>0</v>
      </c>
      <c r="I1088" s="9">
        <v>25366.5</v>
      </c>
      <c r="J1088" s="9">
        <f>J1089</f>
        <v>25366.460999999999</v>
      </c>
      <c r="K1088" s="9">
        <f t="shared" ref="K1088:L1088" si="513">K1089</f>
        <v>25366.460999999999</v>
      </c>
      <c r="L1088" s="9">
        <f t="shared" si="513"/>
        <v>25366.460999999999</v>
      </c>
      <c r="M1088" s="9">
        <f t="shared" si="506"/>
        <v>99.999846253917568</v>
      </c>
      <c r="N1088" s="9">
        <f t="shared" si="507"/>
        <v>100</v>
      </c>
    </row>
    <row r="1089" spans="1:14">
      <c r="A1089" s="8" t="s">
        <v>75</v>
      </c>
      <c r="B1089" s="2" t="s">
        <v>438</v>
      </c>
      <c r="C1089" s="2" t="s">
        <v>55</v>
      </c>
      <c r="D1089" s="2" t="s">
        <v>67</v>
      </c>
      <c r="E1089" s="2" t="s">
        <v>491</v>
      </c>
      <c r="F1089" s="2" t="s">
        <v>76</v>
      </c>
      <c r="G1089" s="9">
        <v>25366.5</v>
      </c>
      <c r="H1089" s="9" t="s">
        <v>0</v>
      </c>
      <c r="I1089" s="9">
        <v>25366.5</v>
      </c>
      <c r="J1089" s="9">
        <v>25366.460999999999</v>
      </c>
      <c r="K1089" s="9">
        <v>25366.460999999999</v>
      </c>
      <c r="L1089" s="9">
        <v>25366.460999999999</v>
      </c>
      <c r="M1089" s="9">
        <f t="shared" si="506"/>
        <v>99.999846253917568</v>
      </c>
      <c r="N1089" s="9">
        <f t="shared" si="507"/>
        <v>100</v>
      </c>
    </row>
    <row r="1090" spans="1:14" ht="38.25">
      <c r="A1090" s="8" t="s">
        <v>62</v>
      </c>
      <c r="B1090" s="2" t="s">
        <v>438</v>
      </c>
      <c r="C1090" s="2" t="s">
        <v>55</v>
      </c>
      <c r="D1090" s="2" t="s">
        <v>67</v>
      </c>
      <c r="E1090" s="2" t="s">
        <v>491</v>
      </c>
      <c r="F1090" s="2" t="s">
        <v>63</v>
      </c>
      <c r="G1090" s="9">
        <v>4290.8999999999996</v>
      </c>
      <c r="H1090" s="9" t="s">
        <v>0</v>
      </c>
      <c r="I1090" s="9">
        <v>4290.8999999999996</v>
      </c>
      <c r="J1090" s="9">
        <f>J1091</f>
        <v>4290.93</v>
      </c>
      <c r="K1090" s="9">
        <f t="shared" ref="K1090:L1090" si="514">K1091</f>
        <v>4290.93</v>
      </c>
      <c r="L1090" s="9">
        <f t="shared" si="514"/>
        <v>4290.93</v>
      </c>
      <c r="M1090" s="9">
        <f t="shared" si="506"/>
        <v>100.00069915402365</v>
      </c>
      <c r="N1090" s="9">
        <f t="shared" si="507"/>
        <v>100</v>
      </c>
    </row>
    <row r="1091" spans="1:14">
      <c r="A1091" s="8" t="s">
        <v>64</v>
      </c>
      <c r="B1091" s="2" t="s">
        <v>438</v>
      </c>
      <c r="C1091" s="2" t="s">
        <v>55</v>
      </c>
      <c r="D1091" s="2" t="s">
        <v>67</v>
      </c>
      <c r="E1091" s="2" t="s">
        <v>491</v>
      </c>
      <c r="F1091" s="2" t="s">
        <v>65</v>
      </c>
      <c r="G1091" s="9">
        <v>4290.8999999999996</v>
      </c>
      <c r="H1091" s="9" t="s">
        <v>0</v>
      </c>
      <c r="I1091" s="9">
        <v>4290.8999999999996</v>
      </c>
      <c r="J1091" s="9">
        <v>4290.93</v>
      </c>
      <c r="K1091" s="9">
        <v>4290.93</v>
      </c>
      <c r="L1091" s="9">
        <v>4290.93</v>
      </c>
      <c r="M1091" s="9">
        <f t="shared" si="506"/>
        <v>100.00069915402365</v>
      </c>
      <c r="N1091" s="9">
        <f t="shared" si="507"/>
        <v>100</v>
      </c>
    </row>
    <row r="1092" spans="1:14" ht="25.5">
      <c r="A1092" s="8" t="s">
        <v>60</v>
      </c>
      <c r="B1092" s="2" t="s">
        <v>438</v>
      </c>
      <c r="C1092" s="2" t="s">
        <v>55</v>
      </c>
      <c r="D1092" s="2" t="s">
        <v>67</v>
      </c>
      <c r="E1092" s="2" t="s">
        <v>455</v>
      </c>
      <c r="F1092" s="6" t="s">
        <v>0</v>
      </c>
      <c r="G1092" s="9">
        <v>31680</v>
      </c>
      <c r="H1092" s="9" t="s">
        <v>0</v>
      </c>
      <c r="I1092" s="9">
        <v>31680</v>
      </c>
      <c r="J1092" s="9">
        <f>J1093</f>
        <v>31680</v>
      </c>
      <c r="K1092" s="9">
        <f t="shared" ref="K1092:L1093" si="515">K1093</f>
        <v>31680</v>
      </c>
      <c r="L1092" s="9">
        <f t="shared" si="515"/>
        <v>31325.598699999999</v>
      </c>
      <c r="M1092" s="9">
        <f t="shared" si="506"/>
        <v>98.881309027777775</v>
      </c>
      <c r="N1092" s="9">
        <f t="shared" si="507"/>
        <v>98.881309027777775</v>
      </c>
    </row>
    <row r="1093" spans="1:14" ht="38.25">
      <c r="A1093" s="8" t="s">
        <v>62</v>
      </c>
      <c r="B1093" s="2" t="s">
        <v>438</v>
      </c>
      <c r="C1093" s="2" t="s">
        <v>55</v>
      </c>
      <c r="D1093" s="2" t="s">
        <v>67</v>
      </c>
      <c r="E1093" s="2" t="s">
        <v>455</v>
      </c>
      <c r="F1093" s="2" t="s">
        <v>63</v>
      </c>
      <c r="G1093" s="9">
        <v>31680</v>
      </c>
      <c r="H1093" s="9" t="s">
        <v>0</v>
      </c>
      <c r="I1093" s="9">
        <v>31680</v>
      </c>
      <c r="J1093" s="9">
        <f>J1094</f>
        <v>31680</v>
      </c>
      <c r="K1093" s="9">
        <f t="shared" si="515"/>
        <v>31680</v>
      </c>
      <c r="L1093" s="9">
        <f t="shared" si="515"/>
        <v>31325.598699999999</v>
      </c>
      <c r="M1093" s="9">
        <f t="shared" si="506"/>
        <v>98.881309027777775</v>
      </c>
      <c r="N1093" s="9">
        <f t="shared" si="507"/>
        <v>98.881309027777775</v>
      </c>
    </row>
    <row r="1094" spans="1:14">
      <c r="A1094" s="8" t="s">
        <v>64</v>
      </c>
      <c r="B1094" s="2" t="s">
        <v>438</v>
      </c>
      <c r="C1094" s="2" t="s">
        <v>55</v>
      </c>
      <c r="D1094" s="2" t="s">
        <v>67</v>
      </c>
      <c r="E1094" s="2" t="s">
        <v>455</v>
      </c>
      <c r="F1094" s="2" t="s">
        <v>65</v>
      </c>
      <c r="G1094" s="9">
        <v>31680</v>
      </c>
      <c r="H1094" s="9" t="s">
        <v>0</v>
      </c>
      <c r="I1094" s="9">
        <v>31680</v>
      </c>
      <c r="J1094" s="9">
        <v>31680</v>
      </c>
      <c r="K1094" s="9">
        <v>31680</v>
      </c>
      <c r="L1094" s="9">
        <v>31325.598699999999</v>
      </c>
      <c r="M1094" s="9">
        <f t="shared" si="506"/>
        <v>98.881309027777775</v>
      </c>
      <c r="N1094" s="9">
        <f t="shared" si="507"/>
        <v>98.881309027777775</v>
      </c>
    </row>
    <row r="1095" spans="1:14" ht="89.25">
      <c r="A1095" s="8" t="s">
        <v>419</v>
      </c>
      <c r="B1095" s="2" t="s">
        <v>438</v>
      </c>
      <c r="C1095" s="2" t="s">
        <v>55</v>
      </c>
      <c r="D1095" s="2" t="s">
        <v>67</v>
      </c>
      <c r="E1095" s="2" t="s">
        <v>492</v>
      </c>
      <c r="F1095" s="6" t="s">
        <v>0</v>
      </c>
      <c r="G1095" s="9">
        <v>25690.2</v>
      </c>
      <c r="H1095" s="9" t="s">
        <v>0</v>
      </c>
      <c r="I1095" s="9">
        <v>25690.2</v>
      </c>
      <c r="J1095" s="9">
        <f>J1096</f>
        <v>0</v>
      </c>
      <c r="K1095" s="9">
        <f t="shared" ref="K1095:L1096" si="516">K1096</f>
        <v>0</v>
      </c>
      <c r="L1095" s="9">
        <f t="shared" si="516"/>
        <v>0</v>
      </c>
      <c r="M1095" s="9">
        <f t="shared" si="506"/>
        <v>0</v>
      </c>
      <c r="N1095" s="9">
        <v>0</v>
      </c>
    </row>
    <row r="1096" spans="1:14">
      <c r="A1096" s="8" t="s">
        <v>97</v>
      </c>
      <c r="B1096" s="2" t="s">
        <v>438</v>
      </c>
      <c r="C1096" s="2" t="s">
        <v>55</v>
      </c>
      <c r="D1096" s="2" t="s">
        <v>67</v>
      </c>
      <c r="E1096" s="2" t="s">
        <v>492</v>
      </c>
      <c r="F1096" s="2" t="s">
        <v>98</v>
      </c>
      <c r="G1096" s="9">
        <v>25690.2</v>
      </c>
      <c r="H1096" s="9" t="s">
        <v>0</v>
      </c>
      <c r="I1096" s="9">
        <v>25690.2</v>
      </c>
      <c r="J1096" s="9">
        <f>J1097</f>
        <v>0</v>
      </c>
      <c r="K1096" s="9">
        <f t="shared" si="516"/>
        <v>0</v>
      </c>
      <c r="L1096" s="9">
        <f t="shared" si="516"/>
        <v>0</v>
      </c>
      <c r="M1096" s="9">
        <f t="shared" si="506"/>
        <v>0</v>
      </c>
      <c r="N1096" s="9">
        <v>0</v>
      </c>
    </row>
    <row r="1097" spans="1:14">
      <c r="A1097" s="8" t="s">
        <v>421</v>
      </c>
      <c r="B1097" s="2" t="s">
        <v>438</v>
      </c>
      <c r="C1097" s="2" t="s">
        <v>55</v>
      </c>
      <c r="D1097" s="2" t="s">
        <v>67</v>
      </c>
      <c r="E1097" s="2" t="s">
        <v>492</v>
      </c>
      <c r="F1097" s="2" t="s">
        <v>422</v>
      </c>
      <c r="G1097" s="9">
        <v>25690.2</v>
      </c>
      <c r="H1097" s="9" t="s">
        <v>0</v>
      </c>
      <c r="I1097" s="9">
        <v>25690.2</v>
      </c>
      <c r="J1097" s="9">
        <v>0</v>
      </c>
      <c r="K1097" s="9">
        <v>0</v>
      </c>
      <c r="L1097" s="9">
        <v>0</v>
      </c>
      <c r="M1097" s="9">
        <f t="shared" si="506"/>
        <v>0</v>
      </c>
      <c r="N1097" s="9">
        <v>0</v>
      </c>
    </row>
    <row r="1098" spans="1:14">
      <c r="A1098" s="8" t="s">
        <v>487</v>
      </c>
      <c r="B1098" s="2" t="s">
        <v>438</v>
      </c>
      <c r="C1098" s="2" t="s">
        <v>55</v>
      </c>
      <c r="D1098" s="2" t="s">
        <v>67</v>
      </c>
      <c r="E1098" s="2" t="s">
        <v>493</v>
      </c>
      <c r="F1098" s="6" t="s">
        <v>0</v>
      </c>
      <c r="G1098" s="9">
        <v>19525</v>
      </c>
      <c r="H1098" s="9" t="s">
        <v>0</v>
      </c>
      <c r="I1098" s="9">
        <v>19525</v>
      </c>
      <c r="J1098" s="9">
        <f>J1099+J1101</f>
        <v>13542.717499999999</v>
      </c>
      <c r="K1098" s="9">
        <f t="shared" ref="K1098:L1098" si="517">K1099+K1101</f>
        <v>13542.717499999999</v>
      </c>
      <c r="L1098" s="9">
        <f t="shared" si="517"/>
        <v>13455.233400000001</v>
      </c>
      <c r="M1098" s="9">
        <f t="shared" si="506"/>
        <v>68.912847119078108</v>
      </c>
      <c r="N1098" s="9">
        <f t="shared" si="507"/>
        <v>99.35401369776784</v>
      </c>
    </row>
    <row r="1099" spans="1:14" ht="25.5">
      <c r="A1099" s="8" t="s">
        <v>89</v>
      </c>
      <c r="B1099" s="2" t="s">
        <v>438</v>
      </c>
      <c r="C1099" s="2" t="s">
        <v>55</v>
      </c>
      <c r="D1099" s="2" t="s">
        <v>67</v>
      </c>
      <c r="E1099" s="2" t="s">
        <v>493</v>
      </c>
      <c r="F1099" s="2" t="s">
        <v>90</v>
      </c>
      <c r="G1099" s="9">
        <v>7925</v>
      </c>
      <c r="H1099" s="9" t="s">
        <v>0</v>
      </c>
      <c r="I1099" s="9">
        <v>7925</v>
      </c>
      <c r="J1099" s="9">
        <f>J1100</f>
        <v>7925</v>
      </c>
      <c r="K1099" s="9">
        <f t="shared" ref="K1099:L1099" si="518">K1100</f>
        <v>7925</v>
      </c>
      <c r="L1099" s="9">
        <f t="shared" si="518"/>
        <v>7837.5159000000003</v>
      </c>
      <c r="M1099" s="9">
        <f t="shared" si="506"/>
        <v>98.896099684542591</v>
      </c>
      <c r="N1099" s="9">
        <f t="shared" si="507"/>
        <v>98.896099684542591</v>
      </c>
    </row>
    <row r="1100" spans="1:14" ht="38.25">
      <c r="A1100" s="8" t="s">
        <v>91</v>
      </c>
      <c r="B1100" s="2" t="s">
        <v>438</v>
      </c>
      <c r="C1100" s="2" t="s">
        <v>55</v>
      </c>
      <c r="D1100" s="2" t="s">
        <v>67</v>
      </c>
      <c r="E1100" s="2" t="s">
        <v>493</v>
      </c>
      <c r="F1100" s="2" t="s">
        <v>92</v>
      </c>
      <c r="G1100" s="9">
        <v>7925</v>
      </c>
      <c r="H1100" s="9" t="s">
        <v>0</v>
      </c>
      <c r="I1100" s="9">
        <v>7925</v>
      </c>
      <c r="J1100" s="9">
        <v>7925</v>
      </c>
      <c r="K1100" s="9">
        <v>7925</v>
      </c>
      <c r="L1100" s="9">
        <v>7837.5159000000003</v>
      </c>
      <c r="M1100" s="9">
        <f t="shared" si="506"/>
        <v>98.896099684542591</v>
      </c>
      <c r="N1100" s="9">
        <f t="shared" si="507"/>
        <v>98.896099684542591</v>
      </c>
    </row>
    <row r="1101" spans="1:14" ht="38.25">
      <c r="A1101" s="8" t="s">
        <v>62</v>
      </c>
      <c r="B1101" s="2" t="s">
        <v>438</v>
      </c>
      <c r="C1101" s="2" t="s">
        <v>55</v>
      </c>
      <c r="D1101" s="2" t="s">
        <v>67</v>
      </c>
      <c r="E1101" s="2" t="s">
        <v>493</v>
      </c>
      <c r="F1101" s="2" t="s">
        <v>63</v>
      </c>
      <c r="G1101" s="9">
        <v>11600</v>
      </c>
      <c r="H1101" s="9" t="s">
        <v>0</v>
      </c>
      <c r="I1101" s="9">
        <v>11600</v>
      </c>
      <c r="J1101" s="9">
        <f>J1102+J1103</f>
        <v>5617.7174999999997</v>
      </c>
      <c r="K1101" s="9">
        <f t="shared" ref="K1101:L1101" si="519">K1102+K1103</f>
        <v>5617.7174999999997</v>
      </c>
      <c r="L1101" s="9">
        <f t="shared" si="519"/>
        <v>5617.7174999999997</v>
      </c>
      <c r="M1101" s="9">
        <f t="shared" si="506"/>
        <v>48.42859913793103</v>
      </c>
      <c r="N1101" s="9">
        <f t="shared" si="507"/>
        <v>100</v>
      </c>
    </row>
    <row r="1102" spans="1:14">
      <c r="A1102" s="8" t="s">
        <v>64</v>
      </c>
      <c r="B1102" s="2" t="s">
        <v>438</v>
      </c>
      <c r="C1102" s="2" t="s">
        <v>55</v>
      </c>
      <c r="D1102" s="2" t="s">
        <v>67</v>
      </c>
      <c r="E1102" s="2" t="s">
        <v>493</v>
      </c>
      <c r="F1102" s="2" t="s">
        <v>65</v>
      </c>
      <c r="G1102" s="9">
        <v>800</v>
      </c>
      <c r="H1102" s="9" t="s">
        <v>0</v>
      </c>
      <c r="I1102" s="9">
        <v>800</v>
      </c>
      <c r="J1102" s="9">
        <v>800</v>
      </c>
      <c r="K1102" s="9">
        <v>800</v>
      </c>
      <c r="L1102" s="9">
        <v>800</v>
      </c>
      <c r="M1102" s="9">
        <f t="shared" si="506"/>
        <v>100</v>
      </c>
      <c r="N1102" s="9">
        <f t="shared" si="507"/>
        <v>100</v>
      </c>
    </row>
    <row r="1103" spans="1:14">
      <c r="A1103" s="8" t="s">
        <v>102</v>
      </c>
      <c r="B1103" s="2" t="s">
        <v>438</v>
      </c>
      <c r="C1103" s="2" t="s">
        <v>55</v>
      </c>
      <c r="D1103" s="2" t="s">
        <v>67</v>
      </c>
      <c r="E1103" s="2" t="s">
        <v>493</v>
      </c>
      <c r="F1103" s="2" t="s">
        <v>103</v>
      </c>
      <c r="G1103" s="9">
        <v>10800</v>
      </c>
      <c r="H1103" s="9" t="s">
        <v>0</v>
      </c>
      <c r="I1103" s="9">
        <v>10800</v>
      </c>
      <c r="J1103" s="9">
        <v>4817.7174999999997</v>
      </c>
      <c r="K1103" s="9">
        <v>4817.7174999999997</v>
      </c>
      <c r="L1103" s="9">
        <v>4817.7174999999997</v>
      </c>
      <c r="M1103" s="9">
        <f t="shared" si="506"/>
        <v>44.608495370370363</v>
      </c>
      <c r="N1103" s="9">
        <f t="shared" si="507"/>
        <v>100</v>
      </c>
    </row>
    <row r="1104" spans="1:14" ht="89.25">
      <c r="A1104" s="8" t="s">
        <v>494</v>
      </c>
      <c r="B1104" s="2" t="s">
        <v>438</v>
      </c>
      <c r="C1104" s="2" t="s">
        <v>55</v>
      </c>
      <c r="D1104" s="2" t="s">
        <v>67</v>
      </c>
      <c r="E1104" s="2" t="s">
        <v>495</v>
      </c>
      <c r="F1104" s="6" t="s">
        <v>0</v>
      </c>
      <c r="G1104" s="9">
        <v>7185.3</v>
      </c>
      <c r="H1104" s="9" t="s">
        <v>0</v>
      </c>
      <c r="I1104" s="9">
        <v>7185.3</v>
      </c>
      <c r="J1104" s="9">
        <f>J1105+J1107</f>
        <v>7185.2690000000002</v>
      </c>
      <c r="K1104" s="9">
        <f t="shared" ref="K1104:L1104" si="520">K1105+K1107</f>
        <v>5163.2809999999999</v>
      </c>
      <c r="L1104" s="9">
        <f t="shared" si="520"/>
        <v>5163.2809999999999</v>
      </c>
      <c r="M1104" s="9">
        <f t="shared" si="506"/>
        <v>71.858948130210294</v>
      </c>
      <c r="N1104" s="9">
        <f t="shared" si="507"/>
        <v>71.859258157210263</v>
      </c>
    </row>
    <row r="1105" spans="1:14" ht="25.5">
      <c r="A1105" s="8" t="s">
        <v>89</v>
      </c>
      <c r="B1105" s="2" t="s">
        <v>438</v>
      </c>
      <c r="C1105" s="2" t="s">
        <v>55</v>
      </c>
      <c r="D1105" s="2" t="s">
        <v>67</v>
      </c>
      <c r="E1105" s="2" t="s">
        <v>495</v>
      </c>
      <c r="F1105" s="2" t="s">
        <v>90</v>
      </c>
      <c r="G1105" s="9">
        <v>2022</v>
      </c>
      <c r="H1105" s="9" t="s">
        <v>0</v>
      </c>
      <c r="I1105" s="9">
        <v>2022</v>
      </c>
      <c r="J1105" s="9">
        <f>J1106</f>
        <v>2021.9880000000001</v>
      </c>
      <c r="K1105" s="9">
        <f t="shared" ref="K1105:L1105" si="521">K1106</f>
        <v>0</v>
      </c>
      <c r="L1105" s="9">
        <f t="shared" si="521"/>
        <v>0</v>
      </c>
      <c r="M1105" s="9">
        <f t="shared" si="506"/>
        <v>0</v>
      </c>
      <c r="N1105" s="9">
        <f t="shared" si="507"/>
        <v>0</v>
      </c>
    </row>
    <row r="1106" spans="1:14" ht="38.25">
      <c r="A1106" s="8" t="s">
        <v>91</v>
      </c>
      <c r="B1106" s="2" t="s">
        <v>438</v>
      </c>
      <c r="C1106" s="2" t="s">
        <v>55</v>
      </c>
      <c r="D1106" s="2" t="s">
        <v>67</v>
      </c>
      <c r="E1106" s="2" t="s">
        <v>495</v>
      </c>
      <c r="F1106" s="2" t="s">
        <v>92</v>
      </c>
      <c r="G1106" s="9">
        <v>2022</v>
      </c>
      <c r="H1106" s="9" t="s">
        <v>0</v>
      </c>
      <c r="I1106" s="9">
        <v>2022</v>
      </c>
      <c r="J1106" s="9">
        <v>2021.9880000000001</v>
      </c>
      <c r="K1106" s="9">
        <v>0</v>
      </c>
      <c r="L1106" s="9">
        <v>0</v>
      </c>
      <c r="M1106" s="9">
        <f t="shared" si="506"/>
        <v>0</v>
      </c>
      <c r="N1106" s="9">
        <f t="shared" si="507"/>
        <v>0</v>
      </c>
    </row>
    <row r="1107" spans="1:14" ht="38.25">
      <c r="A1107" s="8" t="s">
        <v>62</v>
      </c>
      <c r="B1107" s="2" t="s">
        <v>438</v>
      </c>
      <c r="C1107" s="2" t="s">
        <v>55</v>
      </c>
      <c r="D1107" s="2" t="s">
        <v>67</v>
      </c>
      <c r="E1107" s="2" t="s">
        <v>495</v>
      </c>
      <c r="F1107" s="2" t="s">
        <v>63</v>
      </c>
      <c r="G1107" s="9">
        <v>5163.3</v>
      </c>
      <c r="H1107" s="9" t="s">
        <v>0</v>
      </c>
      <c r="I1107" s="9">
        <v>5163.3</v>
      </c>
      <c r="J1107" s="9">
        <f>J1108</f>
        <v>5163.2809999999999</v>
      </c>
      <c r="K1107" s="9">
        <f t="shared" ref="K1107:L1107" si="522">K1108</f>
        <v>5163.2809999999999</v>
      </c>
      <c r="L1107" s="9">
        <f t="shared" si="522"/>
        <v>5163.2809999999999</v>
      </c>
      <c r="M1107" s="9">
        <f t="shared" si="506"/>
        <v>99.999632018282881</v>
      </c>
      <c r="N1107" s="9">
        <f t="shared" si="507"/>
        <v>100</v>
      </c>
    </row>
    <row r="1108" spans="1:14">
      <c r="A1108" s="8" t="s">
        <v>64</v>
      </c>
      <c r="B1108" s="2" t="s">
        <v>438</v>
      </c>
      <c r="C1108" s="2" t="s">
        <v>55</v>
      </c>
      <c r="D1108" s="2" t="s">
        <v>67</v>
      </c>
      <c r="E1108" s="2" t="s">
        <v>495</v>
      </c>
      <c r="F1108" s="2" t="s">
        <v>65</v>
      </c>
      <c r="G1108" s="9">
        <v>5163.3</v>
      </c>
      <c r="H1108" s="9" t="s">
        <v>0</v>
      </c>
      <c r="I1108" s="9">
        <v>5163.3</v>
      </c>
      <c r="J1108" s="9">
        <v>5163.2809999999999</v>
      </c>
      <c r="K1108" s="9">
        <v>5163.2809999999999</v>
      </c>
      <c r="L1108" s="9">
        <v>5163.2809999999999</v>
      </c>
      <c r="M1108" s="9">
        <f t="shared" si="506"/>
        <v>99.999632018282881</v>
      </c>
      <c r="N1108" s="9">
        <f t="shared" si="507"/>
        <v>100</v>
      </c>
    </row>
    <row r="1109" spans="1:14" ht="76.5">
      <c r="A1109" s="8" t="s">
        <v>496</v>
      </c>
      <c r="B1109" s="2" t="s">
        <v>438</v>
      </c>
      <c r="C1109" s="2" t="s">
        <v>55</v>
      </c>
      <c r="D1109" s="2" t="s">
        <v>67</v>
      </c>
      <c r="E1109" s="2" t="s">
        <v>497</v>
      </c>
      <c r="F1109" s="6" t="s">
        <v>0</v>
      </c>
      <c r="G1109" s="9">
        <v>14614.2</v>
      </c>
      <c r="H1109" s="9" t="s">
        <v>0</v>
      </c>
      <c r="I1109" s="9">
        <v>14614.2</v>
      </c>
      <c r="J1109" s="9">
        <f>J1110</f>
        <v>14614.231</v>
      </c>
      <c r="K1109" s="9">
        <f t="shared" ref="K1109:L1110" si="523">K1110</f>
        <v>14614.231</v>
      </c>
      <c r="L1109" s="9">
        <f t="shared" si="523"/>
        <v>14614.231</v>
      </c>
      <c r="M1109" s="9">
        <f t="shared" si="506"/>
        <v>100.00021212245625</v>
      </c>
      <c r="N1109" s="9">
        <f t="shared" si="507"/>
        <v>100</v>
      </c>
    </row>
    <row r="1110" spans="1:14">
      <c r="A1110" s="8" t="s">
        <v>28</v>
      </c>
      <c r="B1110" s="2" t="s">
        <v>438</v>
      </c>
      <c r="C1110" s="2" t="s">
        <v>55</v>
      </c>
      <c r="D1110" s="2" t="s">
        <v>67</v>
      </c>
      <c r="E1110" s="2" t="s">
        <v>497</v>
      </c>
      <c r="F1110" s="2" t="s">
        <v>29</v>
      </c>
      <c r="G1110" s="9">
        <v>14614.2</v>
      </c>
      <c r="H1110" s="9" t="s">
        <v>0</v>
      </c>
      <c r="I1110" s="9">
        <v>14614.2</v>
      </c>
      <c r="J1110" s="9">
        <f>J1111</f>
        <v>14614.231</v>
      </c>
      <c r="K1110" s="9">
        <f t="shared" si="523"/>
        <v>14614.231</v>
      </c>
      <c r="L1110" s="9">
        <f t="shared" si="523"/>
        <v>14614.231</v>
      </c>
      <c r="M1110" s="9">
        <f t="shared" si="506"/>
        <v>100.00021212245625</v>
      </c>
      <c r="N1110" s="9">
        <f t="shared" si="507"/>
        <v>100</v>
      </c>
    </row>
    <row r="1111" spans="1:14">
      <c r="A1111" s="8" t="s">
        <v>75</v>
      </c>
      <c r="B1111" s="2" t="s">
        <v>438</v>
      </c>
      <c r="C1111" s="2" t="s">
        <v>55</v>
      </c>
      <c r="D1111" s="2" t="s">
        <v>67</v>
      </c>
      <c r="E1111" s="2" t="s">
        <v>497</v>
      </c>
      <c r="F1111" s="2" t="s">
        <v>76</v>
      </c>
      <c r="G1111" s="9">
        <v>14614.2</v>
      </c>
      <c r="H1111" s="9" t="s">
        <v>0</v>
      </c>
      <c r="I1111" s="9">
        <v>14614.2</v>
      </c>
      <c r="J1111" s="9">
        <v>14614.231</v>
      </c>
      <c r="K1111" s="9">
        <v>14614.231</v>
      </c>
      <c r="L1111" s="9">
        <v>14614.231</v>
      </c>
      <c r="M1111" s="9">
        <f t="shared" si="506"/>
        <v>100.00021212245625</v>
      </c>
      <c r="N1111" s="9">
        <f t="shared" si="507"/>
        <v>100</v>
      </c>
    </row>
    <row r="1112" spans="1:14" ht="25.5">
      <c r="A1112" s="8" t="s">
        <v>158</v>
      </c>
      <c r="B1112" s="2" t="s">
        <v>438</v>
      </c>
      <c r="C1112" s="2" t="s">
        <v>55</v>
      </c>
      <c r="D1112" s="2" t="s">
        <v>67</v>
      </c>
      <c r="E1112" s="2" t="s">
        <v>159</v>
      </c>
      <c r="F1112" s="6" t="s">
        <v>0</v>
      </c>
      <c r="G1112" s="9">
        <v>27953.5</v>
      </c>
      <c r="H1112" s="9" t="s">
        <v>0</v>
      </c>
      <c r="I1112" s="9">
        <v>27953.5</v>
      </c>
      <c r="J1112" s="9">
        <f>J1113+J1117</f>
        <v>27953.5</v>
      </c>
      <c r="K1112" s="9">
        <f t="shared" ref="K1112:L1112" si="524">K1113+K1117</f>
        <v>27953.5</v>
      </c>
      <c r="L1112" s="9">
        <f t="shared" si="524"/>
        <v>27953.5</v>
      </c>
      <c r="M1112" s="9">
        <f t="shared" si="506"/>
        <v>100</v>
      </c>
      <c r="N1112" s="9">
        <f t="shared" si="507"/>
        <v>100</v>
      </c>
    </row>
    <row r="1113" spans="1:14" ht="25.5">
      <c r="A1113" s="8" t="s">
        <v>60</v>
      </c>
      <c r="B1113" s="2" t="s">
        <v>438</v>
      </c>
      <c r="C1113" s="2" t="s">
        <v>55</v>
      </c>
      <c r="D1113" s="2" t="s">
        <v>67</v>
      </c>
      <c r="E1113" s="2" t="s">
        <v>160</v>
      </c>
      <c r="F1113" s="6" t="s">
        <v>0</v>
      </c>
      <c r="G1113" s="9">
        <v>21293.5</v>
      </c>
      <c r="H1113" s="9" t="s">
        <v>0</v>
      </c>
      <c r="I1113" s="9">
        <v>21293.5</v>
      </c>
      <c r="J1113" s="9">
        <f>J1114</f>
        <v>21293.5</v>
      </c>
      <c r="K1113" s="9">
        <f t="shared" ref="K1113:L1113" si="525">K1114</f>
        <v>21293.5</v>
      </c>
      <c r="L1113" s="9">
        <f t="shared" si="525"/>
        <v>21293.5</v>
      </c>
      <c r="M1113" s="9">
        <f t="shared" si="506"/>
        <v>100</v>
      </c>
      <c r="N1113" s="9">
        <f t="shared" si="507"/>
        <v>100</v>
      </c>
    </row>
    <row r="1114" spans="1:14" ht="38.25">
      <c r="A1114" s="8" t="s">
        <v>62</v>
      </c>
      <c r="B1114" s="2" t="s">
        <v>438</v>
      </c>
      <c r="C1114" s="2" t="s">
        <v>55</v>
      </c>
      <c r="D1114" s="2" t="s">
        <v>67</v>
      </c>
      <c r="E1114" s="2" t="s">
        <v>160</v>
      </c>
      <c r="F1114" s="2" t="s">
        <v>63</v>
      </c>
      <c r="G1114" s="9">
        <v>21293.5</v>
      </c>
      <c r="H1114" s="9" t="s">
        <v>0</v>
      </c>
      <c r="I1114" s="9">
        <v>21293.5</v>
      </c>
      <c r="J1114" s="9">
        <f>J1115+J1116</f>
        <v>21293.5</v>
      </c>
      <c r="K1114" s="9">
        <f t="shared" ref="K1114:L1114" si="526">K1115+K1116</f>
        <v>21293.5</v>
      </c>
      <c r="L1114" s="9">
        <f t="shared" si="526"/>
        <v>21293.5</v>
      </c>
      <c r="M1114" s="9">
        <f t="shared" si="506"/>
        <v>100</v>
      </c>
      <c r="N1114" s="9">
        <f t="shared" si="507"/>
        <v>100</v>
      </c>
    </row>
    <row r="1115" spans="1:14">
      <c r="A1115" s="8" t="s">
        <v>64</v>
      </c>
      <c r="B1115" s="2" t="s">
        <v>438</v>
      </c>
      <c r="C1115" s="2" t="s">
        <v>55</v>
      </c>
      <c r="D1115" s="2" t="s">
        <v>67</v>
      </c>
      <c r="E1115" s="2" t="s">
        <v>160</v>
      </c>
      <c r="F1115" s="2" t="s">
        <v>65</v>
      </c>
      <c r="G1115" s="9">
        <v>10424.6</v>
      </c>
      <c r="H1115" s="9" t="s">
        <v>0</v>
      </c>
      <c r="I1115" s="9">
        <v>10424.6</v>
      </c>
      <c r="J1115" s="9">
        <v>10424.6</v>
      </c>
      <c r="K1115" s="9">
        <v>10424.6</v>
      </c>
      <c r="L1115" s="9">
        <v>10424.6</v>
      </c>
      <c r="M1115" s="9">
        <f t="shared" si="506"/>
        <v>100</v>
      </c>
      <c r="N1115" s="9">
        <f t="shared" si="507"/>
        <v>100</v>
      </c>
    </row>
    <row r="1116" spans="1:14">
      <c r="A1116" s="8" t="s">
        <v>102</v>
      </c>
      <c r="B1116" s="2" t="s">
        <v>438</v>
      </c>
      <c r="C1116" s="2" t="s">
        <v>55</v>
      </c>
      <c r="D1116" s="2" t="s">
        <v>67</v>
      </c>
      <c r="E1116" s="2" t="s">
        <v>160</v>
      </c>
      <c r="F1116" s="2" t="s">
        <v>103</v>
      </c>
      <c r="G1116" s="9">
        <v>10868.9</v>
      </c>
      <c r="H1116" s="9" t="s">
        <v>0</v>
      </c>
      <c r="I1116" s="9">
        <v>10868.9</v>
      </c>
      <c r="J1116" s="9">
        <v>10868.9</v>
      </c>
      <c r="K1116" s="9">
        <v>10868.9</v>
      </c>
      <c r="L1116" s="9">
        <v>10868.9</v>
      </c>
      <c r="M1116" s="9">
        <f t="shared" si="506"/>
        <v>100</v>
      </c>
      <c r="N1116" s="9">
        <f t="shared" si="507"/>
        <v>100</v>
      </c>
    </row>
    <row r="1117" spans="1:14">
      <c r="A1117" s="8" t="s">
        <v>487</v>
      </c>
      <c r="B1117" s="2" t="s">
        <v>438</v>
      </c>
      <c r="C1117" s="2" t="s">
        <v>55</v>
      </c>
      <c r="D1117" s="2" t="s">
        <v>67</v>
      </c>
      <c r="E1117" s="2" t="s">
        <v>498</v>
      </c>
      <c r="F1117" s="6" t="s">
        <v>0</v>
      </c>
      <c r="G1117" s="9">
        <v>6660</v>
      </c>
      <c r="H1117" s="9" t="s">
        <v>0</v>
      </c>
      <c r="I1117" s="9">
        <v>6660</v>
      </c>
      <c r="J1117" s="9">
        <f>J1118</f>
        <v>6660</v>
      </c>
      <c r="K1117" s="9">
        <f t="shared" ref="K1117:L1117" si="527">K1118</f>
        <v>6660</v>
      </c>
      <c r="L1117" s="9">
        <f t="shared" si="527"/>
        <v>6660</v>
      </c>
      <c r="M1117" s="9">
        <f t="shared" si="506"/>
        <v>100</v>
      </c>
      <c r="N1117" s="9">
        <f t="shared" si="507"/>
        <v>100</v>
      </c>
    </row>
    <row r="1118" spans="1:14" ht="38.25">
      <c r="A1118" s="8" t="s">
        <v>62</v>
      </c>
      <c r="B1118" s="2" t="s">
        <v>438</v>
      </c>
      <c r="C1118" s="2" t="s">
        <v>55</v>
      </c>
      <c r="D1118" s="2" t="s">
        <v>67</v>
      </c>
      <c r="E1118" s="2" t="s">
        <v>498</v>
      </c>
      <c r="F1118" s="2" t="s">
        <v>63</v>
      </c>
      <c r="G1118" s="9">
        <v>6660</v>
      </c>
      <c r="H1118" s="9" t="s">
        <v>0</v>
      </c>
      <c r="I1118" s="9">
        <v>6660</v>
      </c>
      <c r="J1118" s="9">
        <f>J1119+J1120</f>
        <v>6660</v>
      </c>
      <c r="K1118" s="9">
        <f t="shared" ref="K1118:L1118" si="528">K1119+K1120</f>
        <v>6660</v>
      </c>
      <c r="L1118" s="9">
        <f t="shared" si="528"/>
        <v>6660</v>
      </c>
      <c r="M1118" s="9">
        <f t="shared" si="506"/>
        <v>100</v>
      </c>
      <c r="N1118" s="9">
        <f t="shared" si="507"/>
        <v>100</v>
      </c>
    </row>
    <row r="1119" spans="1:14">
      <c r="A1119" s="8" t="s">
        <v>64</v>
      </c>
      <c r="B1119" s="2" t="s">
        <v>438</v>
      </c>
      <c r="C1119" s="2" t="s">
        <v>55</v>
      </c>
      <c r="D1119" s="2" t="s">
        <v>67</v>
      </c>
      <c r="E1119" s="2" t="s">
        <v>498</v>
      </c>
      <c r="F1119" s="2" t="s">
        <v>65</v>
      </c>
      <c r="G1119" s="9">
        <v>3453</v>
      </c>
      <c r="H1119" s="9" t="s">
        <v>0</v>
      </c>
      <c r="I1119" s="9">
        <v>3453</v>
      </c>
      <c r="J1119" s="9">
        <v>3175.5740000000001</v>
      </c>
      <c r="K1119" s="9">
        <v>3175.5740000000001</v>
      </c>
      <c r="L1119" s="9">
        <v>3175.5740000000001</v>
      </c>
      <c r="M1119" s="9">
        <f t="shared" si="506"/>
        <v>91.96565305531422</v>
      </c>
      <c r="N1119" s="9">
        <f t="shared" si="507"/>
        <v>100</v>
      </c>
    </row>
    <row r="1120" spans="1:14">
      <c r="A1120" s="8" t="s">
        <v>102</v>
      </c>
      <c r="B1120" s="2" t="s">
        <v>438</v>
      </c>
      <c r="C1120" s="2" t="s">
        <v>55</v>
      </c>
      <c r="D1120" s="2" t="s">
        <v>67</v>
      </c>
      <c r="E1120" s="2" t="s">
        <v>498</v>
      </c>
      <c r="F1120" s="2" t="s">
        <v>103</v>
      </c>
      <c r="G1120" s="9">
        <v>3207</v>
      </c>
      <c r="H1120" s="9" t="s">
        <v>0</v>
      </c>
      <c r="I1120" s="9">
        <v>3207</v>
      </c>
      <c r="J1120" s="9">
        <v>3484.4259999999999</v>
      </c>
      <c r="K1120" s="9">
        <v>3484.4259999999999</v>
      </c>
      <c r="L1120" s="9">
        <v>3484.4259999999999</v>
      </c>
      <c r="M1120" s="9">
        <f t="shared" si="506"/>
        <v>108.65063922669161</v>
      </c>
      <c r="N1120" s="9">
        <f t="shared" si="507"/>
        <v>100</v>
      </c>
    </row>
    <row r="1121" spans="1:14" ht="38.25">
      <c r="A1121" s="8" t="s">
        <v>456</v>
      </c>
      <c r="B1121" s="2" t="s">
        <v>438</v>
      </c>
      <c r="C1121" s="2" t="s">
        <v>55</v>
      </c>
      <c r="D1121" s="2" t="s">
        <v>67</v>
      </c>
      <c r="E1121" s="2" t="s">
        <v>457</v>
      </c>
      <c r="F1121" s="6" t="s">
        <v>0</v>
      </c>
      <c r="G1121" s="9">
        <v>477684.3</v>
      </c>
      <c r="H1121" s="9" t="s">
        <v>0</v>
      </c>
      <c r="I1121" s="9">
        <v>477684.3</v>
      </c>
      <c r="J1121" s="9">
        <f>J1122+J1127+J1136+J1144</f>
        <v>477684.30000000005</v>
      </c>
      <c r="K1121" s="9">
        <f t="shared" ref="K1121:L1121" si="529">K1122+K1127+K1136+K1144</f>
        <v>477684.30000000005</v>
      </c>
      <c r="L1121" s="9">
        <f t="shared" si="529"/>
        <v>476293.69597</v>
      </c>
      <c r="M1121" s="9">
        <f t="shared" si="506"/>
        <v>99.708886385841026</v>
      </c>
      <c r="N1121" s="9">
        <f t="shared" si="507"/>
        <v>99.708886385841012</v>
      </c>
    </row>
    <row r="1122" spans="1:14" ht="89.25">
      <c r="A1122" s="8" t="s">
        <v>499</v>
      </c>
      <c r="B1122" s="2" t="s">
        <v>438</v>
      </c>
      <c r="C1122" s="2" t="s">
        <v>55</v>
      </c>
      <c r="D1122" s="2" t="s">
        <v>67</v>
      </c>
      <c r="E1122" s="2" t="s">
        <v>500</v>
      </c>
      <c r="F1122" s="6" t="s">
        <v>0</v>
      </c>
      <c r="G1122" s="9">
        <v>6781</v>
      </c>
      <c r="H1122" s="9" t="s">
        <v>0</v>
      </c>
      <c r="I1122" s="9">
        <v>6781</v>
      </c>
      <c r="J1122" s="9">
        <f>J1123+J1125</f>
        <v>6781</v>
      </c>
      <c r="K1122" s="9">
        <f t="shared" ref="K1122:L1122" si="530">K1123+K1125</f>
        <v>6781</v>
      </c>
      <c r="L1122" s="9">
        <f t="shared" si="530"/>
        <v>6723.7213900000006</v>
      </c>
      <c r="M1122" s="9">
        <f t="shared" si="506"/>
        <v>99.155307329302474</v>
      </c>
      <c r="N1122" s="9">
        <f t="shared" si="507"/>
        <v>99.155307329302474</v>
      </c>
    </row>
    <row r="1123" spans="1:14" ht="76.5">
      <c r="A1123" s="8" t="s">
        <v>85</v>
      </c>
      <c r="B1123" s="2" t="s">
        <v>438</v>
      </c>
      <c r="C1123" s="2" t="s">
        <v>55</v>
      </c>
      <c r="D1123" s="2" t="s">
        <v>67</v>
      </c>
      <c r="E1123" s="2" t="s">
        <v>500</v>
      </c>
      <c r="F1123" s="2" t="s">
        <v>86</v>
      </c>
      <c r="G1123" s="9">
        <v>6331</v>
      </c>
      <c r="H1123" s="9">
        <v>-390</v>
      </c>
      <c r="I1123" s="9">
        <v>5941</v>
      </c>
      <c r="J1123" s="9">
        <f>J1124</f>
        <v>5941</v>
      </c>
      <c r="K1123" s="9">
        <f t="shared" ref="K1123:L1123" si="531">K1124</f>
        <v>5941</v>
      </c>
      <c r="L1123" s="9">
        <f t="shared" si="531"/>
        <v>5883.7597000000005</v>
      </c>
      <c r="M1123" s="9">
        <f t="shared" si="506"/>
        <v>99.03652078774617</v>
      </c>
      <c r="N1123" s="9">
        <f t="shared" si="507"/>
        <v>99.03652078774617</v>
      </c>
    </row>
    <row r="1124" spans="1:14" ht="25.5">
      <c r="A1124" s="8" t="s">
        <v>87</v>
      </c>
      <c r="B1124" s="2" t="s">
        <v>438</v>
      </c>
      <c r="C1124" s="2" t="s">
        <v>55</v>
      </c>
      <c r="D1124" s="2" t="s">
        <v>67</v>
      </c>
      <c r="E1124" s="2" t="s">
        <v>500</v>
      </c>
      <c r="F1124" s="2" t="s">
        <v>88</v>
      </c>
      <c r="G1124" s="9">
        <v>6331</v>
      </c>
      <c r="H1124" s="9">
        <v>-390</v>
      </c>
      <c r="I1124" s="9">
        <v>5941</v>
      </c>
      <c r="J1124" s="9">
        <f>5519.6+421.4</f>
        <v>5941</v>
      </c>
      <c r="K1124" s="9">
        <f>5519.6+421.4</f>
        <v>5941</v>
      </c>
      <c r="L1124" s="9">
        <f>5519.6+364.1597</f>
        <v>5883.7597000000005</v>
      </c>
      <c r="M1124" s="9">
        <f t="shared" si="506"/>
        <v>99.03652078774617</v>
      </c>
      <c r="N1124" s="9">
        <f t="shared" si="507"/>
        <v>99.03652078774617</v>
      </c>
    </row>
    <row r="1125" spans="1:14" ht="25.5">
      <c r="A1125" s="8" t="s">
        <v>89</v>
      </c>
      <c r="B1125" s="2" t="s">
        <v>438</v>
      </c>
      <c r="C1125" s="2" t="s">
        <v>55</v>
      </c>
      <c r="D1125" s="2" t="s">
        <v>67</v>
      </c>
      <c r="E1125" s="2" t="s">
        <v>500</v>
      </c>
      <c r="F1125" s="2" t="s">
        <v>90</v>
      </c>
      <c r="G1125" s="9">
        <v>450</v>
      </c>
      <c r="H1125" s="9">
        <v>390</v>
      </c>
      <c r="I1125" s="9">
        <v>840</v>
      </c>
      <c r="J1125" s="9">
        <f>J1126</f>
        <v>840</v>
      </c>
      <c r="K1125" s="9">
        <f t="shared" ref="K1125:L1125" si="532">K1126</f>
        <v>840</v>
      </c>
      <c r="L1125" s="9">
        <f t="shared" si="532"/>
        <v>839.96168999999998</v>
      </c>
      <c r="M1125" s="9">
        <f t="shared" si="506"/>
        <v>99.995439285714284</v>
      </c>
      <c r="N1125" s="9">
        <f t="shared" si="507"/>
        <v>99.995439285714284</v>
      </c>
    </row>
    <row r="1126" spans="1:14" ht="38.25">
      <c r="A1126" s="8" t="s">
        <v>91</v>
      </c>
      <c r="B1126" s="2" t="s">
        <v>438</v>
      </c>
      <c r="C1126" s="2" t="s">
        <v>55</v>
      </c>
      <c r="D1126" s="2" t="s">
        <v>67</v>
      </c>
      <c r="E1126" s="2" t="s">
        <v>500</v>
      </c>
      <c r="F1126" s="2" t="s">
        <v>92</v>
      </c>
      <c r="G1126" s="9">
        <v>450</v>
      </c>
      <c r="H1126" s="9">
        <v>390</v>
      </c>
      <c r="I1126" s="9">
        <v>840</v>
      </c>
      <c r="J1126" s="9">
        <v>840</v>
      </c>
      <c r="K1126" s="9">
        <v>840</v>
      </c>
      <c r="L1126" s="9">
        <v>839.96168999999998</v>
      </c>
      <c r="M1126" s="9">
        <f t="shared" si="506"/>
        <v>99.995439285714284</v>
      </c>
      <c r="N1126" s="9">
        <f t="shared" si="507"/>
        <v>99.995439285714284</v>
      </c>
    </row>
    <row r="1127" spans="1:14" ht="25.5">
      <c r="A1127" s="8" t="s">
        <v>83</v>
      </c>
      <c r="B1127" s="2" t="s">
        <v>438</v>
      </c>
      <c r="C1127" s="2" t="s">
        <v>55</v>
      </c>
      <c r="D1127" s="2" t="s">
        <v>67</v>
      </c>
      <c r="E1127" s="2" t="s">
        <v>501</v>
      </c>
      <c r="F1127" s="6" t="s">
        <v>0</v>
      </c>
      <c r="G1127" s="9">
        <v>52077.599999999999</v>
      </c>
      <c r="H1127" s="9" t="s">
        <v>0</v>
      </c>
      <c r="I1127" s="9">
        <v>52077.599999999999</v>
      </c>
      <c r="J1127" s="9">
        <f>J1128+J1130+J1132+J1134</f>
        <v>52077.599999999999</v>
      </c>
      <c r="K1127" s="9">
        <f t="shared" ref="K1127:L1127" si="533">K1128+K1130+K1132+K1134</f>
        <v>52077.599999999999</v>
      </c>
      <c r="L1127" s="9">
        <f t="shared" si="533"/>
        <v>51309.130829999995</v>
      </c>
      <c r="M1127" s="9">
        <f t="shared" si="506"/>
        <v>98.524376756993405</v>
      </c>
      <c r="N1127" s="9">
        <f t="shared" si="507"/>
        <v>98.524376756993405</v>
      </c>
    </row>
    <row r="1128" spans="1:14" ht="76.5">
      <c r="A1128" s="8" t="s">
        <v>85</v>
      </c>
      <c r="B1128" s="2" t="s">
        <v>438</v>
      </c>
      <c r="C1128" s="2" t="s">
        <v>55</v>
      </c>
      <c r="D1128" s="2" t="s">
        <v>67</v>
      </c>
      <c r="E1128" s="2" t="s">
        <v>501</v>
      </c>
      <c r="F1128" s="2" t="s">
        <v>86</v>
      </c>
      <c r="G1128" s="9">
        <v>49756.1</v>
      </c>
      <c r="H1128" s="9">
        <v>-75</v>
      </c>
      <c r="I1128" s="9">
        <v>49681.1</v>
      </c>
      <c r="J1128" s="9">
        <f>J1129</f>
        <v>49343.294999999998</v>
      </c>
      <c r="K1128" s="9">
        <f t="shared" ref="K1128:L1128" si="534">K1129</f>
        <v>49343.294999999998</v>
      </c>
      <c r="L1128" s="9">
        <f t="shared" si="534"/>
        <v>48612.555309999996</v>
      </c>
      <c r="M1128" s="9">
        <f t="shared" si="506"/>
        <v>97.84919277149659</v>
      </c>
      <c r="N1128" s="9">
        <f t="shared" si="507"/>
        <v>98.519069936452354</v>
      </c>
    </row>
    <row r="1129" spans="1:14" ht="25.5">
      <c r="A1129" s="8" t="s">
        <v>87</v>
      </c>
      <c r="B1129" s="2" t="s">
        <v>438</v>
      </c>
      <c r="C1129" s="2" t="s">
        <v>55</v>
      </c>
      <c r="D1129" s="2" t="s">
        <v>67</v>
      </c>
      <c r="E1129" s="2" t="s">
        <v>501</v>
      </c>
      <c r="F1129" s="2" t="s">
        <v>88</v>
      </c>
      <c r="G1129" s="9">
        <v>49756.1</v>
      </c>
      <c r="H1129" s="9">
        <v>-75</v>
      </c>
      <c r="I1129" s="9">
        <v>49681.1</v>
      </c>
      <c r="J1129" s="9">
        <f>47299.095+2044.2</f>
        <v>49343.294999999998</v>
      </c>
      <c r="K1129" s="9">
        <f>47299.095+2044.2</f>
        <v>49343.294999999998</v>
      </c>
      <c r="L1129" s="9">
        <f>46572.4623+2040.09301</f>
        <v>48612.555309999996</v>
      </c>
      <c r="M1129" s="9">
        <f t="shared" si="506"/>
        <v>97.84919277149659</v>
      </c>
      <c r="N1129" s="9">
        <f t="shared" si="507"/>
        <v>98.519069936452354</v>
      </c>
    </row>
    <row r="1130" spans="1:14" ht="25.5">
      <c r="A1130" s="8" t="s">
        <v>89</v>
      </c>
      <c r="B1130" s="2" t="s">
        <v>438</v>
      </c>
      <c r="C1130" s="2" t="s">
        <v>55</v>
      </c>
      <c r="D1130" s="2" t="s">
        <v>67</v>
      </c>
      <c r="E1130" s="2" t="s">
        <v>501</v>
      </c>
      <c r="F1130" s="2" t="s">
        <v>90</v>
      </c>
      <c r="G1130" s="9">
        <v>2259.3000000000002</v>
      </c>
      <c r="H1130" s="9">
        <v>75</v>
      </c>
      <c r="I1130" s="9">
        <v>2334.3000000000002</v>
      </c>
      <c r="J1130" s="9">
        <f>J1131</f>
        <v>2559.3000000000002</v>
      </c>
      <c r="K1130" s="9">
        <f t="shared" ref="K1130:L1130" si="535">K1131</f>
        <v>2559.3000000000002</v>
      </c>
      <c r="L1130" s="9">
        <f t="shared" si="535"/>
        <v>2522.7555200000002</v>
      </c>
      <c r="M1130" s="9">
        <f t="shared" si="506"/>
        <v>108.07332048151478</v>
      </c>
      <c r="N1130" s="9">
        <f t="shared" si="507"/>
        <v>98.572090806079785</v>
      </c>
    </row>
    <row r="1131" spans="1:14" ht="38.25">
      <c r="A1131" s="8" t="s">
        <v>91</v>
      </c>
      <c r="B1131" s="2" t="s">
        <v>438</v>
      </c>
      <c r="C1131" s="2" t="s">
        <v>55</v>
      </c>
      <c r="D1131" s="2" t="s">
        <v>67</v>
      </c>
      <c r="E1131" s="2" t="s">
        <v>501</v>
      </c>
      <c r="F1131" s="2" t="s">
        <v>92</v>
      </c>
      <c r="G1131" s="9">
        <v>2259.3000000000002</v>
      </c>
      <c r="H1131" s="9">
        <v>75</v>
      </c>
      <c r="I1131" s="9">
        <v>2334.3000000000002</v>
      </c>
      <c r="J1131" s="9">
        <v>2559.3000000000002</v>
      </c>
      <c r="K1131" s="9">
        <v>2559.3000000000002</v>
      </c>
      <c r="L1131" s="9">
        <v>2522.7555200000002</v>
      </c>
      <c r="M1131" s="9">
        <f t="shared" si="506"/>
        <v>108.07332048151478</v>
      </c>
      <c r="N1131" s="9">
        <f t="shared" si="507"/>
        <v>98.572090806079785</v>
      </c>
    </row>
    <row r="1132" spans="1:14" ht="25.5">
      <c r="A1132" s="8" t="s">
        <v>93</v>
      </c>
      <c r="B1132" s="2" t="s">
        <v>438</v>
      </c>
      <c r="C1132" s="2" t="s">
        <v>55</v>
      </c>
      <c r="D1132" s="2" t="s">
        <v>67</v>
      </c>
      <c r="E1132" s="2" t="s">
        <v>501</v>
      </c>
      <c r="F1132" s="2" t="s">
        <v>94</v>
      </c>
      <c r="G1132" s="9">
        <v>60</v>
      </c>
      <c r="H1132" s="9" t="s">
        <v>0</v>
      </c>
      <c r="I1132" s="9">
        <v>60</v>
      </c>
      <c r="J1132" s="9">
        <f>J1133</f>
        <v>172.80500000000001</v>
      </c>
      <c r="K1132" s="9">
        <f t="shared" ref="K1132:L1132" si="536">K1133</f>
        <v>172.80500000000001</v>
      </c>
      <c r="L1132" s="9">
        <f t="shared" si="536"/>
        <v>172.80500000000001</v>
      </c>
      <c r="M1132" s="9">
        <f t="shared" si="506"/>
        <v>288.00833333333333</v>
      </c>
      <c r="N1132" s="9">
        <f t="shared" si="507"/>
        <v>100</v>
      </c>
    </row>
    <row r="1133" spans="1:14">
      <c r="A1133" s="8" t="s">
        <v>95</v>
      </c>
      <c r="B1133" s="2" t="s">
        <v>438</v>
      </c>
      <c r="C1133" s="2" t="s">
        <v>55</v>
      </c>
      <c r="D1133" s="2" t="s">
        <v>67</v>
      </c>
      <c r="E1133" s="2" t="s">
        <v>501</v>
      </c>
      <c r="F1133" s="2" t="s">
        <v>96</v>
      </c>
      <c r="G1133" s="9">
        <v>60</v>
      </c>
      <c r="H1133" s="9" t="s">
        <v>0</v>
      </c>
      <c r="I1133" s="9">
        <v>60</v>
      </c>
      <c r="J1133" s="9">
        <v>172.80500000000001</v>
      </c>
      <c r="K1133" s="9">
        <v>172.80500000000001</v>
      </c>
      <c r="L1133" s="9">
        <v>172.80500000000001</v>
      </c>
      <c r="M1133" s="9">
        <f t="shared" si="506"/>
        <v>288.00833333333333</v>
      </c>
      <c r="N1133" s="9">
        <f t="shared" si="507"/>
        <v>100</v>
      </c>
    </row>
    <row r="1134" spans="1:14">
      <c r="A1134" s="8" t="s">
        <v>97</v>
      </c>
      <c r="B1134" s="2" t="s">
        <v>438</v>
      </c>
      <c r="C1134" s="2" t="s">
        <v>55</v>
      </c>
      <c r="D1134" s="2" t="s">
        <v>67</v>
      </c>
      <c r="E1134" s="2" t="s">
        <v>501</v>
      </c>
      <c r="F1134" s="2" t="s">
        <v>98</v>
      </c>
      <c r="G1134" s="9">
        <v>2.2000000000000002</v>
      </c>
      <c r="H1134" s="9" t="s">
        <v>0</v>
      </c>
      <c r="I1134" s="9">
        <v>2.2000000000000002</v>
      </c>
      <c r="J1134" s="9">
        <f>J1135</f>
        <v>2.2000000000000002</v>
      </c>
      <c r="K1134" s="9">
        <f t="shared" ref="K1134:L1134" si="537">K1135</f>
        <v>2.2000000000000002</v>
      </c>
      <c r="L1134" s="9">
        <f t="shared" si="537"/>
        <v>1.0149999999999999</v>
      </c>
      <c r="M1134" s="9">
        <f t="shared" si="506"/>
        <v>46.136363636363633</v>
      </c>
      <c r="N1134" s="9">
        <f t="shared" si="507"/>
        <v>46.136363636363633</v>
      </c>
    </row>
    <row r="1135" spans="1:14">
      <c r="A1135" s="8" t="s">
        <v>99</v>
      </c>
      <c r="B1135" s="2" t="s">
        <v>438</v>
      </c>
      <c r="C1135" s="2" t="s">
        <v>55</v>
      </c>
      <c r="D1135" s="2" t="s">
        <v>67</v>
      </c>
      <c r="E1135" s="2" t="s">
        <v>501</v>
      </c>
      <c r="F1135" s="2" t="s">
        <v>100</v>
      </c>
      <c r="G1135" s="9">
        <v>2.2000000000000002</v>
      </c>
      <c r="H1135" s="9" t="s">
        <v>0</v>
      </c>
      <c r="I1135" s="9">
        <v>2.2000000000000002</v>
      </c>
      <c r="J1135" s="9">
        <v>2.2000000000000002</v>
      </c>
      <c r="K1135" s="9">
        <v>2.2000000000000002</v>
      </c>
      <c r="L1135" s="9">
        <v>1.0149999999999999</v>
      </c>
      <c r="M1135" s="9">
        <f t="shared" si="506"/>
        <v>46.136363636363633</v>
      </c>
      <c r="N1135" s="9">
        <f t="shared" si="507"/>
        <v>46.136363636363633</v>
      </c>
    </row>
    <row r="1136" spans="1:14">
      <c r="A1136" s="8" t="s">
        <v>487</v>
      </c>
      <c r="B1136" s="2" t="s">
        <v>438</v>
      </c>
      <c r="C1136" s="2" t="s">
        <v>55</v>
      </c>
      <c r="D1136" s="2" t="s">
        <v>67</v>
      </c>
      <c r="E1136" s="2" t="s">
        <v>502</v>
      </c>
      <c r="F1136" s="6" t="s">
        <v>0</v>
      </c>
      <c r="G1136" s="9">
        <v>19800</v>
      </c>
      <c r="H1136" s="9" t="s">
        <v>0</v>
      </c>
      <c r="I1136" s="9">
        <v>19800</v>
      </c>
      <c r="J1136" s="9">
        <f>J1137+J1139+J1142</f>
        <v>19800</v>
      </c>
      <c r="K1136" s="9">
        <f t="shared" ref="K1136:L1136" si="538">K1137+K1139+K1142</f>
        <v>19800</v>
      </c>
      <c r="L1136" s="9">
        <f t="shared" si="538"/>
        <v>19235.143749999999</v>
      </c>
      <c r="M1136" s="9">
        <f t="shared" si="506"/>
        <v>97.147190656565655</v>
      </c>
      <c r="N1136" s="9">
        <f t="shared" si="507"/>
        <v>97.147190656565655</v>
      </c>
    </row>
    <row r="1137" spans="1:14" ht="25.5">
      <c r="A1137" s="8" t="s">
        <v>89</v>
      </c>
      <c r="B1137" s="2" t="s">
        <v>438</v>
      </c>
      <c r="C1137" s="2" t="s">
        <v>55</v>
      </c>
      <c r="D1137" s="2" t="s">
        <v>67</v>
      </c>
      <c r="E1137" s="2" t="s">
        <v>502</v>
      </c>
      <c r="F1137" s="2" t="s">
        <v>90</v>
      </c>
      <c r="G1137" s="9">
        <v>450</v>
      </c>
      <c r="H1137" s="9" t="s">
        <v>0</v>
      </c>
      <c r="I1137" s="9">
        <v>450</v>
      </c>
      <c r="J1137" s="9">
        <f>J1138</f>
        <v>450</v>
      </c>
      <c r="K1137" s="9">
        <f t="shared" ref="K1137:L1137" si="539">K1138</f>
        <v>450</v>
      </c>
      <c r="L1137" s="9">
        <f t="shared" si="539"/>
        <v>385.14375000000001</v>
      </c>
      <c r="M1137" s="9">
        <f t="shared" si="506"/>
        <v>85.587500000000006</v>
      </c>
      <c r="N1137" s="9">
        <f t="shared" si="507"/>
        <v>85.587500000000006</v>
      </c>
    </row>
    <row r="1138" spans="1:14" ht="38.25">
      <c r="A1138" s="8" t="s">
        <v>91</v>
      </c>
      <c r="B1138" s="2" t="s">
        <v>438</v>
      </c>
      <c r="C1138" s="2" t="s">
        <v>55</v>
      </c>
      <c r="D1138" s="2" t="s">
        <v>67</v>
      </c>
      <c r="E1138" s="2" t="s">
        <v>502</v>
      </c>
      <c r="F1138" s="2" t="s">
        <v>92</v>
      </c>
      <c r="G1138" s="9">
        <v>450</v>
      </c>
      <c r="H1138" s="9" t="s">
        <v>0</v>
      </c>
      <c r="I1138" s="9">
        <v>450</v>
      </c>
      <c r="J1138" s="9">
        <v>450</v>
      </c>
      <c r="K1138" s="9">
        <v>450</v>
      </c>
      <c r="L1138" s="9">
        <v>385.14375000000001</v>
      </c>
      <c r="M1138" s="9">
        <f t="shared" si="506"/>
        <v>85.587500000000006</v>
      </c>
      <c r="N1138" s="9">
        <f t="shared" si="507"/>
        <v>85.587500000000006</v>
      </c>
    </row>
    <row r="1139" spans="1:14" ht="25.5">
      <c r="A1139" s="8" t="s">
        <v>93</v>
      </c>
      <c r="B1139" s="2" t="s">
        <v>438</v>
      </c>
      <c r="C1139" s="2" t="s">
        <v>55</v>
      </c>
      <c r="D1139" s="2" t="s">
        <v>67</v>
      </c>
      <c r="E1139" s="2" t="s">
        <v>502</v>
      </c>
      <c r="F1139" s="2" t="s">
        <v>94</v>
      </c>
      <c r="G1139" s="9">
        <v>17500</v>
      </c>
      <c r="H1139" s="9" t="s">
        <v>0</v>
      </c>
      <c r="I1139" s="9">
        <v>17500</v>
      </c>
      <c r="J1139" s="9">
        <f>J1140+J1141</f>
        <v>17500</v>
      </c>
      <c r="K1139" s="9">
        <f t="shared" ref="K1139:L1139" si="540">K1140+K1141</f>
        <v>17500</v>
      </c>
      <c r="L1139" s="9">
        <f t="shared" si="540"/>
        <v>17000</v>
      </c>
      <c r="M1139" s="9">
        <f t="shared" si="506"/>
        <v>97.142857142857139</v>
      </c>
      <c r="N1139" s="9">
        <f t="shared" si="507"/>
        <v>97.142857142857139</v>
      </c>
    </row>
    <row r="1140" spans="1:14">
      <c r="A1140" s="8" t="s">
        <v>425</v>
      </c>
      <c r="B1140" s="2" t="s">
        <v>438</v>
      </c>
      <c r="C1140" s="2" t="s">
        <v>55</v>
      </c>
      <c r="D1140" s="2" t="s">
        <v>67</v>
      </c>
      <c r="E1140" s="2" t="s">
        <v>502</v>
      </c>
      <c r="F1140" s="2" t="s">
        <v>426</v>
      </c>
      <c r="G1140" s="9">
        <v>2500</v>
      </c>
      <c r="H1140" s="9" t="s">
        <v>0</v>
      </c>
      <c r="I1140" s="9">
        <v>2500</v>
      </c>
      <c r="J1140" s="9">
        <v>2500</v>
      </c>
      <c r="K1140" s="9">
        <v>2500</v>
      </c>
      <c r="L1140" s="9">
        <v>2500</v>
      </c>
      <c r="M1140" s="9">
        <f t="shared" si="506"/>
        <v>100</v>
      </c>
      <c r="N1140" s="9">
        <f t="shared" si="507"/>
        <v>100</v>
      </c>
    </row>
    <row r="1141" spans="1:14">
      <c r="A1141" s="8" t="s">
        <v>95</v>
      </c>
      <c r="B1141" s="2" t="s">
        <v>438</v>
      </c>
      <c r="C1141" s="2" t="s">
        <v>55</v>
      </c>
      <c r="D1141" s="2" t="s">
        <v>67</v>
      </c>
      <c r="E1141" s="2" t="s">
        <v>502</v>
      </c>
      <c r="F1141" s="2" t="s">
        <v>96</v>
      </c>
      <c r="G1141" s="9">
        <v>15000</v>
      </c>
      <c r="H1141" s="9" t="s">
        <v>0</v>
      </c>
      <c r="I1141" s="9">
        <v>15000</v>
      </c>
      <c r="J1141" s="9">
        <v>15000</v>
      </c>
      <c r="K1141" s="9">
        <v>15000</v>
      </c>
      <c r="L1141" s="9">
        <v>14500</v>
      </c>
      <c r="M1141" s="9">
        <f t="shared" ref="M1141:M1208" si="541">L1141/I1141*100</f>
        <v>96.666666666666671</v>
      </c>
      <c r="N1141" s="9">
        <f t="shared" ref="N1141:N1208" si="542">L1141/J1141*100</f>
        <v>96.666666666666671</v>
      </c>
    </row>
    <row r="1142" spans="1:14" ht="38.25">
      <c r="A1142" s="8" t="s">
        <v>62</v>
      </c>
      <c r="B1142" s="2" t="s">
        <v>438</v>
      </c>
      <c r="C1142" s="2" t="s">
        <v>55</v>
      </c>
      <c r="D1142" s="2" t="s">
        <v>67</v>
      </c>
      <c r="E1142" s="2" t="s">
        <v>502</v>
      </c>
      <c r="F1142" s="2" t="s">
        <v>63</v>
      </c>
      <c r="G1142" s="9">
        <v>1850</v>
      </c>
      <c r="H1142" s="9" t="s">
        <v>0</v>
      </c>
      <c r="I1142" s="9">
        <v>1850</v>
      </c>
      <c r="J1142" s="9">
        <f>J1143</f>
        <v>1850</v>
      </c>
      <c r="K1142" s="9">
        <f t="shared" ref="K1142:L1142" si="543">K1143</f>
        <v>1850</v>
      </c>
      <c r="L1142" s="9">
        <f t="shared" si="543"/>
        <v>1850</v>
      </c>
      <c r="M1142" s="9">
        <f t="shared" si="541"/>
        <v>100</v>
      </c>
      <c r="N1142" s="9">
        <f t="shared" si="542"/>
        <v>100</v>
      </c>
    </row>
    <row r="1143" spans="1:14">
      <c r="A1143" s="8" t="s">
        <v>102</v>
      </c>
      <c r="B1143" s="2" t="s">
        <v>438</v>
      </c>
      <c r="C1143" s="2" t="s">
        <v>55</v>
      </c>
      <c r="D1143" s="2" t="s">
        <v>67</v>
      </c>
      <c r="E1143" s="2" t="s">
        <v>502</v>
      </c>
      <c r="F1143" s="2" t="s">
        <v>103</v>
      </c>
      <c r="G1143" s="9">
        <v>1850</v>
      </c>
      <c r="H1143" s="9" t="s">
        <v>0</v>
      </c>
      <c r="I1143" s="9">
        <v>1850</v>
      </c>
      <c r="J1143" s="9">
        <v>1850</v>
      </c>
      <c r="K1143" s="9">
        <v>1850</v>
      </c>
      <c r="L1143" s="9">
        <v>1850</v>
      </c>
      <c r="M1143" s="9">
        <f t="shared" si="541"/>
        <v>100</v>
      </c>
      <c r="N1143" s="9">
        <f t="shared" si="542"/>
        <v>100</v>
      </c>
    </row>
    <row r="1144" spans="1:14" ht="102">
      <c r="A1144" s="8" t="s">
        <v>503</v>
      </c>
      <c r="B1144" s="2" t="s">
        <v>438</v>
      </c>
      <c r="C1144" s="2" t="s">
        <v>55</v>
      </c>
      <c r="D1144" s="2" t="s">
        <v>67</v>
      </c>
      <c r="E1144" s="2" t="s">
        <v>504</v>
      </c>
      <c r="F1144" s="6" t="s">
        <v>0</v>
      </c>
      <c r="G1144" s="9">
        <v>399025.7</v>
      </c>
      <c r="H1144" s="9" t="s">
        <v>0</v>
      </c>
      <c r="I1144" s="9">
        <v>399025.7</v>
      </c>
      <c r="J1144" s="9">
        <f>J1145</f>
        <v>399025.7</v>
      </c>
      <c r="K1144" s="9">
        <f t="shared" ref="K1144:L1145" si="544">K1145</f>
        <v>399025.7</v>
      </c>
      <c r="L1144" s="9">
        <f t="shared" si="544"/>
        <v>399025.7</v>
      </c>
      <c r="M1144" s="9">
        <f t="shared" si="541"/>
        <v>100</v>
      </c>
      <c r="N1144" s="9">
        <f t="shared" si="542"/>
        <v>100</v>
      </c>
    </row>
    <row r="1145" spans="1:14">
      <c r="A1145" s="8" t="s">
        <v>28</v>
      </c>
      <c r="B1145" s="2" t="s">
        <v>438</v>
      </c>
      <c r="C1145" s="2" t="s">
        <v>55</v>
      </c>
      <c r="D1145" s="2" t="s">
        <v>67</v>
      </c>
      <c r="E1145" s="2" t="s">
        <v>504</v>
      </c>
      <c r="F1145" s="2" t="s">
        <v>29</v>
      </c>
      <c r="G1145" s="9">
        <v>399025.7</v>
      </c>
      <c r="H1145" s="9" t="s">
        <v>0</v>
      </c>
      <c r="I1145" s="9">
        <v>399025.7</v>
      </c>
      <c r="J1145" s="9">
        <f>J1146</f>
        <v>399025.7</v>
      </c>
      <c r="K1145" s="9">
        <f t="shared" si="544"/>
        <v>399025.7</v>
      </c>
      <c r="L1145" s="9">
        <f t="shared" si="544"/>
        <v>399025.7</v>
      </c>
      <c r="M1145" s="9">
        <f t="shared" si="541"/>
        <v>100</v>
      </c>
      <c r="N1145" s="9">
        <f t="shared" si="542"/>
        <v>100</v>
      </c>
    </row>
    <row r="1146" spans="1:14">
      <c r="A1146" s="8" t="s">
        <v>75</v>
      </c>
      <c r="B1146" s="2" t="s">
        <v>438</v>
      </c>
      <c r="C1146" s="2" t="s">
        <v>55</v>
      </c>
      <c r="D1146" s="2" t="s">
        <v>67</v>
      </c>
      <c r="E1146" s="2" t="s">
        <v>504</v>
      </c>
      <c r="F1146" s="2" t="s">
        <v>76</v>
      </c>
      <c r="G1146" s="9">
        <v>399025.7</v>
      </c>
      <c r="H1146" s="9" t="s">
        <v>0</v>
      </c>
      <c r="I1146" s="9">
        <v>399025.7</v>
      </c>
      <c r="J1146" s="9">
        <v>399025.7</v>
      </c>
      <c r="K1146" s="9">
        <v>399025.7</v>
      </c>
      <c r="L1146" s="9">
        <v>399025.7</v>
      </c>
      <c r="M1146" s="9">
        <f t="shared" si="541"/>
        <v>100</v>
      </c>
      <c r="N1146" s="9">
        <f t="shared" si="542"/>
        <v>100</v>
      </c>
    </row>
    <row r="1147" spans="1:14" ht="25.5">
      <c r="A1147" s="8" t="s">
        <v>439</v>
      </c>
      <c r="B1147" s="2" t="s">
        <v>438</v>
      </c>
      <c r="C1147" s="2" t="s">
        <v>55</v>
      </c>
      <c r="D1147" s="2" t="s">
        <v>67</v>
      </c>
      <c r="E1147" s="2" t="s">
        <v>440</v>
      </c>
      <c r="F1147" s="6" t="s">
        <v>0</v>
      </c>
      <c r="G1147" s="9">
        <v>670</v>
      </c>
      <c r="H1147" s="9" t="s">
        <v>0</v>
      </c>
      <c r="I1147" s="9">
        <v>670</v>
      </c>
      <c r="J1147" s="9">
        <f>J1148</f>
        <v>670</v>
      </c>
      <c r="K1147" s="9">
        <f t="shared" ref="K1147:L1147" si="545">K1148</f>
        <v>670</v>
      </c>
      <c r="L1147" s="9">
        <f t="shared" si="545"/>
        <v>670</v>
      </c>
      <c r="M1147" s="9">
        <f t="shared" si="541"/>
        <v>100</v>
      </c>
      <c r="N1147" s="9">
        <f t="shared" si="542"/>
        <v>100</v>
      </c>
    </row>
    <row r="1148" spans="1:14">
      <c r="A1148" s="8" t="s">
        <v>487</v>
      </c>
      <c r="B1148" s="2" t="s">
        <v>438</v>
      </c>
      <c r="C1148" s="2" t="s">
        <v>55</v>
      </c>
      <c r="D1148" s="2" t="s">
        <v>67</v>
      </c>
      <c r="E1148" s="2" t="s">
        <v>505</v>
      </c>
      <c r="F1148" s="6" t="s">
        <v>0</v>
      </c>
      <c r="G1148" s="9">
        <v>670</v>
      </c>
      <c r="H1148" s="9" t="s">
        <v>0</v>
      </c>
      <c r="I1148" s="9">
        <v>670</v>
      </c>
      <c r="J1148" s="9">
        <f>J1149+J1151</f>
        <v>670</v>
      </c>
      <c r="K1148" s="9">
        <f t="shared" ref="K1148:L1148" si="546">K1149+K1151</f>
        <v>670</v>
      </c>
      <c r="L1148" s="9">
        <f t="shared" si="546"/>
        <v>670</v>
      </c>
      <c r="M1148" s="9">
        <f t="shared" si="541"/>
        <v>100</v>
      </c>
      <c r="N1148" s="9">
        <f t="shared" si="542"/>
        <v>100</v>
      </c>
    </row>
    <row r="1149" spans="1:14" ht="25.5">
      <c r="A1149" s="8" t="s">
        <v>89</v>
      </c>
      <c r="B1149" s="2" t="s">
        <v>438</v>
      </c>
      <c r="C1149" s="2" t="s">
        <v>55</v>
      </c>
      <c r="D1149" s="2" t="s">
        <v>67</v>
      </c>
      <c r="E1149" s="2" t="s">
        <v>505</v>
      </c>
      <c r="F1149" s="2" t="s">
        <v>90</v>
      </c>
      <c r="G1149" s="9">
        <v>8.4</v>
      </c>
      <c r="H1149" s="9" t="s">
        <v>0</v>
      </c>
      <c r="I1149" s="9">
        <v>8.4</v>
      </c>
      <c r="J1149" s="9">
        <f>J1150</f>
        <v>8.4</v>
      </c>
      <c r="K1149" s="9">
        <f t="shared" ref="K1149:L1149" si="547">K1150</f>
        <v>8.4</v>
      </c>
      <c r="L1149" s="9">
        <f t="shared" si="547"/>
        <v>8.4</v>
      </c>
      <c r="M1149" s="9">
        <f t="shared" si="541"/>
        <v>100</v>
      </c>
      <c r="N1149" s="9">
        <f t="shared" si="542"/>
        <v>100</v>
      </c>
    </row>
    <row r="1150" spans="1:14" ht="38.25">
      <c r="A1150" s="8" t="s">
        <v>91</v>
      </c>
      <c r="B1150" s="2" t="s">
        <v>438</v>
      </c>
      <c r="C1150" s="2" t="s">
        <v>55</v>
      </c>
      <c r="D1150" s="2" t="s">
        <v>67</v>
      </c>
      <c r="E1150" s="2" t="s">
        <v>505</v>
      </c>
      <c r="F1150" s="2" t="s">
        <v>92</v>
      </c>
      <c r="G1150" s="9">
        <v>8.4</v>
      </c>
      <c r="H1150" s="9" t="s">
        <v>0</v>
      </c>
      <c r="I1150" s="9">
        <v>8.4</v>
      </c>
      <c r="J1150" s="9">
        <v>8.4</v>
      </c>
      <c r="K1150" s="9">
        <v>8.4</v>
      </c>
      <c r="L1150" s="9">
        <v>8.4</v>
      </c>
      <c r="M1150" s="9">
        <f t="shared" si="541"/>
        <v>100</v>
      </c>
      <c r="N1150" s="9">
        <f t="shared" si="542"/>
        <v>100</v>
      </c>
    </row>
    <row r="1151" spans="1:14" ht="25.5">
      <c r="A1151" s="8" t="s">
        <v>93</v>
      </c>
      <c r="B1151" s="2" t="s">
        <v>438</v>
      </c>
      <c r="C1151" s="2" t="s">
        <v>55</v>
      </c>
      <c r="D1151" s="2" t="s">
        <v>67</v>
      </c>
      <c r="E1151" s="2" t="s">
        <v>505</v>
      </c>
      <c r="F1151" s="2" t="s">
        <v>94</v>
      </c>
      <c r="G1151" s="9">
        <v>661.6</v>
      </c>
      <c r="H1151" s="9" t="s">
        <v>0</v>
      </c>
      <c r="I1151" s="9">
        <v>661.6</v>
      </c>
      <c r="J1151" s="9">
        <f>J1152</f>
        <v>661.6</v>
      </c>
      <c r="K1151" s="9">
        <f t="shared" ref="K1151:L1151" si="548">K1152</f>
        <v>661.6</v>
      </c>
      <c r="L1151" s="9">
        <f t="shared" si="548"/>
        <v>661.6</v>
      </c>
      <c r="M1151" s="9">
        <f t="shared" si="541"/>
        <v>100</v>
      </c>
      <c r="N1151" s="9">
        <f t="shared" si="542"/>
        <v>100</v>
      </c>
    </row>
    <row r="1152" spans="1:14">
      <c r="A1152" s="8" t="s">
        <v>95</v>
      </c>
      <c r="B1152" s="2" t="s">
        <v>438</v>
      </c>
      <c r="C1152" s="2" t="s">
        <v>55</v>
      </c>
      <c r="D1152" s="2" t="s">
        <v>67</v>
      </c>
      <c r="E1152" s="2" t="s">
        <v>505</v>
      </c>
      <c r="F1152" s="2" t="s">
        <v>96</v>
      </c>
      <c r="G1152" s="9">
        <v>661.6</v>
      </c>
      <c r="H1152" s="9" t="s">
        <v>0</v>
      </c>
      <c r="I1152" s="9">
        <v>661.6</v>
      </c>
      <c r="J1152" s="9">
        <v>661.6</v>
      </c>
      <c r="K1152" s="9">
        <v>661.6</v>
      </c>
      <c r="L1152" s="9">
        <v>661.6</v>
      </c>
      <c r="M1152" s="9">
        <f t="shared" si="541"/>
        <v>100</v>
      </c>
      <c r="N1152" s="9">
        <f t="shared" si="542"/>
        <v>100</v>
      </c>
    </row>
    <row r="1153" spans="1:14" ht="38.25">
      <c r="A1153" s="8" t="s">
        <v>386</v>
      </c>
      <c r="B1153" s="2" t="s">
        <v>438</v>
      </c>
      <c r="C1153" s="2" t="s">
        <v>55</v>
      </c>
      <c r="D1153" s="2" t="s">
        <v>67</v>
      </c>
      <c r="E1153" s="2" t="s">
        <v>387</v>
      </c>
      <c r="F1153" s="6" t="s">
        <v>0</v>
      </c>
      <c r="G1153" s="9">
        <v>8578.9</v>
      </c>
      <c r="H1153" s="9" t="s">
        <v>0</v>
      </c>
      <c r="I1153" s="9">
        <v>8578.9</v>
      </c>
      <c r="J1153" s="9">
        <f>J1154+J1169</f>
        <v>8578.9</v>
      </c>
      <c r="K1153" s="9">
        <f t="shared" ref="K1153:L1153" si="549">K1154+K1169</f>
        <v>8578.9</v>
      </c>
      <c r="L1153" s="9">
        <f t="shared" si="549"/>
        <v>8317.3176299999996</v>
      </c>
      <c r="M1153" s="9">
        <f t="shared" si="541"/>
        <v>96.950863513970319</v>
      </c>
      <c r="N1153" s="9">
        <f t="shared" si="542"/>
        <v>96.950863513970319</v>
      </c>
    </row>
    <row r="1154" spans="1:14">
      <c r="A1154" s="8" t="s">
        <v>388</v>
      </c>
      <c r="B1154" s="2" t="s">
        <v>438</v>
      </c>
      <c r="C1154" s="2" t="s">
        <v>55</v>
      </c>
      <c r="D1154" s="2" t="s">
        <v>67</v>
      </c>
      <c r="E1154" s="2" t="s">
        <v>389</v>
      </c>
      <c r="F1154" s="6" t="s">
        <v>0</v>
      </c>
      <c r="G1154" s="9">
        <v>7978.9</v>
      </c>
      <c r="H1154" s="9" t="s">
        <v>0</v>
      </c>
      <c r="I1154" s="9">
        <v>7978.9</v>
      </c>
      <c r="J1154" s="9">
        <f>J1155+J1158+J1162+J1166</f>
        <v>7978.9</v>
      </c>
      <c r="K1154" s="9">
        <f t="shared" ref="K1154:L1154" si="550">K1155+K1158+K1162+K1166</f>
        <v>7978.9</v>
      </c>
      <c r="L1154" s="9">
        <f t="shared" si="550"/>
        <v>7717.3176299999996</v>
      </c>
      <c r="M1154" s="9">
        <f t="shared" si="541"/>
        <v>96.721573525172644</v>
      </c>
      <c r="N1154" s="9">
        <f t="shared" si="542"/>
        <v>96.721573525172644</v>
      </c>
    </row>
    <row r="1155" spans="1:14" ht="38.25">
      <c r="A1155" s="8" t="s">
        <v>390</v>
      </c>
      <c r="B1155" s="2" t="s">
        <v>438</v>
      </c>
      <c r="C1155" s="2" t="s">
        <v>55</v>
      </c>
      <c r="D1155" s="2" t="s">
        <v>67</v>
      </c>
      <c r="E1155" s="2" t="s">
        <v>391</v>
      </c>
      <c r="F1155" s="6" t="s">
        <v>0</v>
      </c>
      <c r="G1155" s="9">
        <v>3572.4</v>
      </c>
      <c r="H1155" s="9" t="s">
        <v>0</v>
      </c>
      <c r="I1155" s="9">
        <v>3572.4</v>
      </c>
      <c r="J1155" s="9">
        <f>J1156</f>
        <v>3572.4</v>
      </c>
      <c r="K1155" s="9">
        <f t="shared" ref="K1155:L1155" si="551">K1156</f>
        <v>3572.4</v>
      </c>
      <c r="L1155" s="9">
        <f t="shared" si="551"/>
        <v>3572.4</v>
      </c>
      <c r="M1155" s="9">
        <f t="shared" si="541"/>
        <v>100</v>
      </c>
      <c r="N1155" s="9">
        <f t="shared" si="542"/>
        <v>100</v>
      </c>
    </row>
    <row r="1156" spans="1:14" ht="38.25">
      <c r="A1156" s="8" t="s">
        <v>62</v>
      </c>
      <c r="B1156" s="2" t="s">
        <v>438</v>
      </c>
      <c r="C1156" s="2" t="s">
        <v>55</v>
      </c>
      <c r="D1156" s="2" t="s">
        <v>67</v>
      </c>
      <c r="E1156" s="2" t="s">
        <v>391</v>
      </c>
      <c r="F1156" s="2" t="s">
        <v>63</v>
      </c>
      <c r="G1156" s="9">
        <v>3572.4</v>
      </c>
      <c r="H1156" s="9" t="s">
        <v>0</v>
      </c>
      <c r="I1156" s="9">
        <v>3572.4</v>
      </c>
      <c r="J1156" s="9">
        <f>J1157</f>
        <v>3572.4</v>
      </c>
      <c r="K1156" s="9">
        <f t="shared" ref="K1156:L1156" si="552">K1157</f>
        <v>3572.4</v>
      </c>
      <c r="L1156" s="9">
        <f t="shared" si="552"/>
        <v>3572.4</v>
      </c>
      <c r="M1156" s="9">
        <f t="shared" si="541"/>
        <v>100</v>
      </c>
      <c r="N1156" s="9">
        <f t="shared" si="542"/>
        <v>100</v>
      </c>
    </row>
    <row r="1157" spans="1:14">
      <c r="A1157" s="8" t="s">
        <v>64</v>
      </c>
      <c r="B1157" s="2" t="s">
        <v>438</v>
      </c>
      <c r="C1157" s="2" t="s">
        <v>55</v>
      </c>
      <c r="D1157" s="2" t="s">
        <v>67</v>
      </c>
      <c r="E1157" s="2" t="s">
        <v>391</v>
      </c>
      <c r="F1157" s="2" t="s">
        <v>65</v>
      </c>
      <c r="G1157" s="9">
        <v>3572.4</v>
      </c>
      <c r="H1157" s="9" t="s">
        <v>0</v>
      </c>
      <c r="I1157" s="9">
        <v>3572.4</v>
      </c>
      <c r="J1157" s="9">
        <v>3572.4</v>
      </c>
      <c r="K1157" s="9">
        <v>3572.4</v>
      </c>
      <c r="L1157" s="9">
        <v>3572.4</v>
      </c>
      <c r="M1157" s="9">
        <f t="shared" si="541"/>
        <v>100</v>
      </c>
      <c r="N1157" s="9">
        <f t="shared" si="542"/>
        <v>100</v>
      </c>
    </row>
    <row r="1158" spans="1:14" ht="25.5">
      <c r="A1158" s="8" t="s">
        <v>60</v>
      </c>
      <c r="B1158" s="2" t="s">
        <v>438</v>
      </c>
      <c r="C1158" s="2" t="s">
        <v>55</v>
      </c>
      <c r="D1158" s="2" t="s">
        <v>67</v>
      </c>
      <c r="E1158" s="2" t="s">
        <v>406</v>
      </c>
      <c r="F1158" s="6" t="s">
        <v>0</v>
      </c>
      <c r="G1158" s="9">
        <v>2646</v>
      </c>
      <c r="H1158" s="9" t="s">
        <v>0</v>
      </c>
      <c r="I1158" s="9">
        <v>2646</v>
      </c>
      <c r="J1158" s="9">
        <f>J1159</f>
        <v>2646</v>
      </c>
      <c r="K1158" s="9">
        <f t="shared" ref="K1158:L1158" si="553">K1159</f>
        <v>2646</v>
      </c>
      <c r="L1158" s="9">
        <f t="shared" si="553"/>
        <v>2646</v>
      </c>
      <c r="M1158" s="9">
        <f t="shared" si="541"/>
        <v>100</v>
      </c>
      <c r="N1158" s="9">
        <f t="shared" si="542"/>
        <v>100</v>
      </c>
    </row>
    <row r="1159" spans="1:14" ht="38.25">
      <c r="A1159" s="8" t="s">
        <v>62</v>
      </c>
      <c r="B1159" s="2" t="s">
        <v>438</v>
      </c>
      <c r="C1159" s="2" t="s">
        <v>55</v>
      </c>
      <c r="D1159" s="2" t="s">
        <v>67</v>
      </c>
      <c r="E1159" s="2" t="s">
        <v>406</v>
      </c>
      <c r="F1159" s="2" t="s">
        <v>63</v>
      </c>
      <c r="G1159" s="9">
        <v>2646</v>
      </c>
      <c r="H1159" s="9" t="s">
        <v>0</v>
      </c>
      <c r="I1159" s="9">
        <v>2646</v>
      </c>
      <c r="J1159" s="9">
        <f>J1160+J1161</f>
        <v>2646</v>
      </c>
      <c r="K1159" s="9">
        <f t="shared" ref="K1159:L1159" si="554">K1160+K1161</f>
        <v>2646</v>
      </c>
      <c r="L1159" s="9">
        <f t="shared" si="554"/>
        <v>2646</v>
      </c>
      <c r="M1159" s="9">
        <f t="shared" si="541"/>
        <v>100</v>
      </c>
      <c r="N1159" s="9">
        <f t="shared" si="542"/>
        <v>100</v>
      </c>
    </row>
    <row r="1160" spans="1:14">
      <c r="A1160" s="8" t="s">
        <v>64</v>
      </c>
      <c r="B1160" s="2" t="s">
        <v>438</v>
      </c>
      <c r="C1160" s="2" t="s">
        <v>55</v>
      </c>
      <c r="D1160" s="2" t="s">
        <v>67</v>
      </c>
      <c r="E1160" s="2" t="s">
        <v>406</v>
      </c>
      <c r="F1160" s="2" t="s">
        <v>65</v>
      </c>
      <c r="G1160" s="9">
        <v>500</v>
      </c>
      <c r="H1160" s="9" t="s">
        <v>0</v>
      </c>
      <c r="I1160" s="9">
        <v>500</v>
      </c>
      <c r="J1160" s="9">
        <v>500</v>
      </c>
      <c r="K1160" s="9">
        <v>500</v>
      </c>
      <c r="L1160" s="9">
        <v>500</v>
      </c>
      <c r="M1160" s="9">
        <f t="shared" si="541"/>
        <v>100</v>
      </c>
      <c r="N1160" s="9">
        <f t="shared" si="542"/>
        <v>100</v>
      </c>
    </row>
    <row r="1161" spans="1:14">
      <c r="A1161" s="8" t="s">
        <v>102</v>
      </c>
      <c r="B1161" s="2" t="s">
        <v>438</v>
      </c>
      <c r="C1161" s="2" t="s">
        <v>55</v>
      </c>
      <c r="D1161" s="2" t="s">
        <v>67</v>
      </c>
      <c r="E1161" s="2" t="s">
        <v>406</v>
      </c>
      <c r="F1161" s="2" t="s">
        <v>103</v>
      </c>
      <c r="G1161" s="9">
        <v>2146</v>
      </c>
      <c r="H1161" s="9" t="s">
        <v>0</v>
      </c>
      <c r="I1161" s="9">
        <v>2146</v>
      </c>
      <c r="J1161" s="9">
        <v>2146</v>
      </c>
      <c r="K1161" s="9">
        <v>2146</v>
      </c>
      <c r="L1161" s="9">
        <v>2146</v>
      </c>
      <c r="M1161" s="9">
        <f t="shared" si="541"/>
        <v>100</v>
      </c>
      <c r="N1161" s="9">
        <f t="shared" si="542"/>
        <v>100</v>
      </c>
    </row>
    <row r="1162" spans="1:14">
      <c r="A1162" s="8" t="s">
        <v>487</v>
      </c>
      <c r="B1162" s="2" t="s">
        <v>438</v>
      </c>
      <c r="C1162" s="2" t="s">
        <v>55</v>
      </c>
      <c r="D1162" s="2" t="s">
        <v>67</v>
      </c>
      <c r="E1162" s="2" t="s">
        <v>506</v>
      </c>
      <c r="F1162" s="6" t="s">
        <v>0</v>
      </c>
      <c r="G1162" s="9">
        <v>385</v>
      </c>
      <c r="H1162" s="9" t="s">
        <v>0</v>
      </c>
      <c r="I1162" s="9">
        <v>385</v>
      </c>
      <c r="J1162" s="9">
        <f>J1163</f>
        <v>385</v>
      </c>
      <c r="K1162" s="9">
        <f t="shared" ref="K1162:L1162" si="555">K1163</f>
        <v>385</v>
      </c>
      <c r="L1162" s="9">
        <f t="shared" si="555"/>
        <v>385</v>
      </c>
      <c r="M1162" s="9">
        <f t="shared" si="541"/>
        <v>100</v>
      </c>
      <c r="N1162" s="9">
        <f t="shared" si="542"/>
        <v>100</v>
      </c>
    </row>
    <row r="1163" spans="1:14" ht="38.25">
      <c r="A1163" s="8" t="s">
        <v>62</v>
      </c>
      <c r="B1163" s="2" t="s">
        <v>438</v>
      </c>
      <c r="C1163" s="2" t="s">
        <v>55</v>
      </c>
      <c r="D1163" s="2" t="s">
        <v>67</v>
      </c>
      <c r="E1163" s="2" t="s">
        <v>506</v>
      </c>
      <c r="F1163" s="2" t="s">
        <v>63</v>
      </c>
      <c r="G1163" s="9">
        <v>385</v>
      </c>
      <c r="H1163" s="9" t="s">
        <v>0</v>
      </c>
      <c r="I1163" s="9">
        <v>385</v>
      </c>
      <c r="J1163" s="9">
        <f>J1164+J1165</f>
        <v>385</v>
      </c>
      <c r="K1163" s="9">
        <f t="shared" ref="K1163:L1163" si="556">K1164+K1165</f>
        <v>385</v>
      </c>
      <c r="L1163" s="9">
        <f t="shared" si="556"/>
        <v>385</v>
      </c>
      <c r="M1163" s="9">
        <f t="shared" si="541"/>
        <v>100</v>
      </c>
      <c r="N1163" s="9">
        <f t="shared" si="542"/>
        <v>100</v>
      </c>
    </row>
    <row r="1164" spans="1:14">
      <c r="A1164" s="8" t="s">
        <v>64</v>
      </c>
      <c r="B1164" s="2" t="s">
        <v>438</v>
      </c>
      <c r="C1164" s="2" t="s">
        <v>55</v>
      </c>
      <c r="D1164" s="2" t="s">
        <v>67</v>
      </c>
      <c r="E1164" s="2" t="s">
        <v>506</v>
      </c>
      <c r="F1164" s="2" t="s">
        <v>65</v>
      </c>
      <c r="G1164" s="9">
        <v>300</v>
      </c>
      <c r="H1164" s="9" t="s">
        <v>0</v>
      </c>
      <c r="I1164" s="9">
        <v>300</v>
      </c>
      <c r="J1164" s="9">
        <v>300</v>
      </c>
      <c r="K1164" s="9">
        <v>300</v>
      </c>
      <c r="L1164" s="9">
        <v>300</v>
      </c>
      <c r="M1164" s="9">
        <f t="shared" si="541"/>
        <v>100</v>
      </c>
      <c r="N1164" s="9">
        <f t="shared" si="542"/>
        <v>100</v>
      </c>
    </row>
    <row r="1165" spans="1:14">
      <c r="A1165" s="8" t="s">
        <v>102</v>
      </c>
      <c r="B1165" s="2" t="s">
        <v>438</v>
      </c>
      <c r="C1165" s="2" t="s">
        <v>55</v>
      </c>
      <c r="D1165" s="2" t="s">
        <v>67</v>
      </c>
      <c r="E1165" s="2" t="s">
        <v>506</v>
      </c>
      <c r="F1165" s="2" t="s">
        <v>103</v>
      </c>
      <c r="G1165" s="9">
        <v>85</v>
      </c>
      <c r="H1165" s="9" t="s">
        <v>0</v>
      </c>
      <c r="I1165" s="9">
        <v>85</v>
      </c>
      <c r="J1165" s="9">
        <v>85</v>
      </c>
      <c r="K1165" s="9">
        <v>85</v>
      </c>
      <c r="L1165" s="9">
        <v>85</v>
      </c>
      <c r="M1165" s="9">
        <f t="shared" si="541"/>
        <v>100</v>
      </c>
      <c r="N1165" s="9">
        <f t="shared" si="542"/>
        <v>100</v>
      </c>
    </row>
    <row r="1166" spans="1:14" ht="76.5">
      <c r="A1166" s="8" t="s">
        <v>496</v>
      </c>
      <c r="B1166" s="2" t="s">
        <v>438</v>
      </c>
      <c r="C1166" s="2" t="s">
        <v>55</v>
      </c>
      <c r="D1166" s="2" t="s">
        <v>67</v>
      </c>
      <c r="E1166" s="2" t="s">
        <v>507</v>
      </c>
      <c r="F1166" s="6" t="s">
        <v>0</v>
      </c>
      <c r="G1166" s="9">
        <v>1375.5</v>
      </c>
      <c r="H1166" s="9" t="s">
        <v>0</v>
      </c>
      <c r="I1166" s="9">
        <v>1375.5</v>
      </c>
      <c r="J1166" s="9">
        <f>J1167</f>
        <v>1375.5</v>
      </c>
      <c r="K1166" s="9">
        <f t="shared" ref="K1166:L1167" si="557">K1167</f>
        <v>1375.5</v>
      </c>
      <c r="L1166" s="9">
        <f t="shared" si="557"/>
        <v>1113.9176299999999</v>
      </c>
      <c r="M1166" s="9">
        <f t="shared" si="541"/>
        <v>80.982743002544524</v>
      </c>
      <c r="N1166" s="9">
        <f t="shared" si="542"/>
        <v>80.982743002544524</v>
      </c>
    </row>
    <row r="1167" spans="1:14">
      <c r="A1167" s="8" t="s">
        <v>28</v>
      </c>
      <c r="B1167" s="2" t="s">
        <v>438</v>
      </c>
      <c r="C1167" s="2" t="s">
        <v>55</v>
      </c>
      <c r="D1167" s="2" t="s">
        <v>67</v>
      </c>
      <c r="E1167" s="2" t="s">
        <v>507</v>
      </c>
      <c r="F1167" s="2" t="s">
        <v>29</v>
      </c>
      <c r="G1167" s="9">
        <v>1375.5</v>
      </c>
      <c r="H1167" s="9" t="s">
        <v>0</v>
      </c>
      <c r="I1167" s="9">
        <v>1375.5</v>
      </c>
      <c r="J1167" s="9">
        <f>J1168</f>
        <v>1375.5</v>
      </c>
      <c r="K1167" s="9">
        <f t="shared" si="557"/>
        <v>1375.5</v>
      </c>
      <c r="L1167" s="9">
        <f t="shared" si="557"/>
        <v>1113.9176299999999</v>
      </c>
      <c r="M1167" s="9">
        <f t="shared" si="541"/>
        <v>80.982743002544524</v>
      </c>
      <c r="N1167" s="9">
        <f t="shared" si="542"/>
        <v>80.982743002544524</v>
      </c>
    </row>
    <row r="1168" spans="1:14">
      <c r="A1168" s="8" t="s">
        <v>75</v>
      </c>
      <c r="B1168" s="2" t="s">
        <v>438</v>
      </c>
      <c r="C1168" s="2" t="s">
        <v>55</v>
      </c>
      <c r="D1168" s="2" t="s">
        <v>67</v>
      </c>
      <c r="E1168" s="2" t="s">
        <v>507</v>
      </c>
      <c r="F1168" s="2" t="s">
        <v>76</v>
      </c>
      <c r="G1168" s="9">
        <v>1375.5</v>
      </c>
      <c r="H1168" s="9" t="s">
        <v>0</v>
      </c>
      <c r="I1168" s="9">
        <v>1375.5</v>
      </c>
      <c r="J1168" s="9">
        <v>1375.5</v>
      </c>
      <c r="K1168" s="9">
        <v>1375.5</v>
      </c>
      <c r="L1168" s="9">
        <v>1113.9176299999999</v>
      </c>
      <c r="M1168" s="9">
        <f t="shared" si="541"/>
        <v>80.982743002544524</v>
      </c>
      <c r="N1168" s="9">
        <f t="shared" si="542"/>
        <v>80.982743002544524</v>
      </c>
    </row>
    <row r="1169" spans="1:14">
      <c r="A1169" s="8" t="s">
        <v>508</v>
      </c>
      <c r="B1169" s="2" t="s">
        <v>438</v>
      </c>
      <c r="C1169" s="2" t="s">
        <v>55</v>
      </c>
      <c r="D1169" s="2" t="s">
        <v>67</v>
      </c>
      <c r="E1169" s="2" t="s">
        <v>509</v>
      </c>
      <c r="F1169" s="6" t="s">
        <v>0</v>
      </c>
      <c r="G1169" s="9">
        <v>600</v>
      </c>
      <c r="H1169" s="9" t="s">
        <v>0</v>
      </c>
      <c r="I1169" s="9">
        <v>600</v>
      </c>
      <c r="J1169" s="9">
        <f>J1170</f>
        <v>600</v>
      </c>
      <c r="K1169" s="9">
        <f t="shared" ref="K1169:L1170" si="558">K1170</f>
        <v>600</v>
      </c>
      <c r="L1169" s="9">
        <f t="shared" si="558"/>
        <v>600</v>
      </c>
      <c r="M1169" s="9">
        <f t="shared" si="541"/>
        <v>100</v>
      </c>
      <c r="N1169" s="9">
        <f t="shared" si="542"/>
        <v>100</v>
      </c>
    </row>
    <row r="1170" spans="1:14">
      <c r="A1170" s="8" t="s">
        <v>487</v>
      </c>
      <c r="B1170" s="2" t="s">
        <v>438</v>
      </c>
      <c r="C1170" s="2" t="s">
        <v>55</v>
      </c>
      <c r="D1170" s="2" t="s">
        <v>67</v>
      </c>
      <c r="E1170" s="2" t="s">
        <v>510</v>
      </c>
      <c r="F1170" s="6" t="s">
        <v>0</v>
      </c>
      <c r="G1170" s="9">
        <v>600</v>
      </c>
      <c r="H1170" s="9" t="s">
        <v>0</v>
      </c>
      <c r="I1170" s="9">
        <v>600</v>
      </c>
      <c r="J1170" s="9">
        <f>J1171</f>
        <v>600</v>
      </c>
      <c r="K1170" s="9">
        <f t="shared" si="558"/>
        <v>600</v>
      </c>
      <c r="L1170" s="9">
        <f t="shared" si="558"/>
        <v>600</v>
      </c>
      <c r="M1170" s="9">
        <f t="shared" si="541"/>
        <v>100</v>
      </c>
      <c r="N1170" s="9">
        <f t="shared" si="542"/>
        <v>100</v>
      </c>
    </row>
    <row r="1171" spans="1:14" ht="38.25">
      <c r="A1171" s="8" t="s">
        <v>62</v>
      </c>
      <c r="B1171" s="2" t="s">
        <v>438</v>
      </c>
      <c r="C1171" s="2" t="s">
        <v>55</v>
      </c>
      <c r="D1171" s="2" t="s">
        <v>67</v>
      </c>
      <c r="E1171" s="2" t="s">
        <v>510</v>
      </c>
      <c r="F1171" s="2" t="s">
        <v>63</v>
      </c>
      <c r="G1171" s="9">
        <v>600</v>
      </c>
      <c r="H1171" s="9" t="s">
        <v>0</v>
      </c>
      <c r="I1171" s="9">
        <v>600</v>
      </c>
      <c r="J1171" s="9">
        <f>J1172+J1173</f>
        <v>600</v>
      </c>
      <c r="K1171" s="9">
        <f t="shared" ref="K1171:L1171" si="559">K1172+K1173</f>
        <v>600</v>
      </c>
      <c r="L1171" s="9">
        <f t="shared" si="559"/>
        <v>600</v>
      </c>
      <c r="M1171" s="9">
        <f t="shared" si="541"/>
        <v>100</v>
      </c>
      <c r="N1171" s="9">
        <f t="shared" si="542"/>
        <v>100</v>
      </c>
    </row>
    <row r="1172" spans="1:14">
      <c r="A1172" s="8" t="s">
        <v>64</v>
      </c>
      <c r="B1172" s="2" t="s">
        <v>438</v>
      </c>
      <c r="C1172" s="2" t="s">
        <v>55</v>
      </c>
      <c r="D1172" s="2" t="s">
        <v>67</v>
      </c>
      <c r="E1172" s="2" t="s">
        <v>510</v>
      </c>
      <c r="F1172" s="2" t="s">
        <v>65</v>
      </c>
      <c r="G1172" s="9">
        <v>405</v>
      </c>
      <c r="H1172" s="9" t="s">
        <v>0</v>
      </c>
      <c r="I1172" s="9">
        <v>405</v>
      </c>
      <c r="J1172" s="9">
        <v>405</v>
      </c>
      <c r="K1172" s="9">
        <v>405</v>
      </c>
      <c r="L1172" s="9">
        <v>405</v>
      </c>
      <c r="M1172" s="9">
        <f t="shared" si="541"/>
        <v>100</v>
      </c>
      <c r="N1172" s="9">
        <f t="shared" si="542"/>
        <v>100</v>
      </c>
    </row>
    <row r="1173" spans="1:14">
      <c r="A1173" s="8" t="s">
        <v>102</v>
      </c>
      <c r="B1173" s="2" t="s">
        <v>438</v>
      </c>
      <c r="C1173" s="2" t="s">
        <v>55</v>
      </c>
      <c r="D1173" s="2" t="s">
        <v>67</v>
      </c>
      <c r="E1173" s="2" t="s">
        <v>510</v>
      </c>
      <c r="F1173" s="2" t="s">
        <v>103</v>
      </c>
      <c r="G1173" s="9">
        <v>195</v>
      </c>
      <c r="H1173" s="9" t="s">
        <v>0</v>
      </c>
      <c r="I1173" s="9">
        <v>195</v>
      </c>
      <c r="J1173" s="9">
        <v>195</v>
      </c>
      <c r="K1173" s="9">
        <v>195</v>
      </c>
      <c r="L1173" s="9">
        <v>195</v>
      </c>
      <c r="M1173" s="9">
        <f t="shared" si="541"/>
        <v>100</v>
      </c>
      <c r="N1173" s="9">
        <f t="shared" si="542"/>
        <v>100</v>
      </c>
    </row>
    <row r="1174" spans="1:14" ht="89.25">
      <c r="A1174" s="8" t="s">
        <v>104</v>
      </c>
      <c r="B1174" s="2" t="s">
        <v>438</v>
      </c>
      <c r="C1174" s="2" t="s">
        <v>55</v>
      </c>
      <c r="D1174" s="2" t="s">
        <v>67</v>
      </c>
      <c r="E1174" s="2" t="s">
        <v>105</v>
      </c>
      <c r="F1174" s="6" t="s">
        <v>0</v>
      </c>
      <c r="G1174" s="9">
        <v>3400</v>
      </c>
      <c r="H1174" s="9" t="s">
        <v>0</v>
      </c>
      <c r="I1174" s="9">
        <v>3400</v>
      </c>
      <c r="J1174" s="9">
        <f>J1175+J1180+J1185</f>
        <v>3400</v>
      </c>
      <c r="K1174" s="9">
        <f t="shared" ref="K1174:L1174" si="560">K1175+K1180+K1185</f>
        <v>3400</v>
      </c>
      <c r="L1174" s="9">
        <f t="shared" si="560"/>
        <v>3375.62509</v>
      </c>
      <c r="M1174" s="9">
        <f t="shared" si="541"/>
        <v>99.283090882352937</v>
      </c>
      <c r="N1174" s="9">
        <f t="shared" si="542"/>
        <v>99.283090882352937</v>
      </c>
    </row>
    <row r="1175" spans="1:14" ht="63.75">
      <c r="A1175" s="8" t="s">
        <v>511</v>
      </c>
      <c r="B1175" s="2" t="s">
        <v>438</v>
      </c>
      <c r="C1175" s="2" t="s">
        <v>55</v>
      </c>
      <c r="D1175" s="2" t="s">
        <v>67</v>
      </c>
      <c r="E1175" s="2" t="s">
        <v>512</v>
      </c>
      <c r="F1175" s="6" t="s">
        <v>0</v>
      </c>
      <c r="G1175" s="9">
        <v>650</v>
      </c>
      <c r="H1175" s="9" t="s">
        <v>0</v>
      </c>
      <c r="I1175" s="9">
        <v>650</v>
      </c>
      <c r="J1175" s="9">
        <f>J1176</f>
        <v>650</v>
      </c>
      <c r="K1175" s="9">
        <f t="shared" ref="K1175:L1176" si="561">K1176</f>
        <v>650</v>
      </c>
      <c r="L1175" s="9">
        <f t="shared" si="561"/>
        <v>650</v>
      </c>
      <c r="M1175" s="9">
        <f t="shared" si="541"/>
        <v>100</v>
      </c>
      <c r="N1175" s="9">
        <f t="shared" si="542"/>
        <v>100</v>
      </c>
    </row>
    <row r="1176" spans="1:14">
      <c r="A1176" s="8" t="s">
        <v>487</v>
      </c>
      <c r="B1176" s="2" t="s">
        <v>438</v>
      </c>
      <c r="C1176" s="2" t="s">
        <v>55</v>
      </c>
      <c r="D1176" s="2" t="s">
        <v>67</v>
      </c>
      <c r="E1176" s="2" t="s">
        <v>513</v>
      </c>
      <c r="F1176" s="6" t="s">
        <v>0</v>
      </c>
      <c r="G1176" s="9">
        <v>650</v>
      </c>
      <c r="H1176" s="9" t="s">
        <v>0</v>
      </c>
      <c r="I1176" s="9">
        <v>650</v>
      </c>
      <c r="J1176" s="9">
        <f>J1177</f>
        <v>650</v>
      </c>
      <c r="K1176" s="9">
        <f t="shared" si="561"/>
        <v>650</v>
      </c>
      <c r="L1176" s="9">
        <f t="shared" si="561"/>
        <v>650</v>
      </c>
      <c r="M1176" s="9">
        <f t="shared" si="541"/>
        <v>100</v>
      </c>
      <c r="N1176" s="9">
        <f t="shared" si="542"/>
        <v>100</v>
      </c>
    </row>
    <row r="1177" spans="1:14" ht="38.25">
      <c r="A1177" s="8" t="s">
        <v>62</v>
      </c>
      <c r="B1177" s="2" t="s">
        <v>438</v>
      </c>
      <c r="C1177" s="2" t="s">
        <v>55</v>
      </c>
      <c r="D1177" s="2" t="s">
        <v>67</v>
      </c>
      <c r="E1177" s="2" t="s">
        <v>513</v>
      </c>
      <c r="F1177" s="2" t="s">
        <v>63</v>
      </c>
      <c r="G1177" s="9">
        <v>650</v>
      </c>
      <c r="H1177" s="9" t="s">
        <v>0</v>
      </c>
      <c r="I1177" s="9">
        <v>650</v>
      </c>
      <c r="J1177" s="9">
        <f>J1178+J1179</f>
        <v>650</v>
      </c>
      <c r="K1177" s="9">
        <f t="shared" ref="K1177:L1177" si="562">K1178+K1179</f>
        <v>650</v>
      </c>
      <c r="L1177" s="9">
        <f t="shared" si="562"/>
        <v>650</v>
      </c>
      <c r="M1177" s="9">
        <f t="shared" si="541"/>
        <v>100</v>
      </c>
      <c r="N1177" s="9">
        <f t="shared" si="542"/>
        <v>100</v>
      </c>
    </row>
    <row r="1178" spans="1:14">
      <c r="A1178" s="8" t="s">
        <v>64</v>
      </c>
      <c r="B1178" s="2" t="s">
        <v>438</v>
      </c>
      <c r="C1178" s="2" t="s">
        <v>55</v>
      </c>
      <c r="D1178" s="2" t="s">
        <v>67</v>
      </c>
      <c r="E1178" s="2" t="s">
        <v>513</v>
      </c>
      <c r="F1178" s="2" t="s">
        <v>65</v>
      </c>
      <c r="G1178" s="9">
        <v>350</v>
      </c>
      <c r="H1178" s="9" t="s">
        <v>0</v>
      </c>
      <c r="I1178" s="9">
        <v>350</v>
      </c>
      <c r="J1178" s="9">
        <v>350</v>
      </c>
      <c r="K1178" s="9">
        <v>350</v>
      </c>
      <c r="L1178" s="9">
        <v>350</v>
      </c>
      <c r="M1178" s="9">
        <f t="shared" si="541"/>
        <v>100</v>
      </c>
      <c r="N1178" s="9">
        <f t="shared" si="542"/>
        <v>100</v>
      </c>
    </row>
    <row r="1179" spans="1:14">
      <c r="A1179" s="8" t="s">
        <v>102</v>
      </c>
      <c r="B1179" s="2" t="s">
        <v>438</v>
      </c>
      <c r="C1179" s="2" t="s">
        <v>55</v>
      </c>
      <c r="D1179" s="2" t="s">
        <v>67</v>
      </c>
      <c r="E1179" s="2" t="s">
        <v>513</v>
      </c>
      <c r="F1179" s="2" t="s">
        <v>103</v>
      </c>
      <c r="G1179" s="9">
        <v>300</v>
      </c>
      <c r="H1179" s="9" t="s">
        <v>0</v>
      </c>
      <c r="I1179" s="9">
        <v>300</v>
      </c>
      <c r="J1179" s="9">
        <v>300</v>
      </c>
      <c r="K1179" s="9">
        <v>300</v>
      </c>
      <c r="L1179" s="9">
        <v>300</v>
      </c>
      <c r="M1179" s="9">
        <f t="shared" si="541"/>
        <v>100</v>
      </c>
      <c r="N1179" s="9">
        <f t="shared" si="542"/>
        <v>100</v>
      </c>
    </row>
    <row r="1180" spans="1:14" ht="38.25">
      <c r="A1180" s="8" t="s">
        <v>106</v>
      </c>
      <c r="B1180" s="2" t="s">
        <v>438</v>
      </c>
      <c r="C1180" s="2" t="s">
        <v>55</v>
      </c>
      <c r="D1180" s="2" t="s">
        <v>67</v>
      </c>
      <c r="E1180" s="2" t="s">
        <v>107</v>
      </c>
      <c r="F1180" s="6" t="s">
        <v>0</v>
      </c>
      <c r="G1180" s="9">
        <v>250</v>
      </c>
      <c r="H1180" s="9" t="s">
        <v>0</v>
      </c>
      <c r="I1180" s="9">
        <v>250</v>
      </c>
      <c r="J1180" s="9">
        <f>J1181</f>
        <v>250</v>
      </c>
      <c r="K1180" s="9">
        <f t="shared" ref="K1180:L1181" si="563">K1181</f>
        <v>250</v>
      </c>
      <c r="L1180" s="9">
        <f t="shared" si="563"/>
        <v>250</v>
      </c>
      <c r="M1180" s="9">
        <f t="shared" si="541"/>
        <v>100</v>
      </c>
      <c r="N1180" s="9">
        <f t="shared" si="542"/>
        <v>100</v>
      </c>
    </row>
    <row r="1181" spans="1:14">
      <c r="A1181" s="8" t="s">
        <v>487</v>
      </c>
      <c r="B1181" s="2" t="s">
        <v>438</v>
      </c>
      <c r="C1181" s="2" t="s">
        <v>55</v>
      </c>
      <c r="D1181" s="2" t="s">
        <v>67</v>
      </c>
      <c r="E1181" s="2" t="s">
        <v>514</v>
      </c>
      <c r="F1181" s="6" t="s">
        <v>0</v>
      </c>
      <c r="G1181" s="9">
        <v>250</v>
      </c>
      <c r="H1181" s="9" t="s">
        <v>0</v>
      </c>
      <c r="I1181" s="9">
        <v>250</v>
      </c>
      <c r="J1181" s="9">
        <f>J1182</f>
        <v>250</v>
      </c>
      <c r="K1181" s="9">
        <f t="shared" si="563"/>
        <v>250</v>
      </c>
      <c r="L1181" s="9">
        <f t="shared" si="563"/>
        <v>250</v>
      </c>
      <c r="M1181" s="9">
        <f t="shared" si="541"/>
        <v>100</v>
      </c>
      <c r="N1181" s="9">
        <f t="shared" si="542"/>
        <v>100</v>
      </c>
    </row>
    <row r="1182" spans="1:14" ht="38.25">
      <c r="A1182" s="8" t="s">
        <v>62</v>
      </c>
      <c r="B1182" s="2" t="s">
        <v>438</v>
      </c>
      <c r="C1182" s="2" t="s">
        <v>55</v>
      </c>
      <c r="D1182" s="2" t="s">
        <v>67</v>
      </c>
      <c r="E1182" s="2" t="s">
        <v>514</v>
      </c>
      <c r="F1182" s="2" t="s">
        <v>63</v>
      </c>
      <c r="G1182" s="9">
        <v>250</v>
      </c>
      <c r="H1182" s="9" t="s">
        <v>0</v>
      </c>
      <c r="I1182" s="9">
        <v>250</v>
      </c>
      <c r="J1182" s="9">
        <f>J1183+J1184</f>
        <v>250</v>
      </c>
      <c r="K1182" s="9">
        <f t="shared" ref="K1182:L1182" si="564">K1183+K1184</f>
        <v>250</v>
      </c>
      <c r="L1182" s="9">
        <f t="shared" si="564"/>
        <v>250</v>
      </c>
      <c r="M1182" s="9">
        <f t="shared" si="541"/>
        <v>100</v>
      </c>
      <c r="N1182" s="9">
        <f t="shared" si="542"/>
        <v>100</v>
      </c>
    </row>
    <row r="1183" spans="1:14">
      <c r="A1183" s="8" t="s">
        <v>64</v>
      </c>
      <c r="B1183" s="2" t="s">
        <v>438</v>
      </c>
      <c r="C1183" s="2" t="s">
        <v>55</v>
      </c>
      <c r="D1183" s="2" t="s">
        <v>67</v>
      </c>
      <c r="E1183" s="2" t="s">
        <v>514</v>
      </c>
      <c r="F1183" s="2" t="s">
        <v>65</v>
      </c>
      <c r="G1183" s="9">
        <v>100</v>
      </c>
      <c r="H1183" s="9" t="s">
        <v>0</v>
      </c>
      <c r="I1183" s="9">
        <v>100</v>
      </c>
      <c r="J1183" s="9">
        <v>100</v>
      </c>
      <c r="K1183" s="9">
        <v>100</v>
      </c>
      <c r="L1183" s="9">
        <v>100</v>
      </c>
      <c r="M1183" s="9">
        <f t="shared" si="541"/>
        <v>100</v>
      </c>
      <c r="N1183" s="9">
        <f t="shared" si="542"/>
        <v>100</v>
      </c>
    </row>
    <row r="1184" spans="1:14">
      <c r="A1184" s="8" t="s">
        <v>102</v>
      </c>
      <c r="B1184" s="2" t="s">
        <v>438</v>
      </c>
      <c r="C1184" s="2" t="s">
        <v>55</v>
      </c>
      <c r="D1184" s="2" t="s">
        <v>67</v>
      </c>
      <c r="E1184" s="2" t="s">
        <v>514</v>
      </c>
      <c r="F1184" s="2" t="s">
        <v>103</v>
      </c>
      <c r="G1184" s="9">
        <v>150</v>
      </c>
      <c r="H1184" s="9" t="s">
        <v>0</v>
      </c>
      <c r="I1184" s="9">
        <v>150</v>
      </c>
      <c r="J1184" s="9">
        <v>150</v>
      </c>
      <c r="K1184" s="9">
        <v>150</v>
      </c>
      <c r="L1184" s="9">
        <v>150</v>
      </c>
      <c r="M1184" s="9">
        <f t="shared" si="541"/>
        <v>100</v>
      </c>
      <c r="N1184" s="9">
        <f t="shared" si="542"/>
        <v>100</v>
      </c>
    </row>
    <row r="1185" spans="1:14" ht="25.5">
      <c r="A1185" s="8" t="s">
        <v>515</v>
      </c>
      <c r="B1185" s="2" t="s">
        <v>438</v>
      </c>
      <c r="C1185" s="2" t="s">
        <v>55</v>
      </c>
      <c r="D1185" s="2" t="s">
        <v>67</v>
      </c>
      <c r="E1185" s="2" t="s">
        <v>516</v>
      </c>
      <c r="F1185" s="6" t="s">
        <v>0</v>
      </c>
      <c r="G1185" s="9">
        <v>2500</v>
      </c>
      <c r="H1185" s="9" t="s">
        <v>0</v>
      </c>
      <c r="I1185" s="9">
        <v>2500</v>
      </c>
      <c r="J1185" s="9">
        <f>J1186</f>
        <v>2500</v>
      </c>
      <c r="K1185" s="9">
        <f t="shared" ref="K1185:L1187" si="565">K1186</f>
        <v>2500</v>
      </c>
      <c r="L1185" s="9">
        <f t="shared" si="565"/>
        <v>2475.62509</v>
      </c>
      <c r="M1185" s="9">
        <f t="shared" si="541"/>
        <v>99.025003599999991</v>
      </c>
      <c r="N1185" s="9">
        <f t="shared" si="542"/>
        <v>99.025003599999991</v>
      </c>
    </row>
    <row r="1186" spans="1:14">
      <c r="A1186" s="8" t="s">
        <v>487</v>
      </c>
      <c r="B1186" s="2" t="s">
        <v>438</v>
      </c>
      <c r="C1186" s="2" t="s">
        <v>55</v>
      </c>
      <c r="D1186" s="2" t="s">
        <v>67</v>
      </c>
      <c r="E1186" s="2" t="s">
        <v>517</v>
      </c>
      <c r="F1186" s="6" t="s">
        <v>0</v>
      </c>
      <c r="G1186" s="9">
        <v>2500</v>
      </c>
      <c r="H1186" s="9" t="s">
        <v>0</v>
      </c>
      <c r="I1186" s="9">
        <v>2500</v>
      </c>
      <c r="J1186" s="9">
        <f>J1187</f>
        <v>2500</v>
      </c>
      <c r="K1186" s="9">
        <f t="shared" si="565"/>
        <v>2500</v>
      </c>
      <c r="L1186" s="9">
        <f t="shared" si="565"/>
        <v>2475.62509</v>
      </c>
      <c r="M1186" s="9">
        <f t="shared" si="541"/>
        <v>99.025003599999991</v>
      </c>
      <c r="N1186" s="9">
        <f t="shared" si="542"/>
        <v>99.025003599999991</v>
      </c>
    </row>
    <row r="1187" spans="1:14" ht="25.5">
      <c r="A1187" s="8" t="s">
        <v>89</v>
      </c>
      <c r="B1187" s="2" t="s">
        <v>438</v>
      </c>
      <c r="C1187" s="2" t="s">
        <v>55</v>
      </c>
      <c r="D1187" s="2" t="s">
        <v>67</v>
      </c>
      <c r="E1187" s="2" t="s">
        <v>517</v>
      </c>
      <c r="F1187" s="2" t="s">
        <v>90</v>
      </c>
      <c r="G1187" s="9">
        <v>2500</v>
      </c>
      <c r="H1187" s="9" t="s">
        <v>0</v>
      </c>
      <c r="I1187" s="9">
        <v>2500</v>
      </c>
      <c r="J1187" s="9">
        <f>J1188</f>
        <v>2500</v>
      </c>
      <c r="K1187" s="9">
        <f t="shared" si="565"/>
        <v>2500</v>
      </c>
      <c r="L1187" s="9">
        <f t="shared" si="565"/>
        <v>2475.62509</v>
      </c>
      <c r="M1187" s="9">
        <f t="shared" si="541"/>
        <v>99.025003599999991</v>
      </c>
      <c r="N1187" s="9">
        <f t="shared" si="542"/>
        <v>99.025003599999991</v>
      </c>
    </row>
    <row r="1188" spans="1:14" ht="38.25">
      <c r="A1188" s="8" t="s">
        <v>91</v>
      </c>
      <c r="B1188" s="2" t="s">
        <v>438</v>
      </c>
      <c r="C1188" s="2" t="s">
        <v>55</v>
      </c>
      <c r="D1188" s="2" t="s">
        <v>67</v>
      </c>
      <c r="E1188" s="2" t="s">
        <v>517</v>
      </c>
      <c r="F1188" s="2" t="s">
        <v>92</v>
      </c>
      <c r="G1188" s="9">
        <v>2500</v>
      </c>
      <c r="H1188" s="9" t="s">
        <v>0</v>
      </c>
      <c r="I1188" s="9">
        <v>2500</v>
      </c>
      <c r="J1188" s="9">
        <v>2500</v>
      </c>
      <c r="K1188" s="9">
        <v>2500</v>
      </c>
      <c r="L1188" s="9">
        <v>2475.62509</v>
      </c>
      <c r="M1188" s="9">
        <f t="shared" si="541"/>
        <v>99.025003599999991</v>
      </c>
      <c r="N1188" s="9">
        <f t="shared" si="542"/>
        <v>99.025003599999991</v>
      </c>
    </row>
    <row r="1189" spans="1:14" ht="76.5">
      <c r="A1189" s="8" t="s">
        <v>68</v>
      </c>
      <c r="B1189" s="2" t="s">
        <v>438</v>
      </c>
      <c r="C1189" s="2" t="s">
        <v>55</v>
      </c>
      <c r="D1189" s="2" t="s">
        <v>67</v>
      </c>
      <c r="E1189" s="2" t="s">
        <v>69</v>
      </c>
      <c r="F1189" s="6" t="s">
        <v>0</v>
      </c>
      <c r="G1189" s="9">
        <v>800</v>
      </c>
      <c r="H1189" s="9" t="s">
        <v>0</v>
      </c>
      <c r="I1189" s="9">
        <v>800</v>
      </c>
      <c r="J1189" s="9">
        <f>J1190</f>
        <v>800</v>
      </c>
      <c r="K1189" s="9">
        <f t="shared" ref="K1189:L1192" si="566">K1190</f>
        <v>800</v>
      </c>
      <c r="L1189" s="9">
        <f t="shared" si="566"/>
        <v>780</v>
      </c>
      <c r="M1189" s="9">
        <f t="shared" si="541"/>
        <v>97.5</v>
      </c>
      <c r="N1189" s="9">
        <f t="shared" si="542"/>
        <v>97.5</v>
      </c>
    </row>
    <row r="1190" spans="1:14" ht="63.75">
      <c r="A1190" s="8" t="s">
        <v>518</v>
      </c>
      <c r="B1190" s="2" t="s">
        <v>438</v>
      </c>
      <c r="C1190" s="2" t="s">
        <v>55</v>
      </c>
      <c r="D1190" s="2" t="s">
        <v>67</v>
      </c>
      <c r="E1190" s="2" t="s">
        <v>519</v>
      </c>
      <c r="F1190" s="6" t="s">
        <v>0</v>
      </c>
      <c r="G1190" s="9">
        <v>800</v>
      </c>
      <c r="H1190" s="9" t="s">
        <v>0</v>
      </c>
      <c r="I1190" s="9">
        <v>800</v>
      </c>
      <c r="J1190" s="9">
        <f>J1191</f>
        <v>800</v>
      </c>
      <c r="K1190" s="9">
        <f t="shared" si="566"/>
        <v>800</v>
      </c>
      <c r="L1190" s="9">
        <f t="shared" si="566"/>
        <v>780</v>
      </c>
      <c r="M1190" s="9">
        <f t="shared" si="541"/>
        <v>97.5</v>
      </c>
      <c r="N1190" s="9">
        <f t="shared" si="542"/>
        <v>97.5</v>
      </c>
    </row>
    <row r="1191" spans="1:14">
      <c r="A1191" s="8" t="s">
        <v>487</v>
      </c>
      <c r="B1191" s="2" t="s">
        <v>438</v>
      </c>
      <c r="C1191" s="2" t="s">
        <v>55</v>
      </c>
      <c r="D1191" s="2" t="s">
        <v>67</v>
      </c>
      <c r="E1191" s="2" t="s">
        <v>520</v>
      </c>
      <c r="F1191" s="6" t="s">
        <v>0</v>
      </c>
      <c r="G1191" s="9">
        <v>800</v>
      </c>
      <c r="H1191" s="9" t="s">
        <v>0</v>
      </c>
      <c r="I1191" s="9">
        <v>800</v>
      </c>
      <c r="J1191" s="9">
        <f>J1192</f>
        <v>800</v>
      </c>
      <c r="K1191" s="9">
        <f t="shared" si="566"/>
        <v>800</v>
      </c>
      <c r="L1191" s="9">
        <f t="shared" si="566"/>
        <v>780</v>
      </c>
      <c r="M1191" s="9">
        <f t="shared" si="541"/>
        <v>97.5</v>
      </c>
      <c r="N1191" s="9">
        <f t="shared" si="542"/>
        <v>97.5</v>
      </c>
    </row>
    <row r="1192" spans="1:14" ht="25.5">
      <c r="A1192" s="8" t="s">
        <v>89</v>
      </c>
      <c r="B1192" s="2" t="s">
        <v>438</v>
      </c>
      <c r="C1192" s="2" t="s">
        <v>55</v>
      </c>
      <c r="D1192" s="2" t="s">
        <v>67</v>
      </c>
      <c r="E1192" s="2" t="s">
        <v>520</v>
      </c>
      <c r="F1192" s="2" t="s">
        <v>90</v>
      </c>
      <c r="G1192" s="9">
        <v>800</v>
      </c>
      <c r="H1192" s="9" t="s">
        <v>0</v>
      </c>
      <c r="I1192" s="9">
        <v>800</v>
      </c>
      <c r="J1192" s="9">
        <f>J1193</f>
        <v>800</v>
      </c>
      <c r="K1192" s="9">
        <f t="shared" si="566"/>
        <v>800</v>
      </c>
      <c r="L1192" s="9">
        <f t="shared" si="566"/>
        <v>780</v>
      </c>
      <c r="M1192" s="9">
        <f t="shared" si="541"/>
        <v>97.5</v>
      </c>
      <c r="N1192" s="9">
        <f t="shared" si="542"/>
        <v>97.5</v>
      </c>
    </row>
    <row r="1193" spans="1:14" ht="38.25">
      <c r="A1193" s="8" t="s">
        <v>91</v>
      </c>
      <c r="B1193" s="2" t="s">
        <v>438</v>
      </c>
      <c r="C1193" s="2" t="s">
        <v>55</v>
      </c>
      <c r="D1193" s="2" t="s">
        <v>67</v>
      </c>
      <c r="E1193" s="2" t="s">
        <v>520</v>
      </c>
      <c r="F1193" s="2" t="s">
        <v>92</v>
      </c>
      <c r="G1193" s="9">
        <v>800</v>
      </c>
      <c r="H1193" s="9" t="s">
        <v>0</v>
      </c>
      <c r="I1193" s="9">
        <v>800</v>
      </c>
      <c r="J1193" s="9">
        <v>800</v>
      </c>
      <c r="K1193" s="9">
        <v>800</v>
      </c>
      <c r="L1193" s="9">
        <v>780</v>
      </c>
      <c r="M1193" s="9">
        <f t="shared" si="541"/>
        <v>97.5</v>
      </c>
      <c r="N1193" s="9">
        <f t="shared" si="542"/>
        <v>97.5</v>
      </c>
    </row>
    <row r="1194" spans="1:14" ht="51">
      <c r="A1194" s="8" t="s">
        <v>430</v>
      </c>
      <c r="B1194" s="2" t="s">
        <v>438</v>
      </c>
      <c r="C1194" s="2" t="s">
        <v>55</v>
      </c>
      <c r="D1194" s="2" t="s">
        <v>67</v>
      </c>
      <c r="E1194" s="2" t="s">
        <v>431</v>
      </c>
      <c r="F1194" s="6" t="s">
        <v>0</v>
      </c>
      <c r="G1194" s="9">
        <v>1830</v>
      </c>
      <c r="H1194" s="9" t="s">
        <v>0</v>
      </c>
      <c r="I1194" s="9">
        <v>1830</v>
      </c>
      <c r="J1194" s="9">
        <f>J1195</f>
        <v>1830</v>
      </c>
      <c r="K1194" s="9">
        <f t="shared" ref="K1194:L1196" si="567">K1195</f>
        <v>1830</v>
      </c>
      <c r="L1194" s="9">
        <f t="shared" si="567"/>
        <v>1830</v>
      </c>
      <c r="M1194" s="9">
        <f t="shared" si="541"/>
        <v>100</v>
      </c>
      <c r="N1194" s="9">
        <f t="shared" si="542"/>
        <v>100</v>
      </c>
    </row>
    <row r="1195" spans="1:14">
      <c r="A1195" s="8" t="s">
        <v>487</v>
      </c>
      <c r="B1195" s="2" t="s">
        <v>438</v>
      </c>
      <c r="C1195" s="2" t="s">
        <v>55</v>
      </c>
      <c r="D1195" s="2" t="s">
        <v>67</v>
      </c>
      <c r="E1195" s="2" t="s">
        <v>521</v>
      </c>
      <c r="F1195" s="6" t="s">
        <v>0</v>
      </c>
      <c r="G1195" s="9">
        <v>1830</v>
      </c>
      <c r="H1195" s="9" t="s">
        <v>0</v>
      </c>
      <c r="I1195" s="9">
        <v>1830</v>
      </c>
      <c r="J1195" s="9">
        <f>J1196</f>
        <v>1830</v>
      </c>
      <c r="K1195" s="9">
        <f t="shared" si="567"/>
        <v>1830</v>
      </c>
      <c r="L1195" s="9">
        <f t="shared" si="567"/>
        <v>1830</v>
      </c>
      <c r="M1195" s="9">
        <f t="shared" si="541"/>
        <v>100</v>
      </c>
      <c r="N1195" s="9">
        <f t="shared" si="542"/>
        <v>100</v>
      </c>
    </row>
    <row r="1196" spans="1:14" ht="38.25">
      <c r="A1196" s="8" t="s">
        <v>62</v>
      </c>
      <c r="B1196" s="2" t="s">
        <v>438</v>
      </c>
      <c r="C1196" s="2" t="s">
        <v>55</v>
      </c>
      <c r="D1196" s="2" t="s">
        <v>67</v>
      </c>
      <c r="E1196" s="2" t="s">
        <v>521</v>
      </c>
      <c r="F1196" s="2" t="s">
        <v>63</v>
      </c>
      <c r="G1196" s="9">
        <v>1830</v>
      </c>
      <c r="H1196" s="9" t="s">
        <v>0</v>
      </c>
      <c r="I1196" s="9">
        <v>1830</v>
      </c>
      <c r="J1196" s="9">
        <f>J1197</f>
        <v>1830</v>
      </c>
      <c r="K1196" s="9">
        <f t="shared" si="567"/>
        <v>1830</v>
      </c>
      <c r="L1196" s="9">
        <f t="shared" si="567"/>
        <v>1830</v>
      </c>
      <c r="M1196" s="9">
        <f t="shared" si="541"/>
        <v>100</v>
      </c>
      <c r="N1196" s="9">
        <f t="shared" si="542"/>
        <v>100</v>
      </c>
    </row>
    <row r="1197" spans="1:14">
      <c r="A1197" s="8" t="s">
        <v>102</v>
      </c>
      <c r="B1197" s="2" t="s">
        <v>438</v>
      </c>
      <c r="C1197" s="2" t="s">
        <v>55</v>
      </c>
      <c r="D1197" s="2" t="s">
        <v>67</v>
      </c>
      <c r="E1197" s="2" t="s">
        <v>521</v>
      </c>
      <c r="F1197" s="2" t="s">
        <v>103</v>
      </c>
      <c r="G1197" s="9">
        <v>1830</v>
      </c>
      <c r="H1197" s="9" t="s">
        <v>0</v>
      </c>
      <c r="I1197" s="9">
        <v>1830</v>
      </c>
      <c r="J1197" s="9">
        <v>1830</v>
      </c>
      <c r="K1197" s="9">
        <v>1830</v>
      </c>
      <c r="L1197" s="9">
        <v>1830</v>
      </c>
      <c r="M1197" s="9">
        <f t="shared" si="541"/>
        <v>100</v>
      </c>
      <c r="N1197" s="9">
        <f t="shared" si="542"/>
        <v>100</v>
      </c>
    </row>
    <row r="1198" spans="1:14" ht="25.5">
      <c r="A1198" s="33" t="s">
        <v>677</v>
      </c>
      <c r="B1198" s="2" t="s">
        <v>438</v>
      </c>
      <c r="C1198" s="2" t="s">
        <v>55</v>
      </c>
      <c r="D1198" s="2" t="s">
        <v>67</v>
      </c>
      <c r="E1198" s="28" t="s">
        <v>678</v>
      </c>
      <c r="F1198" s="2"/>
      <c r="G1198" s="9"/>
      <c r="H1198" s="9"/>
      <c r="I1198" s="9"/>
      <c r="J1198" s="9">
        <f>J1199</f>
        <v>1715.2080000000001</v>
      </c>
      <c r="K1198" s="9">
        <f t="shared" ref="K1198:L1200" si="568">K1199</f>
        <v>1715.2080000000001</v>
      </c>
      <c r="L1198" s="9">
        <f t="shared" si="568"/>
        <v>1715.2080000000001</v>
      </c>
      <c r="M1198" s="9">
        <v>0</v>
      </c>
      <c r="N1198" s="9">
        <f t="shared" ref="N1198:N1201" si="569">L1198/J1198*100</f>
        <v>100</v>
      </c>
    </row>
    <row r="1199" spans="1:14" ht="25.5">
      <c r="A1199" s="33" t="s">
        <v>677</v>
      </c>
      <c r="B1199" s="2" t="s">
        <v>438</v>
      </c>
      <c r="C1199" s="2" t="s">
        <v>55</v>
      </c>
      <c r="D1199" s="2" t="s">
        <v>67</v>
      </c>
      <c r="E1199" s="28" t="s">
        <v>679</v>
      </c>
      <c r="F1199" s="2"/>
      <c r="G1199" s="9"/>
      <c r="H1199" s="9"/>
      <c r="I1199" s="9"/>
      <c r="J1199" s="9">
        <f>J1200</f>
        <v>1715.2080000000001</v>
      </c>
      <c r="K1199" s="9">
        <f t="shared" si="568"/>
        <v>1715.2080000000001</v>
      </c>
      <c r="L1199" s="9">
        <f t="shared" si="568"/>
        <v>1715.2080000000001</v>
      </c>
      <c r="M1199" s="9">
        <v>0</v>
      </c>
      <c r="N1199" s="9">
        <f t="shared" si="569"/>
        <v>100</v>
      </c>
    </row>
    <row r="1200" spans="1:14" ht="38.25">
      <c r="A1200" s="8" t="s">
        <v>62</v>
      </c>
      <c r="B1200" s="2" t="s">
        <v>438</v>
      </c>
      <c r="C1200" s="2" t="s">
        <v>55</v>
      </c>
      <c r="D1200" s="2" t="s">
        <v>67</v>
      </c>
      <c r="E1200" s="28" t="s">
        <v>679</v>
      </c>
      <c r="F1200" s="2">
        <v>600</v>
      </c>
      <c r="G1200" s="9"/>
      <c r="H1200" s="9"/>
      <c r="I1200" s="9"/>
      <c r="J1200" s="9">
        <f>J1201</f>
        <v>1715.2080000000001</v>
      </c>
      <c r="K1200" s="9">
        <f t="shared" si="568"/>
        <v>1715.2080000000001</v>
      </c>
      <c r="L1200" s="9">
        <f t="shared" si="568"/>
        <v>1715.2080000000001</v>
      </c>
      <c r="M1200" s="9">
        <v>0</v>
      </c>
      <c r="N1200" s="9">
        <f t="shared" si="569"/>
        <v>100</v>
      </c>
    </row>
    <row r="1201" spans="1:14">
      <c r="A1201" s="8" t="s">
        <v>102</v>
      </c>
      <c r="B1201" s="2" t="s">
        <v>438</v>
      </c>
      <c r="C1201" s="2" t="s">
        <v>55</v>
      </c>
      <c r="D1201" s="2" t="s">
        <v>67</v>
      </c>
      <c r="E1201" s="28" t="s">
        <v>679</v>
      </c>
      <c r="F1201" s="2">
        <v>620</v>
      </c>
      <c r="G1201" s="9"/>
      <c r="H1201" s="9"/>
      <c r="I1201" s="9"/>
      <c r="J1201" s="9">
        <v>1715.2080000000001</v>
      </c>
      <c r="K1201" s="9">
        <v>1715.2080000000001</v>
      </c>
      <c r="L1201" s="9">
        <v>1715.2080000000001</v>
      </c>
      <c r="M1201" s="9">
        <v>0</v>
      </c>
      <c r="N1201" s="9">
        <f t="shared" si="569"/>
        <v>100</v>
      </c>
    </row>
    <row r="1202" spans="1:14">
      <c r="A1202" s="10" t="s">
        <v>0</v>
      </c>
      <c r="B1202" s="6" t="s">
        <v>0</v>
      </c>
      <c r="C1202" s="6" t="s">
        <v>0</v>
      </c>
      <c r="D1202" s="6" t="s">
        <v>0</v>
      </c>
      <c r="E1202" s="6" t="s">
        <v>0</v>
      </c>
      <c r="F1202" s="6" t="s">
        <v>0</v>
      </c>
      <c r="G1202" s="11" t="s">
        <v>0</v>
      </c>
      <c r="H1202" s="11" t="s">
        <v>0</v>
      </c>
      <c r="I1202" s="11" t="s">
        <v>0</v>
      </c>
      <c r="J1202" s="11"/>
      <c r="K1202" s="11"/>
      <c r="L1202" s="11"/>
      <c r="M1202" s="11"/>
      <c r="N1202" s="11"/>
    </row>
    <row r="1203" spans="1:14">
      <c r="A1203" s="8" t="s">
        <v>260</v>
      </c>
      <c r="B1203" s="2" t="s">
        <v>438</v>
      </c>
      <c r="C1203" s="2" t="s">
        <v>35</v>
      </c>
      <c r="D1203" s="6" t="s">
        <v>0</v>
      </c>
      <c r="E1203" s="6" t="s">
        <v>0</v>
      </c>
      <c r="F1203" s="6" t="s">
        <v>0</v>
      </c>
      <c r="G1203" s="9">
        <v>1150887.6000000001</v>
      </c>
      <c r="H1203" s="9">
        <v>1821.8</v>
      </c>
      <c r="I1203" s="9">
        <v>1152709.3999999999</v>
      </c>
      <c r="J1203" s="9">
        <f>J1204+J1245</f>
        <v>1147620.61039</v>
      </c>
      <c r="K1203" s="9">
        <f t="shared" ref="K1203:L1203" si="570">K1204+K1245</f>
        <v>1147372.31039</v>
      </c>
      <c r="L1203" s="9">
        <f t="shared" si="570"/>
        <v>1130835.08968</v>
      </c>
      <c r="M1203" s="9">
        <f t="shared" si="541"/>
        <v>98.102356906259288</v>
      </c>
      <c r="N1203" s="9">
        <f t="shared" si="542"/>
        <v>98.537363257680099</v>
      </c>
    </row>
    <row r="1204" spans="1:14">
      <c r="A1204" s="8" t="s">
        <v>522</v>
      </c>
      <c r="B1204" s="2" t="s">
        <v>438</v>
      </c>
      <c r="C1204" s="2" t="s">
        <v>35</v>
      </c>
      <c r="D1204" s="2" t="s">
        <v>21</v>
      </c>
      <c r="E1204" s="6" t="s">
        <v>0</v>
      </c>
      <c r="F1204" s="6" t="s">
        <v>0</v>
      </c>
      <c r="G1204" s="9">
        <v>1040237.6</v>
      </c>
      <c r="H1204" s="9">
        <v>1821.8</v>
      </c>
      <c r="I1204" s="9">
        <v>1042059.4</v>
      </c>
      <c r="J1204" s="9">
        <f>J1205</f>
        <v>1036970.61039</v>
      </c>
      <c r="K1204" s="9">
        <f t="shared" ref="K1204:L1204" si="571">K1205</f>
        <v>1036722.31039</v>
      </c>
      <c r="L1204" s="9">
        <f t="shared" si="571"/>
        <v>1021493.71181</v>
      </c>
      <c r="M1204" s="9">
        <f t="shared" si="541"/>
        <v>98.026438013994209</v>
      </c>
      <c r="N1204" s="9">
        <f t="shared" si="542"/>
        <v>98.507489178099334</v>
      </c>
    </row>
    <row r="1205" spans="1:14" ht="38.25">
      <c r="A1205" s="8" t="s">
        <v>133</v>
      </c>
      <c r="B1205" s="2" t="s">
        <v>438</v>
      </c>
      <c r="C1205" s="2" t="s">
        <v>35</v>
      </c>
      <c r="D1205" s="2" t="s">
        <v>21</v>
      </c>
      <c r="E1205" s="2" t="s">
        <v>134</v>
      </c>
      <c r="F1205" s="6" t="s">
        <v>0</v>
      </c>
      <c r="G1205" s="9">
        <v>1040237.6</v>
      </c>
      <c r="H1205" s="9">
        <v>1821.8</v>
      </c>
      <c r="I1205" s="9">
        <v>1042059.4</v>
      </c>
      <c r="J1205" s="9">
        <f>J1206+J1213</f>
        <v>1036970.61039</v>
      </c>
      <c r="K1205" s="9">
        <f t="shared" ref="K1205:L1205" si="572">K1206+K1213</f>
        <v>1036722.31039</v>
      </c>
      <c r="L1205" s="9">
        <f t="shared" si="572"/>
        <v>1021493.71181</v>
      </c>
      <c r="M1205" s="9">
        <f t="shared" si="541"/>
        <v>98.026438013994209</v>
      </c>
      <c r="N1205" s="9">
        <f t="shared" si="542"/>
        <v>98.507489178099334</v>
      </c>
    </row>
    <row r="1206" spans="1:14" ht="38.25">
      <c r="A1206" s="8" t="s">
        <v>446</v>
      </c>
      <c r="B1206" s="2" t="s">
        <v>438</v>
      </c>
      <c r="C1206" s="2" t="s">
        <v>35</v>
      </c>
      <c r="D1206" s="2" t="s">
        <v>21</v>
      </c>
      <c r="E1206" s="2" t="s">
        <v>447</v>
      </c>
      <c r="F1206" s="6" t="s">
        <v>0</v>
      </c>
      <c r="G1206" s="9">
        <v>366205.5</v>
      </c>
      <c r="H1206" s="9" t="s">
        <v>0</v>
      </c>
      <c r="I1206" s="9">
        <v>366205.5</v>
      </c>
      <c r="J1206" s="9">
        <f>J1207+J1210</f>
        <v>366205.5</v>
      </c>
      <c r="K1206" s="9">
        <f t="shared" ref="K1206:L1206" si="573">K1207+K1210</f>
        <v>366205.5</v>
      </c>
      <c r="L1206" s="9">
        <f t="shared" si="573"/>
        <v>354240.32734000002</v>
      </c>
      <c r="M1206" s="9">
        <f t="shared" si="541"/>
        <v>96.732661672203179</v>
      </c>
      <c r="N1206" s="9">
        <f t="shared" si="542"/>
        <v>96.732661672203179</v>
      </c>
    </row>
    <row r="1207" spans="1:14" ht="63.75">
      <c r="A1207" s="8" t="s">
        <v>523</v>
      </c>
      <c r="B1207" s="2" t="s">
        <v>438</v>
      </c>
      <c r="C1207" s="2" t="s">
        <v>35</v>
      </c>
      <c r="D1207" s="2" t="s">
        <v>21</v>
      </c>
      <c r="E1207" s="2" t="s">
        <v>524</v>
      </c>
      <c r="F1207" s="6" t="s">
        <v>0</v>
      </c>
      <c r="G1207" s="9">
        <v>2777.4</v>
      </c>
      <c r="H1207" s="9" t="s">
        <v>0</v>
      </c>
      <c r="I1207" s="9">
        <v>2777.4</v>
      </c>
      <c r="J1207" s="9">
        <f>J1208</f>
        <v>2777.4</v>
      </c>
      <c r="K1207" s="9">
        <f t="shared" ref="K1207:L1207" si="574">K1208</f>
        <v>2777.4</v>
      </c>
      <c r="L1207" s="9">
        <f t="shared" si="574"/>
        <v>2364.1245899999999</v>
      </c>
      <c r="M1207" s="9">
        <f t="shared" si="541"/>
        <v>85.120061568373302</v>
      </c>
      <c r="N1207" s="9">
        <f t="shared" si="542"/>
        <v>85.120061568373302</v>
      </c>
    </row>
    <row r="1208" spans="1:14">
      <c r="A1208" s="8" t="s">
        <v>28</v>
      </c>
      <c r="B1208" s="2" t="s">
        <v>438</v>
      </c>
      <c r="C1208" s="2" t="s">
        <v>35</v>
      </c>
      <c r="D1208" s="2" t="s">
        <v>21</v>
      </c>
      <c r="E1208" s="2" t="s">
        <v>524</v>
      </c>
      <c r="F1208" s="2" t="s">
        <v>29</v>
      </c>
      <c r="G1208" s="9">
        <v>2777.4</v>
      </c>
      <c r="H1208" s="9" t="s">
        <v>0</v>
      </c>
      <c r="I1208" s="9">
        <v>2777.4</v>
      </c>
      <c r="J1208" s="9">
        <f>J1209</f>
        <v>2777.4</v>
      </c>
      <c r="K1208" s="9">
        <f t="shared" ref="K1208:L1208" si="575">K1209</f>
        <v>2777.4</v>
      </c>
      <c r="L1208" s="9">
        <f t="shared" si="575"/>
        <v>2364.1245899999999</v>
      </c>
      <c r="M1208" s="9">
        <f t="shared" si="541"/>
        <v>85.120061568373302</v>
      </c>
      <c r="N1208" s="9">
        <f t="shared" si="542"/>
        <v>85.120061568373302</v>
      </c>
    </row>
    <row r="1209" spans="1:14">
      <c r="A1209" s="8" t="s">
        <v>75</v>
      </c>
      <c r="B1209" s="2" t="s">
        <v>438</v>
      </c>
      <c r="C1209" s="2" t="s">
        <v>35</v>
      </c>
      <c r="D1209" s="2" t="s">
        <v>21</v>
      </c>
      <c r="E1209" s="2" t="s">
        <v>524</v>
      </c>
      <c r="F1209" s="2" t="s">
        <v>76</v>
      </c>
      <c r="G1209" s="9">
        <v>2777.4</v>
      </c>
      <c r="H1209" s="9" t="s">
        <v>0</v>
      </c>
      <c r="I1209" s="9">
        <v>2777.4</v>
      </c>
      <c r="J1209" s="9">
        <v>2777.4</v>
      </c>
      <c r="K1209" s="9">
        <v>2777.4</v>
      </c>
      <c r="L1209" s="9">
        <v>2364.1245899999999</v>
      </c>
      <c r="M1209" s="9">
        <f t="shared" ref="M1209:M1273" si="576">L1209/I1209*100</f>
        <v>85.120061568373302</v>
      </c>
      <c r="N1209" s="9">
        <f t="shared" ref="N1209:N1273" si="577">L1209/J1209*100</f>
        <v>85.120061568373302</v>
      </c>
    </row>
    <row r="1210" spans="1:14" ht="63.75">
      <c r="A1210" s="8" t="s">
        <v>525</v>
      </c>
      <c r="B1210" s="2" t="s">
        <v>438</v>
      </c>
      <c r="C1210" s="2" t="s">
        <v>35</v>
      </c>
      <c r="D1210" s="2" t="s">
        <v>21</v>
      </c>
      <c r="E1210" s="2" t="s">
        <v>526</v>
      </c>
      <c r="F1210" s="6" t="s">
        <v>0</v>
      </c>
      <c r="G1210" s="9">
        <v>363428.1</v>
      </c>
      <c r="H1210" s="9" t="s">
        <v>0</v>
      </c>
      <c r="I1210" s="9">
        <v>363428.1</v>
      </c>
      <c r="J1210" s="9">
        <f>J1211</f>
        <v>363428.1</v>
      </c>
      <c r="K1210" s="9">
        <f t="shared" ref="K1210:L1210" si="578">K1211</f>
        <v>363428.1</v>
      </c>
      <c r="L1210" s="9">
        <f t="shared" si="578"/>
        <v>351876.20275</v>
      </c>
      <c r="M1210" s="9">
        <f t="shared" si="576"/>
        <v>96.82140779703056</v>
      </c>
      <c r="N1210" s="9">
        <f t="shared" si="577"/>
        <v>96.82140779703056</v>
      </c>
    </row>
    <row r="1211" spans="1:14">
      <c r="A1211" s="8" t="s">
        <v>28</v>
      </c>
      <c r="B1211" s="2" t="s">
        <v>438</v>
      </c>
      <c r="C1211" s="2" t="s">
        <v>35</v>
      </c>
      <c r="D1211" s="2" t="s">
        <v>21</v>
      </c>
      <c r="E1211" s="2" t="s">
        <v>526</v>
      </c>
      <c r="F1211" s="2" t="s">
        <v>29</v>
      </c>
      <c r="G1211" s="9">
        <v>363428.1</v>
      </c>
      <c r="H1211" s="9" t="s">
        <v>0</v>
      </c>
      <c r="I1211" s="9">
        <v>363428.1</v>
      </c>
      <c r="J1211" s="9">
        <f>J1212</f>
        <v>363428.1</v>
      </c>
      <c r="K1211" s="9">
        <f t="shared" ref="K1211:L1211" si="579">K1212</f>
        <v>363428.1</v>
      </c>
      <c r="L1211" s="9">
        <f t="shared" si="579"/>
        <v>351876.20275</v>
      </c>
      <c r="M1211" s="9">
        <f t="shared" si="576"/>
        <v>96.82140779703056</v>
      </c>
      <c r="N1211" s="9">
        <f t="shared" si="577"/>
        <v>96.82140779703056</v>
      </c>
    </row>
    <row r="1212" spans="1:14">
      <c r="A1212" s="8" t="s">
        <v>30</v>
      </c>
      <c r="B1212" s="2" t="s">
        <v>438</v>
      </c>
      <c r="C1212" s="2" t="s">
        <v>35</v>
      </c>
      <c r="D1212" s="2" t="s">
        <v>21</v>
      </c>
      <c r="E1212" s="2" t="s">
        <v>526</v>
      </c>
      <c r="F1212" s="2" t="s">
        <v>31</v>
      </c>
      <c r="G1212" s="9">
        <v>363428.1</v>
      </c>
      <c r="H1212" s="9" t="s">
        <v>0</v>
      </c>
      <c r="I1212" s="9">
        <v>363428.1</v>
      </c>
      <c r="J1212" s="9">
        <v>363428.1</v>
      </c>
      <c r="K1212" s="9">
        <v>363428.1</v>
      </c>
      <c r="L1212" s="9">
        <v>351876.20275</v>
      </c>
      <c r="M1212" s="9">
        <f t="shared" si="576"/>
        <v>96.82140779703056</v>
      </c>
      <c r="N1212" s="9">
        <f t="shared" si="577"/>
        <v>96.82140779703056</v>
      </c>
    </row>
    <row r="1213" spans="1:14" ht="76.5">
      <c r="A1213" s="8" t="s">
        <v>453</v>
      </c>
      <c r="B1213" s="2" t="s">
        <v>438</v>
      </c>
      <c r="C1213" s="2" t="s">
        <v>35</v>
      </c>
      <c r="D1213" s="2" t="s">
        <v>21</v>
      </c>
      <c r="E1213" s="2" t="s">
        <v>454</v>
      </c>
      <c r="F1213" s="6" t="s">
        <v>0</v>
      </c>
      <c r="G1213" s="9">
        <v>674032.1</v>
      </c>
      <c r="H1213" s="9">
        <v>1821.8</v>
      </c>
      <c r="I1213" s="9">
        <v>675853.9</v>
      </c>
      <c r="J1213" s="9">
        <f>J1214+J1217+J1222+J1227+J1230+J1235+J1238+J1241</f>
        <v>670765.11039000005</v>
      </c>
      <c r="K1213" s="9">
        <f t="shared" ref="K1213:L1213" si="580">K1214+K1217+K1222+K1227+K1230+K1235+K1238+K1241</f>
        <v>670516.81039</v>
      </c>
      <c r="L1213" s="9">
        <f t="shared" si="580"/>
        <v>667253.38446999993</v>
      </c>
      <c r="M1213" s="9">
        <f t="shared" si="576"/>
        <v>98.727459362149119</v>
      </c>
      <c r="N1213" s="9">
        <f t="shared" si="577"/>
        <v>99.476459662912646</v>
      </c>
    </row>
    <row r="1214" spans="1:14" ht="63.75">
      <c r="A1214" s="8" t="s">
        <v>527</v>
      </c>
      <c r="B1214" s="2" t="s">
        <v>438</v>
      </c>
      <c r="C1214" s="2" t="s">
        <v>35</v>
      </c>
      <c r="D1214" s="2" t="s">
        <v>21</v>
      </c>
      <c r="E1214" s="2" t="s">
        <v>528</v>
      </c>
      <c r="F1214" s="6" t="s">
        <v>0</v>
      </c>
      <c r="G1214" s="9">
        <v>88693.5</v>
      </c>
      <c r="H1214" s="9" t="s">
        <v>0</v>
      </c>
      <c r="I1214" s="9">
        <v>88693.5</v>
      </c>
      <c r="J1214" s="9">
        <f>J1215</f>
        <v>88693.486069999999</v>
      </c>
      <c r="K1214" s="9">
        <f t="shared" ref="K1214:L1215" si="581">K1215</f>
        <v>88693.486069999999</v>
      </c>
      <c r="L1214" s="9">
        <f t="shared" si="581"/>
        <v>88540.286730000007</v>
      </c>
      <c r="M1214" s="9">
        <f t="shared" si="576"/>
        <v>99.82725535693146</v>
      </c>
      <c r="N1214" s="9">
        <f t="shared" si="577"/>
        <v>99.827271035576288</v>
      </c>
    </row>
    <row r="1215" spans="1:14">
      <c r="A1215" s="8" t="s">
        <v>28</v>
      </c>
      <c r="B1215" s="2" t="s">
        <v>438</v>
      </c>
      <c r="C1215" s="2" t="s">
        <v>35</v>
      </c>
      <c r="D1215" s="2" t="s">
        <v>21</v>
      </c>
      <c r="E1215" s="2" t="s">
        <v>528</v>
      </c>
      <c r="F1215" s="2" t="s">
        <v>29</v>
      </c>
      <c r="G1215" s="9">
        <v>88693.5</v>
      </c>
      <c r="H1215" s="9" t="s">
        <v>0</v>
      </c>
      <c r="I1215" s="9">
        <v>88693.5</v>
      </c>
      <c r="J1215" s="9">
        <f>J1216</f>
        <v>88693.486069999999</v>
      </c>
      <c r="K1215" s="9">
        <f t="shared" si="581"/>
        <v>88693.486069999999</v>
      </c>
      <c r="L1215" s="9">
        <f t="shared" si="581"/>
        <v>88540.286730000007</v>
      </c>
      <c r="M1215" s="9">
        <f t="shared" si="576"/>
        <v>99.82725535693146</v>
      </c>
      <c r="N1215" s="9">
        <f t="shared" si="577"/>
        <v>99.827271035576288</v>
      </c>
    </row>
    <row r="1216" spans="1:14">
      <c r="A1216" s="8" t="s">
        <v>30</v>
      </c>
      <c r="B1216" s="2" t="s">
        <v>438</v>
      </c>
      <c r="C1216" s="2" t="s">
        <v>35</v>
      </c>
      <c r="D1216" s="2" t="s">
        <v>21</v>
      </c>
      <c r="E1216" s="2" t="s">
        <v>528</v>
      </c>
      <c r="F1216" s="2" t="s">
        <v>31</v>
      </c>
      <c r="G1216" s="9">
        <v>88693.5</v>
      </c>
      <c r="H1216" s="9" t="s">
        <v>0</v>
      </c>
      <c r="I1216" s="9">
        <v>88693.5</v>
      </c>
      <c r="J1216" s="9">
        <v>88693.486069999999</v>
      </c>
      <c r="K1216" s="9">
        <v>88693.486069999999</v>
      </c>
      <c r="L1216" s="9">
        <v>88540.286730000007</v>
      </c>
      <c r="M1216" s="9">
        <f t="shared" si="576"/>
        <v>99.82725535693146</v>
      </c>
      <c r="N1216" s="9">
        <f t="shared" si="577"/>
        <v>99.827271035576288</v>
      </c>
    </row>
    <row r="1217" spans="1:14" ht="38.25">
      <c r="A1217" s="8" t="s">
        <v>529</v>
      </c>
      <c r="B1217" s="2" t="s">
        <v>438</v>
      </c>
      <c r="C1217" s="2" t="s">
        <v>35</v>
      </c>
      <c r="D1217" s="2" t="s">
        <v>21</v>
      </c>
      <c r="E1217" s="2" t="s">
        <v>530</v>
      </c>
      <c r="F1217" s="6" t="s">
        <v>0</v>
      </c>
      <c r="G1217" s="9">
        <v>14083.4</v>
      </c>
      <c r="H1217" s="9" t="s">
        <v>0</v>
      </c>
      <c r="I1217" s="9">
        <v>14083.4</v>
      </c>
      <c r="J1217" s="9">
        <f>J1218+J1220</f>
        <v>8994.6</v>
      </c>
      <c r="K1217" s="9">
        <f t="shared" ref="K1217:L1217" si="582">K1218+K1220</f>
        <v>8994.6</v>
      </c>
      <c r="L1217" s="9">
        <f t="shared" si="582"/>
        <v>8993.3841499999999</v>
      </c>
      <c r="M1217" s="9">
        <f t="shared" si="576"/>
        <v>63.858046707471203</v>
      </c>
      <c r="N1217" s="9">
        <f t="shared" si="577"/>
        <v>99.98648244502256</v>
      </c>
    </row>
    <row r="1218" spans="1:14" ht="25.5">
      <c r="A1218" s="8" t="s">
        <v>89</v>
      </c>
      <c r="B1218" s="2" t="s">
        <v>438</v>
      </c>
      <c r="C1218" s="2" t="s">
        <v>35</v>
      </c>
      <c r="D1218" s="2" t="s">
        <v>21</v>
      </c>
      <c r="E1218" s="2" t="s">
        <v>530</v>
      </c>
      <c r="F1218" s="2" t="s">
        <v>90</v>
      </c>
      <c r="G1218" s="9">
        <v>228.1</v>
      </c>
      <c r="H1218" s="9" t="s">
        <v>0</v>
      </c>
      <c r="I1218" s="9">
        <v>228.1</v>
      </c>
      <c r="J1218" s="9">
        <f>J1219</f>
        <v>26</v>
      </c>
      <c r="K1218" s="9">
        <f t="shared" ref="K1218:L1218" si="583">K1219</f>
        <v>26</v>
      </c>
      <c r="L1218" s="9">
        <f t="shared" si="583"/>
        <v>24.78415</v>
      </c>
      <c r="M1218" s="9">
        <f t="shared" si="576"/>
        <v>10.865475668566418</v>
      </c>
      <c r="N1218" s="9">
        <f t="shared" si="577"/>
        <v>95.323653846153846</v>
      </c>
    </row>
    <row r="1219" spans="1:14" ht="38.25">
      <c r="A1219" s="8" t="s">
        <v>91</v>
      </c>
      <c r="B1219" s="2" t="s">
        <v>438</v>
      </c>
      <c r="C1219" s="2" t="s">
        <v>35</v>
      </c>
      <c r="D1219" s="2" t="s">
        <v>21</v>
      </c>
      <c r="E1219" s="2" t="s">
        <v>530</v>
      </c>
      <c r="F1219" s="2" t="s">
        <v>92</v>
      </c>
      <c r="G1219" s="9">
        <v>228.1</v>
      </c>
      <c r="H1219" s="9" t="s">
        <v>0</v>
      </c>
      <c r="I1219" s="9">
        <v>228.1</v>
      </c>
      <c r="J1219" s="9">
        <v>26</v>
      </c>
      <c r="K1219" s="9">
        <v>26</v>
      </c>
      <c r="L1219" s="9">
        <v>24.78415</v>
      </c>
      <c r="M1219" s="9">
        <f t="shared" si="576"/>
        <v>10.865475668566418</v>
      </c>
      <c r="N1219" s="9">
        <f t="shared" si="577"/>
        <v>95.323653846153846</v>
      </c>
    </row>
    <row r="1220" spans="1:14" ht="25.5">
      <c r="A1220" s="8" t="s">
        <v>93</v>
      </c>
      <c r="B1220" s="2" t="s">
        <v>438</v>
      </c>
      <c r="C1220" s="2" t="s">
        <v>35</v>
      </c>
      <c r="D1220" s="2" t="s">
        <v>21</v>
      </c>
      <c r="E1220" s="2" t="s">
        <v>530</v>
      </c>
      <c r="F1220" s="2" t="s">
        <v>94</v>
      </c>
      <c r="G1220" s="9">
        <v>13855.3</v>
      </c>
      <c r="H1220" s="9" t="s">
        <v>0</v>
      </c>
      <c r="I1220" s="9">
        <v>13855.3</v>
      </c>
      <c r="J1220" s="9">
        <f>J1221</f>
        <v>8968.6</v>
      </c>
      <c r="K1220" s="9">
        <f t="shared" ref="K1220:L1220" si="584">K1221</f>
        <v>8968.6</v>
      </c>
      <c r="L1220" s="9">
        <f t="shared" si="584"/>
        <v>8968.6</v>
      </c>
      <c r="M1220" s="9">
        <f t="shared" si="576"/>
        <v>64.730464154511282</v>
      </c>
      <c r="N1220" s="9">
        <f t="shared" si="577"/>
        <v>100</v>
      </c>
    </row>
    <row r="1221" spans="1:14" ht="25.5">
      <c r="A1221" s="8" t="s">
        <v>531</v>
      </c>
      <c r="B1221" s="2" t="s">
        <v>438</v>
      </c>
      <c r="C1221" s="2" t="s">
        <v>35</v>
      </c>
      <c r="D1221" s="2" t="s">
        <v>21</v>
      </c>
      <c r="E1221" s="2" t="s">
        <v>530</v>
      </c>
      <c r="F1221" s="2" t="s">
        <v>532</v>
      </c>
      <c r="G1221" s="9">
        <v>13855.3</v>
      </c>
      <c r="H1221" s="9" t="s">
        <v>0</v>
      </c>
      <c r="I1221" s="9">
        <v>13855.3</v>
      </c>
      <c r="J1221" s="9">
        <v>8968.6</v>
      </c>
      <c r="K1221" s="9">
        <v>8968.6</v>
      </c>
      <c r="L1221" s="9">
        <v>8968.6</v>
      </c>
      <c r="M1221" s="9">
        <f t="shared" si="576"/>
        <v>64.730464154511282</v>
      </c>
      <c r="N1221" s="9">
        <f t="shared" si="577"/>
        <v>100</v>
      </c>
    </row>
    <row r="1222" spans="1:14" ht="25.5">
      <c r="A1222" s="8" t="s">
        <v>533</v>
      </c>
      <c r="B1222" s="2" t="s">
        <v>438</v>
      </c>
      <c r="C1222" s="2" t="s">
        <v>35</v>
      </c>
      <c r="D1222" s="2" t="s">
        <v>21</v>
      </c>
      <c r="E1222" s="2" t="s">
        <v>534</v>
      </c>
      <c r="F1222" s="6" t="s">
        <v>0</v>
      </c>
      <c r="G1222" s="9">
        <v>126103.3</v>
      </c>
      <c r="H1222" s="9" t="s">
        <v>0</v>
      </c>
      <c r="I1222" s="9">
        <v>126103.3</v>
      </c>
      <c r="J1222" s="9">
        <f>J1223+J1225</f>
        <v>126103.29999999999</v>
      </c>
      <c r="K1222" s="9">
        <f t="shared" ref="K1222:L1222" si="585">K1223+K1225</f>
        <v>126103.29999999999</v>
      </c>
      <c r="L1222" s="9">
        <f t="shared" si="585"/>
        <v>126089.46931999999</v>
      </c>
      <c r="M1222" s="9">
        <f t="shared" si="576"/>
        <v>99.989032261645789</v>
      </c>
      <c r="N1222" s="9">
        <f t="shared" si="577"/>
        <v>99.989032261645804</v>
      </c>
    </row>
    <row r="1223" spans="1:14" ht="25.5">
      <c r="A1223" s="8" t="s">
        <v>89</v>
      </c>
      <c r="B1223" s="2" t="s">
        <v>438</v>
      </c>
      <c r="C1223" s="2" t="s">
        <v>35</v>
      </c>
      <c r="D1223" s="2" t="s">
        <v>21</v>
      </c>
      <c r="E1223" s="2" t="s">
        <v>534</v>
      </c>
      <c r="F1223" s="2" t="s">
        <v>90</v>
      </c>
      <c r="G1223" s="9">
        <v>658.4</v>
      </c>
      <c r="H1223" s="9" t="s">
        <v>0</v>
      </c>
      <c r="I1223" s="9">
        <v>658.4</v>
      </c>
      <c r="J1223" s="9">
        <f>J1224</f>
        <v>658.4</v>
      </c>
      <c r="K1223" s="9">
        <f t="shared" ref="K1223:L1223" si="586">K1224</f>
        <v>658.4</v>
      </c>
      <c r="L1223" s="9">
        <f t="shared" si="586"/>
        <v>644.56931999999995</v>
      </c>
      <c r="M1223" s="9">
        <f t="shared" si="576"/>
        <v>97.899349939246648</v>
      </c>
      <c r="N1223" s="9">
        <f t="shared" si="577"/>
        <v>97.899349939246648</v>
      </c>
    </row>
    <row r="1224" spans="1:14" ht="38.25">
      <c r="A1224" s="8" t="s">
        <v>91</v>
      </c>
      <c r="B1224" s="2" t="s">
        <v>438</v>
      </c>
      <c r="C1224" s="2" t="s">
        <v>35</v>
      </c>
      <c r="D1224" s="2" t="s">
        <v>21</v>
      </c>
      <c r="E1224" s="2" t="s">
        <v>534</v>
      </c>
      <c r="F1224" s="2" t="s">
        <v>92</v>
      </c>
      <c r="G1224" s="9">
        <v>658.4</v>
      </c>
      <c r="H1224" s="9" t="s">
        <v>0</v>
      </c>
      <c r="I1224" s="9">
        <v>658.4</v>
      </c>
      <c r="J1224" s="9">
        <v>658.4</v>
      </c>
      <c r="K1224" s="9">
        <v>658.4</v>
      </c>
      <c r="L1224" s="9">
        <v>644.56931999999995</v>
      </c>
      <c r="M1224" s="9">
        <f t="shared" si="576"/>
        <v>97.899349939246648</v>
      </c>
      <c r="N1224" s="9">
        <f t="shared" si="577"/>
        <v>97.899349939246648</v>
      </c>
    </row>
    <row r="1225" spans="1:14" ht="25.5">
      <c r="A1225" s="8" t="s">
        <v>93</v>
      </c>
      <c r="B1225" s="2" t="s">
        <v>438</v>
      </c>
      <c r="C1225" s="2" t="s">
        <v>35</v>
      </c>
      <c r="D1225" s="2" t="s">
        <v>21</v>
      </c>
      <c r="E1225" s="2" t="s">
        <v>534</v>
      </c>
      <c r="F1225" s="2" t="s">
        <v>94</v>
      </c>
      <c r="G1225" s="9">
        <v>125444.9</v>
      </c>
      <c r="H1225" s="9" t="s">
        <v>0</v>
      </c>
      <c r="I1225" s="9">
        <v>125444.9</v>
      </c>
      <c r="J1225" s="9">
        <f>J1226</f>
        <v>125444.9</v>
      </c>
      <c r="K1225" s="9">
        <f t="shared" ref="K1225:L1225" si="587">K1226</f>
        <v>125444.9</v>
      </c>
      <c r="L1225" s="9">
        <f t="shared" si="587"/>
        <v>125444.9</v>
      </c>
      <c r="M1225" s="9">
        <f t="shared" si="576"/>
        <v>100</v>
      </c>
      <c r="N1225" s="9">
        <f t="shared" si="577"/>
        <v>100</v>
      </c>
    </row>
    <row r="1226" spans="1:14" ht="25.5">
      <c r="A1226" s="8" t="s">
        <v>531</v>
      </c>
      <c r="B1226" s="2" t="s">
        <v>438</v>
      </c>
      <c r="C1226" s="2" t="s">
        <v>35</v>
      </c>
      <c r="D1226" s="2" t="s">
        <v>21</v>
      </c>
      <c r="E1226" s="2" t="s">
        <v>534</v>
      </c>
      <c r="F1226" s="2" t="s">
        <v>532</v>
      </c>
      <c r="G1226" s="9">
        <v>125444.9</v>
      </c>
      <c r="H1226" s="9" t="s">
        <v>0</v>
      </c>
      <c r="I1226" s="9">
        <v>125444.9</v>
      </c>
      <c r="J1226" s="9">
        <v>125444.9</v>
      </c>
      <c r="K1226" s="9">
        <v>125444.9</v>
      </c>
      <c r="L1226" s="9">
        <v>125444.9</v>
      </c>
      <c r="M1226" s="9">
        <f t="shared" si="576"/>
        <v>100</v>
      </c>
      <c r="N1226" s="9">
        <f t="shared" si="577"/>
        <v>100</v>
      </c>
    </row>
    <row r="1227" spans="1:14">
      <c r="A1227" s="8" t="s">
        <v>535</v>
      </c>
      <c r="B1227" s="2" t="s">
        <v>438</v>
      </c>
      <c r="C1227" s="2" t="s">
        <v>35</v>
      </c>
      <c r="D1227" s="2" t="s">
        <v>21</v>
      </c>
      <c r="E1227" s="2" t="s">
        <v>536</v>
      </c>
      <c r="F1227" s="6" t="s">
        <v>0</v>
      </c>
      <c r="G1227" s="9">
        <v>172696.3</v>
      </c>
      <c r="H1227" s="9" t="s">
        <v>0</v>
      </c>
      <c r="I1227" s="9">
        <v>172696.3</v>
      </c>
      <c r="J1227" s="9">
        <f>J1228</f>
        <v>172696.3</v>
      </c>
      <c r="K1227" s="9">
        <f t="shared" ref="K1227:L1228" si="588">K1228</f>
        <v>172696.3</v>
      </c>
      <c r="L1227" s="9">
        <f t="shared" si="588"/>
        <v>172689.48853999999</v>
      </c>
      <c r="M1227" s="9">
        <f t="shared" si="576"/>
        <v>99.996055815903404</v>
      </c>
      <c r="N1227" s="9">
        <f t="shared" si="577"/>
        <v>99.996055815903404</v>
      </c>
    </row>
    <row r="1228" spans="1:14" ht="25.5">
      <c r="A1228" s="8" t="s">
        <v>89</v>
      </c>
      <c r="B1228" s="2" t="s">
        <v>438</v>
      </c>
      <c r="C1228" s="2" t="s">
        <v>35</v>
      </c>
      <c r="D1228" s="2" t="s">
        <v>21</v>
      </c>
      <c r="E1228" s="2" t="s">
        <v>536</v>
      </c>
      <c r="F1228" s="2" t="s">
        <v>90</v>
      </c>
      <c r="G1228" s="9">
        <v>172696.3</v>
      </c>
      <c r="H1228" s="9" t="s">
        <v>0</v>
      </c>
      <c r="I1228" s="9">
        <v>172696.3</v>
      </c>
      <c r="J1228" s="9">
        <f>J1229</f>
        <v>172696.3</v>
      </c>
      <c r="K1228" s="9">
        <f t="shared" si="588"/>
        <v>172696.3</v>
      </c>
      <c r="L1228" s="9">
        <f t="shared" si="588"/>
        <v>172689.48853999999</v>
      </c>
      <c r="M1228" s="9">
        <f t="shared" si="576"/>
        <v>99.996055815903404</v>
      </c>
      <c r="N1228" s="9">
        <f t="shared" si="577"/>
        <v>99.996055815903404</v>
      </c>
    </row>
    <row r="1229" spans="1:14" ht="38.25">
      <c r="A1229" s="8" t="s">
        <v>91</v>
      </c>
      <c r="B1229" s="2" t="s">
        <v>438</v>
      </c>
      <c r="C1229" s="2" t="s">
        <v>35</v>
      </c>
      <c r="D1229" s="2" t="s">
        <v>21</v>
      </c>
      <c r="E1229" s="2" t="s">
        <v>536</v>
      </c>
      <c r="F1229" s="2" t="s">
        <v>92</v>
      </c>
      <c r="G1229" s="9">
        <v>172696.3</v>
      </c>
      <c r="H1229" s="9" t="s">
        <v>0</v>
      </c>
      <c r="I1229" s="9">
        <v>172696.3</v>
      </c>
      <c r="J1229" s="9">
        <v>172696.3</v>
      </c>
      <c r="K1229" s="9">
        <v>172696.3</v>
      </c>
      <c r="L1229" s="9">
        <v>172689.48853999999</v>
      </c>
      <c r="M1229" s="9">
        <f t="shared" si="576"/>
        <v>99.996055815903404</v>
      </c>
      <c r="N1229" s="9">
        <f t="shared" si="577"/>
        <v>99.996055815903404</v>
      </c>
    </row>
    <row r="1230" spans="1:14" ht="25.5">
      <c r="A1230" s="8" t="s">
        <v>537</v>
      </c>
      <c r="B1230" s="2" t="s">
        <v>438</v>
      </c>
      <c r="C1230" s="2" t="s">
        <v>35</v>
      </c>
      <c r="D1230" s="2" t="s">
        <v>21</v>
      </c>
      <c r="E1230" s="2" t="s">
        <v>538</v>
      </c>
      <c r="F1230" s="6" t="s">
        <v>0</v>
      </c>
      <c r="G1230" s="9">
        <v>159402.20000000001</v>
      </c>
      <c r="H1230" s="9" t="s">
        <v>0</v>
      </c>
      <c r="I1230" s="9">
        <v>159402.20000000001</v>
      </c>
      <c r="J1230" s="9">
        <f>J1231+J1233</f>
        <v>159402.19999999998</v>
      </c>
      <c r="K1230" s="9">
        <f t="shared" ref="K1230:L1230" si="589">K1231+K1233</f>
        <v>159402.19999999998</v>
      </c>
      <c r="L1230" s="9">
        <f t="shared" si="589"/>
        <v>159383.31108000001</v>
      </c>
      <c r="M1230" s="9">
        <f t="shared" si="576"/>
        <v>99.98815015100169</v>
      </c>
      <c r="N1230" s="9">
        <f t="shared" si="577"/>
        <v>99.988150151001705</v>
      </c>
    </row>
    <row r="1231" spans="1:14" ht="25.5">
      <c r="A1231" s="8" t="s">
        <v>89</v>
      </c>
      <c r="B1231" s="2" t="s">
        <v>438</v>
      </c>
      <c r="C1231" s="2" t="s">
        <v>35</v>
      </c>
      <c r="D1231" s="2" t="s">
        <v>21</v>
      </c>
      <c r="E1231" s="2" t="s">
        <v>538</v>
      </c>
      <c r="F1231" s="2" t="s">
        <v>90</v>
      </c>
      <c r="G1231" s="9">
        <v>989.8</v>
      </c>
      <c r="H1231" s="9" t="s">
        <v>0</v>
      </c>
      <c r="I1231" s="9">
        <v>989.8</v>
      </c>
      <c r="J1231" s="9">
        <f>J1232</f>
        <v>989.8</v>
      </c>
      <c r="K1231" s="9">
        <f t="shared" ref="K1231:L1231" si="590">K1232</f>
        <v>989.8</v>
      </c>
      <c r="L1231" s="9">
        <f t="shared" si="590"/>
        <v>978.16708000000006</v>
      </c>
      <c r="M1231" s="9">
        <f t="shared" si="576"/>
        <v>98.824720145483951</v>
      </c>
      <c r="N1231" s="9">
        <f t="shared" si="577"/>
        <v>98.824720145483951</v>
      </c>
    </row>
    <row r="1232" spans="1:14" ht="38.25">
      <c r="A1232" s="8" t="s">
        <v>91</v>
      </c>
      <c r="B1232" s="2" t="s">
        <v>438</v>
      </c>
      <c r="C1232" s="2" t="s">
        <v>35</v>
      </c>
      <c r="D1232" s="2" t="s">
        <v>21</v>
      </c>
      <c r="E1232" s="2" t="s">
        <v>538</v>
      </c>
      <c r="F1232" s="2" t="s">
        <v>92</v>
      </c>
      <c r="G1232" s="9">
        <v>989.8</v>
      </c>
      <c r="H1232" s="9" t="s">
        <v>0</v>
      </c>
      <c r="I1232" s="9">
        <v>989.8</v>
      </c>
      <c r="J1232" s="9">
        <v>989.8</v>
      </c>
      <c r="K1232" s="9">
        <v>989.8</v>
      </c>
      <c r="L1232" s="9">
        <v>978.16708000000006</v>
      </c>
      <c r="M1232" s="9">
        <f t="shared" si="576"/>
        <v>98.824720145483951</v>
      </c>
      <c r="N1232" s="9">
        <f t="shared" si="577"/>
        <v>98.824720145483951</v>
      </c>
    </row>
    <row r="1233" spans="1:14" ht="25.5">
      <c r="A1233" s="8" t="s">
        <v>93</v>
      </c>
      <c r="B1233" s="2" t="s">
        <v>438</v>
      </c>
      <c r="C1233" s="2" t="s">
        <v>35</v>
      </c>
      <c r="D1233" s="2" t="s">
        <v>21</v>
      </c>
      <c r="E1233" s="2" t="s">
        <v>538</v>
      </c>
      <c r="F1233" s="2" t="s">
        <v>94</v>
      </c>
      <c r="G1233" s="9">
        <v>158412.4</v>
      </c>
      <c r="H1233" s="9" t="s">
        <v>0</v>
      </c>
      <c r="I1233" s="9">
        <v>158412.4</v>
      </c>
      <c r="J1233" s="9">
        <f>J1234</f>
        <v>158412.4</v>
      </c>
      <c r="K1233" s="9">
        <f t="shared" ref="K1233:L1233" si="591">K1234</f>
        <v>158412.4</v>
      </c>
      <c r="L1233" s="9">
        <f t="shared" si="591"/>
        <v>158405.144</v>
      </c>
      <c r="M1233" s="9">
        <f t="shared" si="576"/>
        <v>99.995419550489743</v>
      </c>
      <c r="N1233" s="9">
        <f t="shared" si="577"/>
        <v>99.995419550489743</v>
      </c>
    </row>
    <row r="1234" spans="1:14" ht="25.5">
      <c r="A1234" s="8" t="s">
        <v>531</v>
      </c>
      <c r="B1234" s="2" t="s">
        <v>438</v>
      </c>
      <c r="C1234" s="2" t="s">
        <v>35</v>
      </c>
      <c r="D1234" s="2" t="s">
        <v>21</v>
      </c>
      <c r="E1234" s="2" t="s">
        <v>538</v>
      </c>
      <c r="F1234" s="2" t="s">
        <v>532</v>
      </c>
      <c r="G1234" s="9">
        <v>158412.4</v>
      </c>
      <c r="H1234" s="9" t="s">
        <v>0</v>
      </c>
      <c r="I1234" s="9">
        <v>158412.4</v>
      </c>
      <c r="J1234" s="9">
        <v>158412.4</v>
      </c>
      <c r="K1234" s="9">
        <v>158412.4</v>
      </c>
      <c r="L1234" s="9">
        <v>158405.144</v>
      </c>
      <c r="M1234" s="9">
        <f t="shared" si="576"/>
        <v>99.995419550489743</v>
      </c>
      <c r="N1234" s="9">
        <f t="shared" si="577"/>
        <v>99.995419550489743</v>
      </c>
    </row>
    <row r="1235" spans="1:14" ht="114.75">
      <c r="A1235" s="8" t="s">
        <v>539</v>
      </c>
      <c r="B1235" s="2" t="s">
        <v>438</v>
      </c>
      <c r="C1235" s="2" t="s">
        <v>35</v>
      </c>
      <c r="D1235" s="2" t="s">
        <v>21</v>
      </c>
      <c r="E1235" s="2" t="s">
        <v>540</v>
      </c>
      <c r="F1235" s="6" t="s">
        <v>0</v>
      </c>
      <c r="G1235" s="9">
        <v>4793.3</v>
      </c>
      <c r="H1235" s="9" t="s">
        <v>0</v>
      </c>
      <c r="I1235" s="9">
        <v>4793.3</v>
      </c>
      <c r="J1235" s="9">
        <f>J1236</f>
        <v>4793.3</v>
      </c>
      <c r="K1235" s="9">
        <f t="shared" ref="K1235:L1236" si="592">K1236</f>
        <v>4545</v>
      </c>
      <c r="L1235" s="9">
        <f t="shared" si="592"/>
        <v>4482.0749699999997</v>
      </c>
      <c r="M1235" s="9">
        <f t="shared" si="576"/>
        <v>93.507082177205675</v>
      </c>
      <c r="N1235" s="9">
        <f t="shared" si="577"/>
        <v>93.507082177205675</v>
      </c>
    </row>
    <row r="1236" spans="1:14" ht="25.5">
      <c r="A1236" s="8" t="s">
        <v>93</v>
      </c>
      <c r="B1236" s="2" t="s">
        <v>438</v>
      </c>
      <c r="C1236" s="2" t="s">
        <v>35</v>
      </c>
      <c r="D1236" s="2" t="s">
        <v>21</v>
      </c>
      <c r="E1236" s="2" t="s">
        <v>540</v>
      </c>
      <c r="F1236" s="2" t="s">
        <v>94</v>
      </c>
      <c r="G1236" s="9">
        <v>4793.3</v>
      </c>
      <c r="H1236" s="9" t="s">
        <v>0</v>
      </c>
      <c r="I1236" s="9">
        <v>4793.3</v>
      </c>
      <c r="J1236" s="9">
        <f>J1237</f>
        <v>4793.3</v>
      </c>
      <c r="K1236" s="9">
        <f t="shared" si="592"/>
        <v>4545</v>
      </c>
      <c r="L1236" s="9">
        <f t="shared" si="592"/>
        <v>4482.0749699999997</v>
      </c>
      <c r="M1236" s="9">
        <f t="shared" si="576"/>
        <v>93.507082177205675</v>
      </c>
      <c r="N1236" s="9">
        <f t="shared" si="577"/>
        <v>93.507082177205675</v>
      </c>
    </row>
    <row r="1237" spans="1:14" ht="25.5">
      <c r="A1237" s="8" t="s">
        <v>268</v>
      </c>
      <c r="B1237" s="2" t="s">
        <v>438</v>
      </c>
      <c r="C1237" s="2" t="s">
        <v>35</v>
      </c>
      <c r="D1237" s="2" t="s">
        <v>21</v>
      </c>
      <c r="E1237" s="2" t="s">
        <v>540</v>
      </c>
      <c r="F1237" s="2" t="s">
        <v>269</v>
      </c>
      <c r="G1237" s="9">
        <v>4793.3</v>
      </c>
      <c r="H1237" s="9" t="s">
        <v>0</v>
      </c>
      <c r="I1237" s="9">
        <v>4793.3</v>
      </c>
      <c r="J1237" s="9">
        <v>4793.3</v>
      </c>
      <c r="K1237" s="9">
        <v>4545</v>
      </c>
      <c r="L1237" s="9">
        <v>4482.0749699999997</v>
      </c>
      <c r="M1237" s="9">
        <f t="shared" si="576"/>
        <v>93.507082177205675</v>
      </c>
      <c r="N1237" s="9">
        <f t="shared" si="577"/>
        <v>93.507082177205675</v>
      </c>
    </row>
    <row r="1238" spans="1:14" ht="102">
      <c r="A1238" s="8" t="s">
        <v>541</v>
      </c>
      <c r="B1238" s="2" t="s">
        <v>438</v>
      </c>
      <c r="C1238" s="2" t="s">
        <v>35</v>
      </c>
      <c r="D1238" s="2" t="s">
        <v>21</v>
      </c>
      <c r="E1238" s="2" t="s">
        <v>542</v>
      </c>
      <c r="F1238" s="6" t="s">
        <v>0</v>
      </c>
      <c r="G1238" s="9">
        <v>17282.900000000001</v>
      </c>
      <c r="H1238" s="9" t="s">
        <v>0</v>
      </c>
      <c r="I1238" s="9">
        <v>17282.900000000001</v>
      </c>
      <c r="J1238" s="9">
        <f>J1239</f>
        <v>17282.921330000001</v>
      </c>
      <c r="K1238" s="9">
        <f t="shared" ref="K1238:L1239" si="593">K1239</f>
        <v>17282.921330000001</v>
      </c>
      <c r="L1238" s="9">
        <f t="shared" si="593"/>
        <v>17282.921330000001</v>
      </c>
      <c r="M1238" s="9">
        <f t="shared" si="576"/>
        <v>100.00012341678767</v>
      </c>
      <c r="N1238" s="9">
        <f t="shared" si="577"/>
        <v>100</v>
      </c>
    </row>
    <row r="1239" spans="1:14">
      <c r="A1239" s="8" t="s">
        <v>28</v>
      </c>
      <c r="B1239" s="2" t="s">
        <v>438</v>
      </c>
      <c r="C1239" s="2" t="s">
        <v>35</v>
      </c>
      <c r="D1239" s="2" t="s">
        <v>21</v>
      </c>
      <c r="E1239" s="2" t="s">
        <v>542</v>
      </c>
      <c r="F1239" s="2" t="s">
        <v>29</v>
      </c>
      <c r="G1239" s="9">
        <v>17282.900000000001</v>
      </c>
      <c r="H1239" s="9" t="s">
        <v>0</v>
      </c>
      <c r="I1239" s="9">
        <v>17282.900000000001</v>
      </c>
      <c r="J1239" s="9">
        <f>J1240</f>
        <v>17282.921330000001</v>
      </c>
      <c r="K1239" s="9">
        <f t="shared" si="593"/>
        <v>17282.921330000001</v>
      </c>
      <c r="L1239" s="9">
        <f t="shared" si="593"/>
        <v>17282.921330000001</v>
      </c>
      <c r="M1239" s="9">
        <f t="shared" si="576"/>
        <v>100.00012341678767</v>
      </c>
      <c r="N1239" s="9">
        <f t="shared" si="577"/>
        <v>100</v>
      </c>
    </row>
    <row r="1240" spans="1:14">
      <c r="A1240" s="8" t="s">
        <v>30</v>
      </c>
      <c r="B1240" s="2" t="s">
        <v>438</v>
      </c>
      <c r="C1240" s="2" t="s">
        <v>35</v>
      </c>
      <c r="D1240" s="2" t="s">
        <v>21</v>
      </c>
      <c r="E1240" s="2" t="s">
        <v>542</v>
      </c>
      <c r="F1240" s="2" t="s">
        <v>31</v>
      </c>
      <c r="G1240" s="9">
        <v>17282.900000000001</v>
      </c>
      <c r="H1240" s="9" t="s">
        <v>0</v>
      </c>
      <c r="I1240" s="9">
        <v>17282.900000000001</v>
      </c>
      <c r="J1240" s="9">
        <v>17282.921330000001</v>
      </c>
      <c r="K1240" s="9">
        <v>17282.921330000001</v>
      </c>
      <c r="L1240" s="9">
        <v>17282.921330000001</v>
      </c>
      <c r="M1240" s="9">
        <f t="shared" si="576"/>
        <v>100.00012341678767</v>
      </c>
      <c r="N1240" s="9">
        <f t="shared" si="577"/>
        <v>100</v>
      </c>
    </row>
    <row r="1241" spans="1:14" ht="89.25">
      <c r="A1241" s="8" t="s">
        <v>543</v>
      </c>
      <c r="B1241" s="2" t="s">
        <v>438</v>
      </c>
      <c r="C1241" s="2" t="s">
        <v>35</v>
      </c>
      <c r="D1241" s="2" t="s">
        <v>21</v>
      </c>
      <c r="E1241" s="2" t="s">
        <v>544</v>
      </c>
      <c r="F1241" s="6" t="s">
        <v>0</v>
      </c>
      <c r="G1241" s="9">
        <v>90977.2</v>
      </c>
      <c r="H1241" s="9">
        <v>1821.8</v>
      </c>
      <c r="I1241" s="9">
        <v>92799</v>
      </c>
      <c r="J1241" s="9">
        <f>J1242</f>
        <v>92799.002989999994</v>
      </c>
      <c r="K1241" s="9">
        <f t="shared" ref="K1241:L1241" si="594">K1242</f>
        <v>92799.002989999994</v>
      </c>
      <c r="L1241" s="9">
        <f t="shared" si="594"/>
        <v>89792.448350000006</v>
      </c>
      <c r="M1241" s="9">
        <f t="shared" si="576"/>
        <v>96.760146499423499</v>
      </c>
      <c r="N1241" s="9">
        <f t="shared" si="577"/>
        <v>96.760143381794762</v>
      </c>
    </row>
    <row r="1242" spans="1:14">
      <c r="A1242" s="8" t="s">
        <v>28</v>
      </c>
      <c r="B1242" s="2" t="s">
        <v>438</v>
      </c>
      <c r="C1242" s="2" t="s">
        <v>35</v>
      </c>
      <c r="D1242" s="2" t="s">
        <v>21</v>
      </c>
      <c r="E1242" s="2" t="s">
        <v>544</v>
      </c>
      <c r="F1242" s="2" t="s">
        <v>29</v>
      </c>
      <c r="G1242" s="9">
        <v>90977.2</v>
      </c>
      <c r="H1242" s="9">
        <v>1821.8</v>
      </c>
      <c r="I1242" s="9">
        <v>92799</v>
      </c>
      <c r="J1242" s="9">
        <f>J1243</f>
        <v>92799.002989999994</v>
      </c>
      <c r="K1242" s="9">
        <f>K1243</f>
        <v>92799.002989999994</v>
      </c>
      <c r="L1242" s="9">
        <f>L1243</f>
        <v>89792.448350000006</v>
      </c>
      <c r="M1242" s="9">
        <f t="shared" si="576"/>
        <v>96.760146499423499</v>
      </c>
      <c r="N1242" s="9">
        <f t="shared" si="577"/>
        <v>96.760143381794762</v>
      </c>
    </row>
    <row r="1243" spans="1:14">
      <c r="A1243" s="8" t="s">
        <v>30</v>
      </c>
      <c r="B1243" s="2" t="s">
        <v>438</v>
      </c>
      <c r="C1243" s="2" t="s">
        <v>35</v>
      </c>
      <c r="D1243" s="2" t="s">
        <v>21</v>
      </c>
      <c r="E1243" s="2" t="s">
        <v>544</v>
      </c>
      <c r="F1243" s="2" t="s">
        <v>31</v>
      </c>
      <c r="G1243" s="9">
        <v>90977.2</v>
      </c>
      <c r="H1243" s="9">
        <v>1821.8</v>
      </c>
      <c r="I1243" s="9">
        <v>92799</v>
      </c>
      <c r="J1243" s="9">
        <v>92799.002989999994</v>
      </c>
      <c r="K1243" s="9">
        <v>92799.002989999994</v>
      </c>
      <c r="L1243" s="9">
        <v>89792.448350000006</v>
      </c>
      <c r="M1243" s="9">
        <f t="shared" si="576"/>
        <v>96.760146499423499</v>
      </c>
      <c r="N1243" s="9">
        <f t="shared" si="577"/>
        <v>96.760143381794762</v>
      </c>
    </row>
    <row r="1244" spans="1:14">
      <c r="A1244" s="8"/>
      <c r="B1244" s="2"/>
      <c r="C1244" s="2"/>
      <c r="D1244" s="2"/>
      <c r="E1244" s="2"/>
      <c r="F1244" s="2"/>
      <c r="G1244" s="9"/>
      <c r="H1244" s="9"/>
      <c r="I1244" s="9"/>
      <c r="J1244" s="9"/>
      <c r="K1244" s="9"/>
      <c r="L1244" s="9"/>
      <c r="M1244" s="9"/>
      <c r="N1244" s="9"/>
    </row>
    <row r="1245" spans="1:14" ht="25.5">
      <c r="A1245" s="8" t="s">
        <v>545</v>
      </c>
      <c r="B1245" s="2" t="s">
        <v>438</v>
      </c>
      <c r="C1245" s="2" t="s">
        <v>35</v>
      </c>
      <c r="D1245" s="2" t="s">
        <v>48</v>
      </c>
      <c r="E1245" s="6" t="s">
        <v>0</v>
      </c>
      <c r="F1245" s="6" t="s">
        <v>0</v>
      </c>
      <c r="G1245" s="9">
        <v>110650</v>
      </c>
      <c r="H1245" s="9" t="s">
        <v>0</v>
      </c>
      <c r="I1245" s="9">
        <v>110650</v>
      </c>
      <c r="J1245" s="9">
        <f>J1246</f>
        <v>110650</v>
      </c>
      <c r="K1245" s="9">
        <f t="shared" ref="K1245:L1249" si="595">K1246</f>
        <v>110650</v>
      </c>
      <c r="L1245" s="9">
        <f t="shared" si="595"/>
        <v>109341.37787</v>
      </c>
      <c r="M1245" s="9">
        <f t="shared" si="576"/>
        <v>98.817332010845007</v>
      </c>
      <c r="N1245" s="9">
        <f t="shared" si="577"/>
        <v>98.817332010845007</v>
      </c>
    </row>
    <row r="1246" spans="1:14" ht="38.25">
      <c r="A1246" s="8" t="s">
        <v>133</v>
      </c>
      <c r="B1246" s="2" t="s">
        <v>438</v>
      </c>
      <c r="C1246" s="2" t="s">
        <v>35</v>
      </c>
      <c r="D1246" s="2" t="s">
        <v>48</v>
      </c>
      <c r="E1246" s="2" t="s">
        <v>134</v>
      </c>
      <c r="F1246" s="6" t="s">
        <v>0</v>
      </c>
      <c r="G1246" s="9">
        <v>110650</v>
      </c>
      <c r="H1246" s="9" t="s">
        <v>0</v>
      </c>
      <c r="I1246" s="9">
        <v>110650</v>
      </c>
      <c r="J1246" s="9">
        <f>J1247</f>
        <v>110650</v>
      </c>
      <c r="K1246" s="9">
        <f t="shared" si="595"/>
        <v>110650</v>
      </c>
      <c r="L1246" s="9">
        <f t="shared" si="595"/>
        <v>109341.37787</v>
      </c>
      <c r="M1246" s="9">
        <f t="shared" si="576"/>
        <v>98.817332010845007</v>
      </c>
      <c r="N1246" s="9">
        <f t="shared" si="577"/>
        <v>98.817332010845007</v>
      </c>
    </row>
    <row r="1247" spans="1:14" ht="76.5">
      <c r="A1247" s="8" t="s">
        <v>453</v>
      </c>
      <c r="B1247" s="2" t="s">
        <v>438</v>
      </c>
      <c r="C1247" s="2" t="s">
        <v>35</v>
      </c>
      <c r="D1247" s="2" t="s">
        <v>48</v>
      </c>
      <c r="E1247" s="2" t="s">
        <v>454</v>
      </c>
      <c r="F1247" s="6" t="s">
        <v>0</v>
      </c>
      <c r="G1247" s="9">
        <v>110650</v>
      </c>
      <c r="H1247" s="9" t="s">
        <v>0</v>
      </c>
      <c r="I1247" s="9">
        <v>110650</v>
      </c>
      <c r="J1247" s="9">
        <f>J1248</f>
        <v>110650</v>
      </c>
      <c r="K1247" s="9">
        <f t="shared" si="595"/>
        <v>110650</v>
      </c>
      <c r="L1247" s="9">
        <f t="shared" si="595"/>
        <v>109341.37787</v>
      </c>
      <c r="M1247" s="9">
        <f t="shared" si="576"/>
        <v>98.817332010845007</v>
      </c>
      <c r="N1247" s="9">
        <f t="shared" si="577"/>
        <v>98.817332010845007</v>
      </c>
    </row>
    <row r="1248" spans="1:14" ht="51">
      <c r="A1248" s="8" t="s">
        <v>546</v>
      </c>
      <c r="B1248" s="2" t="s">
        <v>438</v>
      </c>
      <c r="C1248" s="2" t="s">
        <v>35</v>
      </c>
      <c r="D1248" s="2" t="s">
        <v>48</v>
      </c>
      <c r="E1248" s="2" t="s">
        <v>547</v>
      </c>
      <c r="F1248" s="6" t="s">
        <v>0</v>
      </c>
      <c r="G1248" s="9">
        <v>110650</v>
      </c>
      <c r="H1248" s="9" t="s">
        <v>0</v>
      </c>
      <c r="I1248" s="9">
        <v>110650</v>
      </c>
      <c r="J1248" s="9">
        <f>J1249</f>
        <v>110650</v>
      </c>
      <c r="K1248" s="9">
        <f t="shared" si="595"/>
        <v>110650</v>
      </c>
      <c r="L1248" s="9">
        <f t="shared" si="595"/>
        <v>109341.37787</v>
      </c>
      <c r="M1248" s="9">
        <f t="shared" si="576"/>
        <v>98.817332010845007</v>
      </c>
      <c r="N1248" s="9">
        <f t="shared" si="577"/>
        <v>98.817332010845007</v>
      </c>
    </row>
    <row r="1249" spans="1:14">
      <c r="A1249" s="8" t="s">
        <v>28</v>
      </c>
      <c r="B1249" s="2" t="s">
        <v>438</v>
      </c>
      <c r="C1249" s="2" t="s">
        <v>35</v>
      </c>
      <c r="D1249" s="2" t="s">
        <v>48</v>
      </c>
      <c r="E1249" s="2" t="s">
        <v>547</v>
      </c>
      <c r="F1249" s="2" t="s">
        <v>29</v>
      </c>
      <c r="G1249" s="9">
        <v>110650</v>
      </c>
      <c r="H1249" s="9" t="s">
        <v>0</v>
      </c>
      <c r="I1249" s="9">
        <v>110650</v>
      </c>
      <c r="J1249" s="9">
        <f>J1250</f>
        <v>110650</v>
      </c>
      <c r="K1249" s="9">
        <f t="shared" si="595"/>
        <v>110650</v>
      </c>
      <c r="L1249" s="9">
        <f t="shared" si="595"/>
        <v>109341.37787</v>
      </c>
      <c r="M1249" s="9">
        <f t="shared" si="576"/>
        <v>98.817332010845007</v>
      </c>
      <c r="N1249" s="9">
        <f t="shared" si="577"/>
        <v>98.817332010845007</v>
      </c>
    </row>
    <row r="1250" spans="1:14">
      <c r="A1250" s="8" t="s">
        <v>30</v>
      </c>
      <c r="B1250" s="2" t="s">
        <v>438</v>
      </c>
      <c r="C1250" s="2" t="s">
        <v>35</v>
      </c>
      <c r="D1250" s="2" t="s">
        <v>48</v>
      </c>
      <c r="E1250" s="2" t="s">
        <v>547</v>
      </c>
      <c r="F1250" s="2" t="s">
        <v>31</v>
      </c>
      <c r="G1250" s="9">
        <v>110650</v>
      </c>
      <c r="H1250" s="9" t="s">
        <v>0</v>
      </c>
      <c r="I1250" s="9">
        <v>110650</v>
      </c>
      <c r="J1250" s="9">
        <v>110650</v>
      </c>
      <c r="K1250" s="9">
        <v>110650</v>
      </c>
      <c r="L1250" s="9">
        <v>109341.37787</v>
      </c>
      <c r="M1250" s="9">
        <f t="shared" si="576"/>
        <v>98.817332010845007</v>
      </c>
      <c r="N1250" s="9">
        <f t="shared" si="577"/>
        <v>98.817332010845007</v>
      </c>
    </row>
    <row r="1251" spans="1:14">
      <c r="A1251" s="12" t="s">
        <v>0</v>
      </c>
      <c r="B1251" s="13" t="s">
        <v>0</v>
      </c>
      <c r="C1251" s="6" t="s">
        <v>0</v>
      </c>
      <c r="D1251" s="6" t="s">
        <v>0</v>
      </c>
      <c r="E1251" s="6" t="s">
        <v>0</v>
      </c>
      <c r="F1251" s="6" t="s">
        <v>0</v>
      </c>
      <c r="G1251" s="14" t="s">
        <v>0</v>
      </c>
      <c r="H1251" s="14" t="s">
        <v>0</v>
      </c>
      <c r="I1251" s="14" t="s">
        <v>0</v>
      </c>
      <c r="J1251" s="14"/>
      <c r="K1251" s="14"/>
      <c r="L1251" s="14"/>
      <c r="M1251" s="14"/>
      <c r="N1251" s="14"/>
    </row>
    <row r="1252" spans="1:14" ht="51">
      <c r="A1252" s="4" t="s">
        <v>548</v>
      </c>
      <c r="B1252" s="5" t="s">
        <v>549</v>
      </c>
      <c r="C1252" s="6" t="s">
        <v>0</v>
      </c>
      <c r="D1252" s="6" t="s">
        <v>0</v>
      </c>
      <c r="E1252" s="6" t="s">
        <v>0</v>
      </c>
      <c r="F1252" s="6" t="s">
        <v>0</v>
      </c>
      <c r="G1252" s="7">
        <v>1245368</v>
      </c>
      <c r="H1252" s="7" t="s">
        <v>0</v>
      </c>
      <c r="I1252" s="7">
        <v>1245368</v>
      </c>
      <c r="J1252" s="7">
        <f>J1253+J1260+J1268+J1461</f>
        <v>1089902.8468900002</v>
      </c>
      <c r="K1252" s="7">
        <f t="shared" ref="K1252:L1252" si="596">K1253+K1260+K1268+K1461</f>
        <v>1056569.3135499998</v>
      </c>
      <c r="L1252" s="7">
        <f t="shared" si="596"/>
        <v>1052953.4875099999</v>
      </c>
      <c r="M1252" s="7">
        <f t="shared" si="576"/>
        <v>84.549585946483276</v>
      </c>
      <c r="N1252" s="7">
        <f t="shared" si="577"/>
        <v>96.609848346994042</v>
      </c>
    </row>
    <row r="1253" spans="1:14">
      <c r="A1253" s="8" t="s">
        <v>18</v>
      </c>
      <c r="B1253" s="2" t="s">
        <v>549</v>
      </c>
      <c r="C1253" s="2" t="s">
        <v>19</v>
      </c>
      <c r="D1253" s="6" t="s">
        <v>0</v>
      </c>
      <c r="E1253" s="6" t="s">
        <v>0</v>
      </c>
      <c r="F1253" s="6" t="s">
        <v>0</v>
      </c>
      <c r="G1253" s="9">
        <v>900</v>
      </c>
      <c r="H1253" s="9" t="s">
        <v>0</v>
      </c>
      <c r="I1253" s="9">
        <v>900</v>
      </c>
      <c r="J1253" s="9">
        <f>J1254</f>
        <v>900</v>
      </c>
      <c r="K1253" s="9">
        <f t="shared" ref="K1253:L1257" si="597">K1254</f>
        <v>900</v>
      </c>
      <c r="L1253" s="9">
        <f t="shared" si="597"/>
        <v>900</v>
      </c>
      <c r="M1253" s="9">
        <f t="shared" si="576"/>
        <v>100</v>
      </c>
      <c r="N1253" s="9">
        <f t="shared" si="577"/>
        <v>100</v>
      </c>
    </row>
    <row r="1254" spans="1:14" ht="63.75">
      <c r="A1254" s="8" t="s">
        <v>20</v>
      </c>
      <c r="B1254" s="2" t="s">
        <v>549</v>
      </c>
      <c r="C1254" s="2" t="s">
        <v>19</v>
      </c>
      <c r="D1254" s="2" t="s">
        <v>21</v>
      </c>
      <c r="E1254" s="6" t="s">
        <v>0</v>
      </c>
      <c r="F1254" s="6" t="s">
        <v>0</v>
      </c>
      <c r="G1254" s="9">
        <v>900</v>
      </c>
      <c r="H1254" s="9" t="s">
        <v>0</v>
      </c>
      <c r="I1254" s="9">
        <v>900</v>
      </c>
      <c r="J1254" s="9">
        <f>J1255</f>
        <v>900</v>
      </c>
      <c r="K1254" s="9">
        <f t="shared" si="597"/>
        <v>900</v>
      </c>
      <c r="L1254" s="9">
        <f t="shared" si="597"/>
        <v>900</v>
      </c>
      <c r="M1254" s="9">
        <f t="shared" si="576"/>
        <v>100</v>
      </c>
      <c r="N1254" s="9">
        <f t="shared" si="577"/>
        <v>100</v>
      </c>
    </row>
    <row r="1255" spans="1:14" ht="38.25">
      <c r="A1255" s="8" t="s">
        <v>550</v>
      </c>
      <c r="B1255" s="2" t="s">
        <v>549</v>
      </c>
      <c r="C1255" s="2" t="s">
        <v>19</v>
      </c>
      <c r="D1255" s="2" t="s">
        <v>21</v>
      </c>
      <c r="E1255" s="2" t="s">
        <v>551</v>
      </c>
      <c r="F1255" s="6" t="s">
        <v>0</v>
      </c>
      <c r="G1255" s="9">
        <v>900</v>
      </c>
      <c r="H1255" s="9" t="s">
        <v>0</v>
      </c>
      <c r="I1255" s="9">
        <v>900</v>
      </c>
      <c r="J1255" s="9">
        <f>J1256</f>
        <v>900</v>
      </c>
      <c r="K1255" s="9">
        <f t="shared" si="597"/>
        <v>900</v>
      </c>
      <c r="L1255" s="9">
        <f t="shared" si="597"/>
        <v>900</v>
      </c>
      <c r="M1255" s="9">
        <f t="shared" si="576"/>
        <v>100</v>
      </c>
      <c r="N1255" s="9">
        <f t="shared" si="577"/>
        <v>100</v>
      </c>
    </row>
    <row r="1256" spans="1:14" ht="38.25">
      <c r="A1256" s="8" t="s">
        <v>552</v>
      </c>
      <c r="B1256" s="2" t="s">
        <v>549</v>
      </c>
      <c r="C1256" s="2" t="s">
        <v>19</v>
      </c>
      <c r="D1256" s="2" t="s">
        <v>21</v>
      </c>
      <c r="E1256" s="2" t="s">
        <v>553</v>
      </c>
      <c r="F1256" s="6" t="s">
        <v>0</v>
      </c>
      <c r="G1256" s="9">
        <v>900</v>
      </c>
      <c r="H1256" s="9" t="s">
        <v>0</v>
      </c>
      <c r="I1256" s="9">
        <v>900</v>
      </c>
      <c r="J1256" s="9">
        <f>J1257</f>
        <v>900</v>
      </c>
      <c r="K1256" s="9">
        <f t="shared" si="597"/>
        <v>900</v>
      </c>
      <c r="L1256" s="9">
        <f t="shared" si="597"/>
        <v>900</v>
      </c>
      <c r="M1256" s="9">
        <f t="shared" si="576"/>
        <v>100</v>
      </c>
      <c r="N1256" s="9">
        <f t="shared" si="577"/>
        <v>100</v>
      </c>
    </row>
    <row r="1257" spans="1:14">
      <c r="A1257" s="8" t="s">
        <v>28</v>
      </c>
      <c r="B1257" s="2" t="s">
        <v>549</v>
      </c>
      <c r="C1257" s="2" t="s">
        <v>19</v>
      </c>
      <c r="D1257" s="2" t="s">
        <v>21</v>
      </c>
      <c r="E1257" s="2" t="s">
        <v>553</v>
      </c>
      <c r="F1257" s="2" t="s">
        <v>29</v>
      </c>
      <c r="G1257" s="9">
        <v>900</v>
      </c>
      <c r="H1257" s="9" t="s">
        <v>0</v>
      </c>
      <c r="I1257" s="9">
        <v>900</v>
      </c>
      <c r="J1257" s="9">
        <f>J1258</f>
        <v>900</v>
      </c>
      <c r="K1257" s="9">
        <f t="shared" si="597"/>
        <v>900</v>
      </c>
      <c r="L1257" s="9">
        <f t="shared" si="597"/>
        <v>900</v>
      </c>
      <c r="M1257" s="9">
        <f t="shared" si="576"/>
        <v>100</v>
      </c>
      <c r="N1257" s="9">
        <f t="shared" si="577"/>
        <v>100</v>
      </c>
    </row>
    <row r="1258" spans="1:14">
      <c r="A1258" s="8" t="s">
        <v>30</v>
      </c>
      <c r="B1258" s="2" t="s">
        <v>549</v>
      </c>
      <c r="C1258" s="2" t="s">
        <v>19</v>
      </c>
      <c r="D1258" s="2" t="s">
        <v>21</v>
      </c>
      <c r="E1258" s="2" t="s">
        <v>553</v>
      </c>
      <c r="F1258" s="2" t="s">
        <v>31</v>
      </c>
      <c r="G1258" s="9">
        <v>900</v>
      </c>
      <c r="H1258" s="9" t="s">
        <v>0</v>
      </c>
      <c r="I1258" s="9">
        <v>900</v>
      </c>
      <c r="J1258" s="9">
        <v>900</v>
      </c>
      <c r="K1258" s="9">
        <v>900</v>
      </c>
      <c r="L1258" s="9">
        <v>900</v>
      </c>
      <c r="M1258" s="9">
        <f t="shared" si="576"/>
        <v>100</v>
      </c>
      <c r="N1258" s="9">
        <f t="shared" si="577"/>
        <v>100</v>
      </c>
    </row>
    <row r="1259" spans="1:14">
      <c r="A1259" s="10" t="s">
        <v>0</v>
      </c>
      <c r="B1259" s="6" t="s">
        <v>0</v>
      </c>
      <c r="C1259" s="6" t="s">
        <v>0</v>
      </c>
      <c r="D1259" s="6" t="s">
        <v>0</v>
      </c>
      <c r="E1259" s="6" t="s">
        <v>0</v>
      </c>
      <c r="F1259" s="6" t="s">
        <v>0</v>
      </c>
      <c r="G1259" s="11" t="s">
        <v>0</v>
      </c>
      <c r="H1259" s="11" t="s">
        <v>0</v>
      </c>
      <c r="I1259" s="11" t="s">
        <v>0</v>
      </c>
      <c r="J1259" s="11"/>
      <c r="K1259" s="11"/>
      <c r="L1259" s="11"/>
      <c r="M1259" s="11"/>
      <c r="N1259" s="11"/>
    </row>
    <row r="1260" spans="1:14" ht="25.5">
      <c r="A1260" s="8" t="s">
        <v>32</v>
      </c>
      <c r="B1260" s="2" t="s">
        <v>549</v>
      </c>
      <c r="C1260" s="2" t="s">
        <v>33</v>
      </c>
      <c r="D1260" s="6" t="s">
        <v>0</v>
      </c>
      <c r="E1260" s="6" t="s">
        <v>0</v>
      </c>
      <c r="F1260" s="6" t="s">
        <v>0</v>
      </c>
      <c r="G1260" s="9">
        <v>215</v>
      </c>
      <c r="H1260" s="9" t="s">
        <v>0</v>
      </c>
      <c r="I1260" s="9">
        <v>215</v>
      </c>
      <c r="J1260" s="9">
        <f t="shared" ref="J1260:J1265" si="598">J1261</f>
        <v>215</v>
      </c>
      <c r="K1260" s="9">
        <f t="shared" ref="K1260:L1265" si="599">K1261</f>
        <v>215</v>
      </c>
      <c r="L1260" s="9">
        <f t="shared" si="599"/>
        <v>215</v>
      </c>
      <c r="M1260" s="9">
        <f t="shared" si="576"/>
        <v>100</v>
      </c>
      <c r="N1260" s="9">
        <f t="shared" si="577"/>
        <v>100</v>
      </c>
    </row>
    <row r="1261" spans="1:14" ht="51">
      <c r="A1261" s="8" t="s">
        <v>195</v>
      </c>
      <c r="B1261" s="2" t="s">
        <v>549</v>
      </c>
      <c r="C1261" s="2" t="s">
        <v>33</v>
      </c>
      <c r="D1261" s="2" t="s">
        <v>67</v>
      </c>
      <c r="E1261" s="6" t="s">
        <v>0</v>
      </c>
      <c r="F1261" s="6" t="s">
        <v>0</v>
      </c>
      <c r="G1261" s="9">
        <v>215</v>
      </c>
      <c r="H1261" s="9" t="s">
        <v>0</v>
      </c>
      <c r="I1261" s="9">
        <v>215</v>
      </c>
      <c r="J1261" s="9">
        <f t="shared" si="598"/>
        <v>215</v>
      </c>
      <c r="K1261" s="9">
        <f t="shared" si="599"/>
        <v>215</v>
      </c>
      <c r="L1261" s="9">
        <f t="shared" si="599"/>
        <v>215</v>
      </c>
      <c r="M1261" s="9">
        <f t="shared" si="576"/>
        <v>100</v>
      </c>
      <c r="N1261" s="9">
        <f t="shared" si="577"/>
        <v>100</v>
      </c>
    </row>
    <row r="1262" spans="1:14" ht="76.5">
      <c r="A1262" s="8" t="s">
        <v>36</v>
      </c>
      <c r="B1262" s="2" t="s">
        <v>549</v>
      </c>
      <c r="C1262" s="2" t="s">
        <v>33</v>
      </c>
      <c r="D1262" s="2" t="s">
        <v>67</v>
      </c>
      <c r="E1262" s="2" t="s">
        <v>37</v>
      </c>
      <c r="F1262" s="6" t="s">
        <v>0</v>
      </c>
      <c r="G1262" s="9">
        <v>215</v>
      </c>
      <c r="H1262" s="9" t="s">
        <v>0</v>
      </c>
      <c r="I1262" s="9">
        <v>215</v>
      </c>
      <c r="J1262" s="9">
        <f t="shared" si="598"/>
        <v>215</v>
      </c>
      <c r="K1262" s="9">
        <f t="shared" si="599"/>
        <v>215</v>
      </c>
      <c r="L1262" s="9">
        <f t="shared" si="599"/>
        <v>215</v>
      </c>
      <c r="M1262" s="9">
        <f t="shared" si="576"/>
        <v>100</v>
      </c>
      <c r="N1262" s="9">
        <f t="shared" si="577"/>
        <v>100</v>
      </c>
    </row>
    <row r="1263" spans="1:14" ht="76.5">
      <c r="A1263" s="8" t="s">
        <v>196</v>
      </c>
      <c r="B1263" s="2" t="s">
        <v>549</v>
      </c>
      <c r="C1263" s="2" t="s">
        <v>33</v>
      </c>
      <c r="D1263" s="2" t="s">
        <v>67</v>
      </c>
      <c r="E1263" s="2" t="s">
        <v>197</v>
      </c>
      <c r="F1263" s="6" t="s">
        <v>0</v>
      </c>
      <c r="G1263" s="9">
        <v>215</v>
      </c>
      <c r="H1263" s="9" t="s">
        <v>0</v>
      </c>
      <c r="I1263" s="9">
        <v>215</v>
      </c>
      <c r="J1263" s="9">
        <f t="shared" si="598"/>
        <v>215</v>
      </c>
      <c r="K1263" s="9">
        <f t="shared" si="599"/>
        <v>215</v>
      </c>
      <c r="L1263" s="9">
        <f t="shared" si="599"/>
        <v>215</v>
      </c>
      <c r="M1263" s="9">
        <f t="shared" si="576"/>
        <v>100</v>
      </c>
      <c r="N1263" s="9">
        <f t="shared" si="577"/>
        <v>100</v>
      </c>
    </row>
    <row r="1264" spans="1:14" ht="63.75">
      <c r="A1264" s="8" t="s">
        <v>198</v>
      </c>
      <c r="B1264" s="2" t="s">
        <v>549</v>
      </c>
      <c r="C1264" s="2" t="s">
        <v>33</v>
      </c>
      <c r="D1264" s="2" t="s">
        <v>67</v>
      </c>
      <c r="E1264" s="2" t="s">
        <v>199</v>
      </c>
      <c r="F1264" s="6" t="s">
        <v>0</v>
      </c>
      <c r="G1264" s="9">
        <v>215</v>
      </c>
      <c r="H1264" s="9" t="s">
        <v>0</v>
      </c>
      <c r="I1264" s="9">
        <v>215</v>
      </c>
      <c r="J1264" s="9">
        <f t="shared" si="598"/>
        <v>215</v>
      </c>
      <c r="K1264" s="9">
        <f t="shared" si="599"/>
        <v>215</v>
      </c>
      <c r="L1264" s="9">
        <f t="shared" si="599"/>
        <v>215</v>
      </c>
      <c r="M1264" s="9">
        <f t="shared" si="576"/>
        <v>100</v>
      </c>
      <c r="N1264" s="9">
        <f t="shared" si="577"/>
        <v>100</v>
      </c>
    </row>
    <row r="1265" spans="1:14" ht="25.5">
      <c r="A1265" s="8" t="s">
        <v>89</v>
      </c>
      <c r="B1265" s="2" t="s">
        <v>549</v>
      </c>
      <c r="C1265" s="2" t="s">
        <v>33</v>
      </c>
      <c r="D1265" s="2" t="s">
        <v>67</v>
      </c>
      <c r="E1265" s="2" t="s">
        <v>199</v>
      </c>
      <c r="F1265" s="2" t="s">
        <v>90</v>
      </c>
      <c r="G1265" s="9">
        <v>215</v>
      </c>
      <c r="H1265" s="9" t="s">
        <v>0</v>
      </c>
      <c r="I1265" s="9">
        <v>215</v>
      </c>
      <c r="J1265" s="9">
        <f t="shared" si="598"/>
        <v>215</v>
      </c>
      <c r="K1265" s="9">
        <f t="shared" si="599"/>
        <v>215</v>
      </c>
      <c r="L1265" s="9">
        <f t="shared" si="599"/>
        <v>215</v>
      </c>
      <c r="M1265" s="9">
        <f t="shared" si="576"/>
        <v>100</v>
      </c>
      <c r="N1265" s="9">
        <f t="shared" si="577"/>
        <v>100</v>
      </c>
    </row>
    <row r="1266" spans="1:14" ht="38.25">
      <c r="A1266" s="8" t="s">
        <v>200</v>
      </c>
      <c r="B1266" s="2" t="s">
        <v>549</v>
      </c>
      <c r="C1266" s="2" t="s">
        <v>33</v>
      </c>
      <c r="D1266" s="2" t="s">
        <v>67</v>
      </c>
      <c r="E1266" s="2" t="s">
        <v>199</v>
      </c>
      <c r="F1266" s="2" t="s">
        <v>201</v>
      </c>
      <c r="G1266" s="9">
        <v>215</v>
      </c>
      <c r="H1266" s="9" t="s">
        <v>0</v>
      </c>
      <c r="I1266" s="9">
        <v>215</v>
      </c>
      <c r="J1266" s="9">
        <v>215</v>
      </c>
      <c r="K1266" s="9">
        <v>215</v>
      </c>
      <c r="L1266" s="9">
        <v>215</v>
      </c>
      <c r="M1266" s="9">
        <f t="shared" si="576"/>
        <v>100</v>
      </c>
      <c r="N1266" s="9">
        <f t="shared" si="577"/>
        <v>100</v>
      </c>
    </row>
    <row r="1267" spans="1:14">
      <c r="A1267" s="10" t="s">
        <v>0</v>
      </c>
      <c r="B1267" s="6" t="s">
        <v>0</v>
      </c>
      <c r="C1267" s="6" t="s">
        <v>0</v>
      </c>
      <c r="D1267" s="6" t="s">
        <v>0</v>
      </c>
      <c r="E1267" s="6" t="s">
        <v>0</v>
      </c>
      <c r="F1267" s="6" t="s">
        <v>0</v>
      </c>
      <c r="G1267" s="11" t="s">
        <v>0</v>
      </c>
      <c r="H1267" s="11" t="s">
        <v>0</v>
      </c>
      <c r="I1267" s="11" t="s">
        <v>0</v>
      </c>
      <c r="J1267" s="11"/>
      <c r="K1267" s="11"/>
      <c r="L1267" s="11"/>
      <c r="M1267" s="11"/>
      <c r="N1267" s="11"/>
    </row>
    <row r="1268" spans="1:14">
      <c r="A1268" s="8" t="s">
        <v>46</v>
      </c>
      <c r="B1268" s="2" t="s">
        <v>549</v>
      </c>
      <c r="C1268" s="2" t="s">
        <v>21</v>
      </c>
      <c r="D1268" s="6" t="s">
        <v>0</v>
      </c>
      <c r="E1268" s="6" t="s">
        <v>0</v>
      </c>
      <c r="F1268" s="6" t="s">
        <v>0</v>
      </c>
      <c r="G1268" s="9">
        <v>1166737</v>
      </c>
      <c r="H1268" s="9" t="s">
        <v>0</v>
      </c>
      <c r="I1268" s="9">
        <v>1166737</v>
      </c>
      <c r="J1268" s="9">
        <f>J1269+J1450</f>
        <v>1011271.84689</v>
      </c>
      <c r="K1268" s="9">
        <f t="shared" ref="K1268:L1268" si="600">K1269+K1450</f>
        <v>977938.31354999985</v>
      </c>
      <c r="L1268" s="9">
        <f t="shared" si="600"/>
        <v>974322.48750999989</v>
      </c>
      <c r="M1268" s="9">
        <f t="shared" si="576"/>
        <v>83.508321713462408</v>
      </c>
      <c r="N1268" s="9">
        <f t="shared" si="577"/>
        <v>96.346248588484713</v>
      </c>
    </row>
    <row r="1269" spans="1:14">
      <c r="A1269" s="8" t="s">
        <v>554</v>
      </c>
      <c r="B1269" s="2" t="s">
        <v>549</v>
      </c>
      <c r="C1269" s="2" t="s">
        <v>21</v>
      </c>
      <c r="D1269" s="2" t="s">
        <v>115</v>
      </c>
      <c r="E1269" s="6" t="s">
        <v>0</v>
      </c>
      <c r="F1269" s="6" t="s">
        <v>0</v>
      </c>
      <c r="G1269" s="9">
        <v>1163898</v>
      </c>
      <c r="H1269" s="9" t="s">
        <v>0</v>
      </c>
      <c r="I1269" s="9">
        <v>1163898</v>
      </c>
      <c r="J1269" s="9">
        <f>J1270+J1445</f>
        <v>1008432.84689</v>
      </c>
      <c r="K1269" s="9">
        <f t="shared" ref="K1269:L1269" si="601">K1270+K1445</f>
        <v>975580.70103999984</v>
      </c>
      <c r="L1269" s="9">
        <f t="shared" si="601"/>
        <v>971964.87563999987</v>
      </c>
      <c r="M1269" s="9">
        <f t="shared" si="576"/>
        <v>83.509454921307523</v>
      </c>
      <c r="N1269" s="9">
        <f t="shared" si="577"/>
        <v>96.383698591089413</v>
      </c>
    </row>
    <row r="1270" spans="1:14" ht="63.75">
      <c r="A1270" s="8" t="s">
        <v>555</v>
      </c>
      <c r="B1270" s="2" t="s">
        <v>549</v>
      </c>
      <c r="C1270" s="2" t="s">
        <v>21</v>
      </c>
      <c r="D1270" s="2" t="s">
        <v>115</v>
      </c>
      <c r="E1270" s="2" t="s">
        <v>556</v>
      </c>
      <c r="F1270" s="6" t="s">
        <v>0</v>
      </c>
      <c r="G1270" s="9">
        <v>1163898</v>
      </c>
      <c r="H1270" s="9" t="s">
        <v>0</v>
      </c>
      <c r="I1270" s="9">
        <v>1163898</v>
      </c>
      <c r="J1270" s="9">
        <f>J1271+J1421+J1431</f>
        <v>1008037.44689</v>
      </c>
      <c r="K1270" s="9">
        <f t="shared" ref="K1270:L1270" si="602">K1271+K1421+K1431</f>
        <v>975185.30103999982</v>
      </c>
      <c r="L1270" s="9">
        <f t="shared" si="602"/>
        <v>971569.47563999984</v>
      </c>
      <c r="M1270" s="9">
        <f t="shared" si="576"/>
        <v>83.475482872210435</v>
      </c>
      <c r="N1270" s="9">
        <f t="shared" si="577"/>
        <v>96.38228010650684</v>
      </c>
    </row>
    <row r="1271" spans="1:14" ht="38.25">
      <c r="A1271" s="8" t="s">
        <v>557</v>
      </c>
      <c r="B1271" s="2" t="s">
        <v>549</v>
      </c>
      <c r="C1271" s="2" t="s">
        <v>21</v>
      </c>
      <c r="D1271" s="2" t="s">
        <v>115</v>
      </c>
      <c r="E1271" s="2" t="s">
        <v>558</v>
      </c>
      <c r="F1271" s="6" t="s">
        <v>0</v>
      </c>
      <c r="G1271" s="9">
        <v>1114488.8999999999</v>
      </c>
      <c r="H1271" s="9">
        <v>435</v>
      </c>
      <c r="I1271" s="9">
        <v>1114923.8999999999</v>
      </c>
      <c r="J1271" s="9">
        <f>J1272+J1275+J1278+J1281+J1284+J1287+J1290+J1293+J1296+J1299+J1302+J1305+J1308+J1311+J1314+J1317+J1320+J1335+J1338+J1341+J1344+J1347+J1352+J1356+J1359+J1362+J1365+J1368+J1371+J1374+J1377+J1380+J1383+J1387+J1390+J1393+J1396+J1399+J1402+J1405+J1409+J1412+J1415+J1418+J1323+J1326+J1329+J1332</f>
        <v>959063.34689000004</v>
      </c>
      <c r="K1271" s="9">
        <f t="shared" ref="K1271:L1271" si="603">K1272+K1275+K1278+K1281+K1284+K1287+K1290+K1293+K1296+K1299+K1302+K1305+K1308+K1311+K1314+K1317+K1320+K1335+K1338+K1341+K1344+K1347+K1352+K1356+K1359+K1362+K1365+K1368+K1371+K1374+K1377+K1380+K1383+K1387+K1390+K1393+K1396+K1399+K1402+K1405+K1409+K1412+K1415+K1418+K1323+K1326+K1329+K1332</f>
        <v>926294.47499999986</v>
      </c>
      <c r="L1271" s="9">
        <f t="shared" si="603"/>
        <v>922697.57399999979</v>
      </c>
      <c r="M1271" s="9">
        <f t="shared" si="576"/>
        <v>82.758794030695711</v>
      </c>
      <c r="N1271" s="9">
        <f t="shared" si="577"/>
        <v>96.208199071737525</v>
      </c>
    </row>
    <row r="1272" spans="1:14" ht="25.5">
      <c r="A1272" s="8" t="s">
        <v>559</v>
      </c>
      <c r="B1272" s="2" t="s">
        <v>549</v>
      </c>
      <c r="C1272" s="2" t="s">
        <v>21</v>
      </c>
      <c r="D1272" s="2" t="s">
        <v>115</v>
      </c>
      <c r="E1272" s="2" t="s">
        <v>560</v>
      </c>
      <c r="F1272" s="6" t="s">
        <v>0</v>
      </c>
      <c r="G1272" s="9">
        <v>611.1</v>
      </c>
      <c r="H1272" s="9" t="s">
        <v>0</v>
      </c>
      <c r="I1272" s="9">
        <v>611.1</v>
      </c>
      <c r="J1272" s="9">
        <f>J1273</f>
        <v>611.1</v>
      </c>
      <c r="K1272" s="9">
        <f t="shared" ref="K1272:L1273" si="604">K1273</f>
        <v>611.1</v>
      </c>
      <c r="L1272" s="9">
        <f t="shared" si="604"/>
        <v>611.1</v>
      </c>
      <c r="M1272" s="9">
        <f t="shared" si="576"/>
        <v>100</v>
      </c>
      <c r="N1272" s="9">
        <f t="shared" si="577"/>
        <v>100</v>
      </c>
    </row>
    <row r="1273" spans="1:14">
      <c r="A1273" s="8" t="s">
        <v>97</v>
      </c>
      <c r="B1273" s="2" t="s">
        <v>549</v>
      </c>
      <c r="C1273" s="2" t="s">
        <v>21</v>
      </c>
      <c r="D1273" s="2" t="s">
        <v>115</v>
      </c>
      <c r="E1273" s="2" t="s">
        <v>560</v>
      </c>
      <c r="F1273" s="2" t="s">
        <v>98</v>
      </c>
      <c r="G1273" s="9">
        <v>611.1</v>
      </c>
      <c r="H1273" s="9" t="s">
        <v>0</v>
      </c>
      <c r="I1273" s="9">
        <v>611.1</v>
      </c>
      <c r="J1273" s="9">
        <f>J1274</f>
        <v>611.1</v>
      </c>
      <c r="K1273" s="9">
        <f t="shared" si="604"/>
        <v>611.1</v>
      </c>
      <c r="L1273" s="9">
        <f t="shared" si="604"/>
        <v>611.1</v>
      </c>
      <c r="M1273" s="9">
        <f t="shared" si="576"/>
        <v>100</v>
      </c>
      <c r="N1273" s="9">
        <f t="shared" si="577"/>
        <v>100</v>
      </c>
    </row>
    <row r="1274" spans="1:14" ht="51">
      <c r="A1274" s="8" t="s">
        <v>240</v>
      </c>
      <c r="B1274" s="2" t="s">
        <v>549</v>
      </c>
      <c r="C1274" s="2" t="s">
        <v>21</v>
      </c>
      <c r="D1274" s="2" t="s">
        <v>115</v>
      </c>
      <c r="E1274" s="2" t="s">
        <v>560</v>
      </c>
      <c r="F1274" s="2" t="s">
        <v>241</v>
      </c>
      <c r="G1274" s="9">
        <v>611.1</v>
      </c>
      <c r="H1274" s="9" t="s">
        <v>0</v>
      </c>
      <c r="I1274" s="9">
        <v>611.1</v>
      </c>
      <c r="J1274" s="9">
        <v>611.1</v>
      </c>
      <c r="K1274" s="9">
        <v>611.1</v>
      </c>
      <c r="L1274" s="9">
        <v>611.1</v>
      </c>
      <c r="M1274" s="9">
        <f t="shared" ref="M1274:M1349" si="605">L1274/I1274*100</f>
        <v>100</v>
      </c>
      <c r="N1274" s="9">
        <f t="shared" ref="N1274:N1349" si="606">L1274/J1274*100</f>
        <v>100</v>
      </c>
    </row>
    <row r="1275" spans="1:14" ht="38.25">
      <c r="A1275" s="8" t="s">
        <v>561</v>
      </c>
      <c r="B1275" s="2" t="s">
        <v>549</v>
      </c>
      <c r="C1275" s="2" t="s">
        <v>21</v>
      </c>
      <c r="D1275" s="2" t="s">
        <v>115</v>
      </c>
      <c r="E1275" s="2" t="s">
        <v>562</v>
      </c>
      <c r="F1275" s="6" t="s">
        <v>0</v>
      </c>
      <c r="G1275" s="9">
        <v>35647</v>
      </c>
      <c r="H1275" s="9" t="s">
        <v>0</v>
      </c>
      <c r="I1275" s="9">
        <v>35647</v>
      </c>
      <c r="J1275" s="9">
        <f>J1276</f>
        <v>35647</v>
      </c>
      <c r="K1275" s="9">
        <f t="shared" ref="K1275:L1276" si="607">K1276</f>
        <v>35647</v>
      </c>
      <c r="L1275" s="9">
        <f t="shared" si="607"/>
        <v>35647</v>
      </c>
      <c r="M1275" s="9">
        <f t="shared" si="605"/>
        <v>100</v>
      </c>
      <c r="N1275" s="9">
        <f t="shared" si="606"/>
        <v>100</v>
      </c>
    </row>
    <row r="1276" spans="1:14">
      <c r="A1276" s="8" t="s">
        <v>97</v>
      </c>
      <c r="B1276" s="2" t="s">
        <v>549</v>
      </c>
      <c r="C1276" s="2" t="s">
        <v>21</v>
      </c>
      <c r="D1276" s="2" t="s">
        <v>115</v>
      </c>
      <c r="E1276" s="2" t="s">
        <v>562</v>
      </c>
      <c r="F1276" s="2" t="s">
        <v>98</v>
      </c>
      <c r="G1276" s="9">
        <v>35647</v>
      </c>
      <c r="H1276" s="9" t="s">
        <v>0</v>
      </c>
      <c r="I1276" s="9">
        <v>35647</v>
      </c>
      <c r="J1276" s="9">
        <f>J1277</f>
        <v>35647</v>
      </c>
      <c r="K1276" s="9">
        <f t="shared" si="607"/>
        <v>35647</v>
      </c>
      <c r="L1276" s="9">
        <f t="shared" si="607"/>
        <v>35647</v>
      </c>
      <c r="M1276" s="9">
        <f t="shared" si="605"/>
        <v>100</v>
      </c>
      <c r="N1276" s="9">
        <f t="shared" si="606"/>
        <v>100</v>
      </c>
    </row>
    <row r="1277" spans="1:14" ht="51">
      <c r="A1277" s="8" t="s">
        <v>240</v>
      </c>
      <c r="B1277" s="2" t="s">
        <v>549</v>
      </c>
      <c r="C1277" s="2" t="s">
        <v>21</v>
      </c>
      <c r="D1277" s="2" t="s">
        <v>115</v>
      </c>
      <c r="E1277" s="2" t="s">
        <v>562</v>
      </c>
      <c r="F1277" s="2" t="s">
        <v>241</v>
      </c>
      <c r="G1277" s="9">
        <v>35647</v>
      </c>
      <c r="H1277" s="9" t="s">
        <v>0</v>
      </c>
      <c r="I1277" s="9">
        <v>35647</v>
      </c>
      <c r="J1277" s="9">
        <v>35647</v>
      </c>
      <c r="K1277" s="9">
        <v>35647</v>
      </c>
      <c r="L1277" s="9">
        <v>35647</v>
      </c>
      <c r="M1277" s="9">
        <f t="shared" si="605"/>
        <v>100</v>
      </c>
      <c r="N1277" s="9">
        <f t="shared" si="606"/>
        <v>100</v>
      </c>
    </row>
    <row r="1278" spans="1:14" ht="51">
      <c r="A1278" s="8" t="s">
        <v>563</v>
      </c>
      <c r="B1278" s="2" t="s">
        <v>549</v>
      </c>
      <c r="C1278" s="2" t="s">
        <v>21</v>
      </c>
      <c r="D1278" s="2" t="s">
        <v>115</v>
      </c>
      <c r="E1278" s="2" t="s">
        <v>564</v>
      </c>
      <c r="F1278" s="6" t="s">
        <v>0</v>
      </c>
      <c r="G1278" s="9">
        <v>8508</v>
      </c>
      <c r="H1278" s="9" t="s">
        <v>0</v>
      </c>
      <c r="I1278" s="9">
        <v>8508</v>
      </c>
      <c r="J1278" s="9">
        <f>J1279</f>
        <v>2508</v>
      </c>
      <c r="K1278" s="9">
        <f t="shared" ref="K1278:L1279" si="608">K1279</f>
        <v>2376.9360000000001</v>
      </c>
      <c r="L1278" s="9">
        <f t="shared" si="608"/>
        <v>2376.9360000000001</v>
      </c>
      <c r="M1278" s="9">
        <f t="shared" si="605"/>
        <v>27.937658674188999</v>
      </c>
      <c r="N1278" s="9">
        <f t="shared" si="606"/>
        <v>94.774162679425842</v>
      </c>
    </row>
    <row r="1279" spans="1:14">
      <c r="A1279" s="8" t="s">
        <v>97</v>
      </c>
      <c r="B1279" s="2" t="s">
        <v>549</v>
      </c>
      <c r="C1279" s="2" t="s">
        <v>21</v>
      </c>
      <c r="D1279" s="2" t="s">
        <v>115</v>
      </c>
      <c r="E1279" s="2" t="s">
        <v>564</v>
      </c>
      <c r="F1279" s="2" t="s">
        <v>98</v>
      </c>
      <c r="G1279" s="9">
        <v>8508</v>
      </c>
      <c r="H1279" s="9" t="s">
        <v>0</v>
      </c>
      <c r="I1279" s="9">
        <v>8508</v>
      </c>
      <c r="J1279" s="9">
        <f>J1280</f>
        <v>2508</v>
      </c>
      <c r="K1279" s="9">
        <f t="shared" si="608"/>
        <v>2376.9360000000001</v>
      </c>
      <c r="L1279" s="9">
        <f t="shared" si="608"/>
        <v>2376.9360000000001</v>
      </c>
      <c r="M1279" s="9">
        <f t="shared" si="605"/>
        <v>27.937658674188999</v>
      </c>
      <c r="N1279" s="9">
        <f t="shared" si="606"/>
        <v>94.774162679425842</v>
      </c>
    </row>
    <row r="1280" spans="1:14" ht="51">
      <c r="A1280" s="8" t="s">
        <v>240</v>
      </c>
      <c r="B1280" s="2" t="s">
        <v>549</v>
      </c>
      <c r="C1280" s="2" t="s">
        <v>21</v>
      </c>
      <c r="D1280" s="2" t="s">
        <v>115</v>
      </c>
      <c r="E1280" s="2" t="s">
        <v>564</v>
      </c>
      <c r="F1280" s="2" t="s">
        <v>241</v>
      </c>
      <c r="G1280" s="9">
        <v>8508</v>
      </c>
      <c r="H1280" s="9" t="s">
        <v>0</v>
      </c>
      <c r="I1280" s="9">
        <v>8508</v>
      </c>
      <c r="J1280" s="9">
        <v>2508</v>
      </c>
      <c r="K1280" s="9">
        <v>2376.9360000000001</v>
      </c>
      <c r="L1280" s="9">
        <v>2376.9360000000001</v>
      </c>
      <c r="M1280" s="9">
        <f t="shared" si="605"/>
        <v>27.937658674188999</v>
      </c>
      <c r="N1280" s="9">
        <f t="shared" si="606"/>
        <v>94.774162679425842</v>
      </c>
    </row>
    <row r="1281" spans="1:14" ht="76.5">
      <c r="A1281" s="8" t="s">
        <v>565</v>
      </c>
      <c r="B1281" s="2" t="s">
        <v>549</v>
      </c>
      <c r="C1281" s="2" t="s">
        <v>21</v>
      </c>
      <c r="D1281" s="2" t="s">
        <v>115</v>
      </c>
      <c r="E1281" s="2" t="s">
        <v>566</v>
      </c>
      <c r="F1281" s="6" t="s">
        <v>0</v>
      </c>
      <c r="G1281" s="9">
        <v>25686.9</v>
      </c>
      <c r="H1281" s="9" t="s">
        <v>0</v>
      </c>
      <c r="I1281" s="9">
        <v>25686.9</v>
      </c>
      <c r="J1281" s="9">
        <f>J1282</f>
        <v>16346.3</v>
      </c>
      <c r="K1281" s="9">
        <f t="shared" ref="K1281:L1282" si="609">K1282</f>
        <v>16346.3</v>
      </c>
      <c r="L1281" s="9">
        <f t="shared" si="609"/>
        <v>15336.960999999999</v>
      </c>
      <c r="M1281" s="9">
        <f t="shared" si="605"/>
        <v>59.707325523905176</v>
      </c>
      <c r="N1281" s="9">
        <f t="shared" si="606"/>
        <v>93.825275444596031</v>
      </c>
    </row>
    <row r="1282" spans="1:14">
      <c r="A1282" s="8" t="s">
        <v>97</v>
      </c>
      <c r="B1282" s="2" t="s">
        <v>549</v>
      </c>
      <c r="C1282" s="2" t="s">
        <v>21</v>
      </c>
      <c r="D1282" s="2" t="s">
        <v>115</v>
      </c>
      <c r="E1282" s="2" t="s">
        <v>566</v>
      </c>
      <c r="F1282" s="2" t="s">
        <v>98</v>
      </c>
      <c r="G1282" s="9">
        <v>25686.9</v>
      </c>
      <c r="H1282" s="9" t="s">
        <v>0</v>
      </c>
      <c r="I1282" s="9">
        <v>25686.9</v>
      </c>
      <c r="J1282" s="9">
        <f>J1283</f>
        <v>16346.3</v>
      </c>
      <c r="K1282" s="9">
        <f t="shared" si="609"/>
        <v>16346.3</v>
      </c>
      <c r="L1282" s="9">
        <f t="shared" si="609"/>
        <v>15336.960999999999</v>
      </c>
      <c r="M1282" s="9">
        <f t="shared" si="605"/>
        <v>59.707325523905176</v>
      </c>
      <c r="N1282" s="9">
        <f t="shared" si="606"/>
        <v>93.825275444596031</v>
      </c>
    </row>
    <row r="1283" spans="1:14" ht="51">
      <c r="A1283" s="8" t="s">
        <v>240</v>
      </c>
      <c r="B1283" s="2" t="s">
        <v>549</v>
      </c>
      <c r="C1283" s="2" t="s">
        <v>21</v>
      </c>
      <c r="D1283" s="2" t="s">
        <v>115</v>
      </c>
      <c r="E1283" s="2" t="s">
        <v>566</v>
      </c>
      <c r="F1283" s="2" t="s">
        <v>241</v>
      </c>
      <c r="G1283" s="9">
        <v>25686.9</v>
      </c>
      <c r="H1283" s="9" t="s">
        <v>0</v>
      </c>
      <c r="I1283" s="9">
        <v>25686.9</v>
      </c>
      <c r="J1283" s="9">
        <v>16346.3</v>
      </c>
      <c r="K1283" s="9">
        <v>16346.3</v>
      </c>
      <c r="L1283" s="9">
        <v>15336.960999999999</v>
      </c>
      <c r="M1283" s="9">
        <f t="shared" si="605"/>
        <v>59.707325523905176</v>
      </c>
      <c r="N1283" s="9">
        <f t="shared" si="606"/>
        <v>93.825275444596031</v>
      </c>
    </row>
    <row r="1284" spans="1:14" ht="63.75">
      <c r="A1284" s="8" t="s">
        <v>567</v>
      </c>
      <c r="B1284" s="2" t="s">
        <v>549</v>
      </c>
      <c r="C1284" s="2" t="s">
        <v>21</v>
      </c>
      <c r="D1284" s="2" t="s">
        <v>115</v>
      </c>
      <c r="E1284" s="2" t="s">
        <v>568</v>
      </c>
      <c r="F1284" s="6" t="s">
        <v>0</v>
      </c>
      <c r="G1284" s="9">
        <v>3751.6</v>
      </c>
      <c r="H1284" s="9" t="s">
        <v>0</v>
      </c>
      <c r="I1284" s="9">
        <v>3751.6</v>
      </c>
      <c r="J1284" s="9">
        <f>J1285</f>
        <v>0</v>
      </c>
      <c r="K1284" s="9">
        <f t="shared" ref="K1284:L1285" si="610">K1285</f>
        <v>0</v>
      </c>
      <c r="L1284" s="9">
        <f t="shared" si="610"/>
        <v>0</v>
      </c>
      <c r="M1284" s="9">
        <f t="shared" si="605"/>
        <v>0</v>
      </c>
      <c r="N1284" s="9">
        <v>0</v>
      </c>
    </row>
    <row r="1285" spans="1:14">
      <c r="A1285" s="8" t="s">
        <v>97</v>
      </c>
      <c r="B1285" s="2" t="s">
        <v>549</v>
      </c>
      <c r="C1285" s="2" t="s">
        <v>21</v>
      </c>
      <c r="D1285" s="2" t="s">
        <v>115</v>
      </c>
      <c r="E1285" s="2" t="s">
        <v>568</v>
      </c>
      <c r="F1285" s="2" t="s">
        <v>98</v>
      </c>
      <c r="G1285" s="9">
        <v>3751.6</v>
      </c>
      <c r="H1285" s="9" t="s">
        <v>0</v>
      </c>
      <c r="I1285" s="9">
        <v>3751.6</v>
      </c>
      <c r="J1285" s="9">
        <f>J1286</f>
        <v>0</v>
      </c>
      <c r="K1285" s="9">
        <f t="shared" si="610"/>
        <v>0</v>
      </c>
      <c r="L1285" s="9">
        <f t="shared" si="610"/>
        <v>0</v>
      </c>
      <c r="M1285" s="9">
        <f t="shared" si="605"/>
        <v>0</v>
      </c>
      <c r="N1285" s="9">
        <v>0</v>
      </c>
    </row>
    <row r="1286" spans="1:14" ht="51">
      <c r="A1286" s="8" t="s">
        <v>240</v>
      </c>
      <c r="B1286" s="2" t="s">
        <v>549</v>
      </c>
      <c r="C1286" s="2" t="s">
        <v>21</v>
      </c>
      <c r="D1286" s="2" t="s">
        <v>115</v>
      </c>
      <c r="E1286" s="2" t="s">
        <v>568</v>
      </c>
      <c r="F1286" s="2" t="s">
        <v>241</v>
      </c>
      <c r="G1286" s="9">
        <v>3751.6</v>
      </c>
      <c r="H1286" s="9" t="s">
        <v>0</v>
      </c>
      <c r="I1286" s="9">
        <v>3751.6</v>
      </c>
      <c r="J1286" s="9">
        <v>0</v>
      </c>
      <c r="K1286" s="9">
        <v>0</v>
      </c>
      <c r="L1286" s="9">
        <v>0</v>
      </c>
      <c r="M1286" s="9">
        <f t="shared" si="605"/>
        <v>0</v>
      </c>
      <c r="N1286" s="9">
        <v>0</v>
      </c>
    </row>
    <row r="1287" spans="1:14" ht="51">
      <c r="A1287" s="8" t="s">
        <v>569</v>
      </c>
      <c r="B1287" s="2" t="s">
        <v>549</v>
      </c>
      <c r="C1287" s="2" t="s">
        <v>21</v>
      </c>
      <c r="D1287" s="2" t="s">
        <v>115</v>
      </c>
      <c r="E1287" s="2" t="s">
        <v>570</v>
      </c>
      <c r="F1287" s="6" t="s">
        <v>0</v>
      </c>
      <c r="G1287" s="9">
        <v>20636.7</v>
      </c>
      <c r="H1287" s="9" t="s">
        <v>0</v>
      </c>
      <c r="I1287" s="9">
        <v>20636.7</v>
      </c>
      <c r="J1287" s="9">
        <f>J1288</f>
        <v>20636.7</v>
      </c>
      <c r="K1287" s="9">
        <f t="shared" ref="K1287:L1288" si="611">K1288</f>
        <v>20636.7</v>
      </c>
      <c r="L1287" s="9">
        <f t="shared" si="611"/>
        <v>20636.7</v>
      </c>
      <c r="M1287" s="9">
        <f t="shared" si="605"/>
        <v>100</v>
      </c>
      <c r="N1287" s="9">
        <f t="shared" si="606"/>
        <v>100</v>
      </c>
    </row>
    <row r="1288" spans="1:14">
      <c r="A1288" s="8" t="s">
        <v>97</v>
      </c>
      <c r="B1288" s="2" t="s">
        <v>549</v>
      </c>
      <c r="C1288" s="2" t="s">
        <v>21</v>
      </c>
      <c r="D1288" s="2" t="s">
        <v>115</v>
      </c>
      <c r="E1288" s="2" t="s">
        <v>570</v>
      </c>
      <c r="F1288" s="2" t="s">
        <v>98</v>
      </c>
      <c r="G1288" s="9">
        <v>20636.7</v>
      </c>
      <c r="H1288" s="9" t="s">
        <v>0</v>
      </c>
      <c r="I1288" s="9">
        <v>20636.7</v>
      </c>
      <c r="J1288" s="9">
        <f>J1289</f>
        <v>20636.7</v>
      </c>
      <c r="K1288" s="9">
        <f t="shared" si="611"/>
        <v>20636.7</v>
      </c>
      <c r="L1288" s="9">
        <f t="shared" si="611"/>
        <v>20636.7</v>
      </c>
      <c r="M1288" s="9">
        <f t="shared" si="605"/>
        <v>100</v>
      </c>
      <c r="N1288" s="9">
        <f t="shared" si="606"/>
        <v>100</v>
      </c>
    </row>
    <row r="1289" spans="1:14" ht="51">
      <c r="A1289" s="8" t="s">
        <v>240</v>
      </c>
      <c r="B1289" s="2" t="s">
        <v>549</v>
      </c>
      <c r="C1289" s="2" t="s">
        <v>21</v>
      </c>
      <c r="D1289" s="2" t="s">
        <v>115</v>
      </c>
      <c r="E1289" s="2" t="s">
        <v>570</v>
      </c>
      <c r="F1289" s="2" t="s">
        <v>241</v>
      </c>
      <c r="G1289" s="9">
        <v>20636.7</v>
      </c>
      <c r="H1289" s="9" t="s">
        <v>0</v>
      </c>
      <c r="I1289" s="9">
        <v>20636.7</v>
      </c>
      <c r="J1289" s="9">
        <v>20636.7</v>
      </c>
      <c r="K1289" s="9">
        <v>20636.7</v>
      </c>
      <c r="L1289" s="9">
        <v>20636.7</v>
      </c>
      <c r="M1289" s="9">
        <f t="shared" si="605"/>
        <v>100</v>
      </c>
      <c r="N1289" s="9">
        <f t="shared" si="606"/>
        <v>100</v>
      </c>
    </row>
    <row r="1290" spans="1:14">
      <c r="A1290" s="8" t="s">
        <v>571</v>
      </c>
      <c r="B1290" s="2" t="s">
        <v>549</v>
      </c>
      <c r="C1290" s="2" t="s">
        <v>21</v>
      </c>
      <c r="D1290" s="2" t="s">
        <v>115</v>
      </c>
      <c r="E1290" s="2" t="s">
        <v>572</v>
      </c>
      <c r="F1290" s="6" t="s">
        <v>0</v>
      </c>
      <c r="G1290" s="9">
        <v>35985.4</v>
      </c>
      <c r="H1290" s="9" t="s">
        <v>0</v>
      </c>
      <c r="I1290" s="9">
        <v>35985.4</v>
      </c>
      <c r="J1290" s="9">
        <f>J1291</f>
        <v>35985.4</v>
      </c>
      <c r="K1290" s="9">
        <f t="shared" ref="K1290:L1291" si="612">K1291</f>
        <v>35985.4</v>
      </c>
      <c r="L1290" s="9">
        <f t="shared" si="612"/>
        <v>35985.4</v>
      </c>
      <c r="M1290" s="9">
        <f t="shared" si="605"/>
        <v>100</v>
      </c>
      <c r="N1290" s="9">
        <f t="shared" si="606"/>
        <v>100</v>
      </c>
    </row>
    <row r="1291" spans="1:14">
      <c r="A1291" s="8" t="s">
        <v>97</v>
      </c>
      <c r="B1291" s="2" t="s">
        <v>549</v>
      </c>
      <c r="C1291" s="2" t="s">
        <v>21</v>
      </c>
      <c r="D1291" s="2" t="s">
        <v>115</v>
      </c>
      <c r="E1291" s="2" t="s">
        <v>572</v>
      </c>
      <c r="F1291" s="2" t="s">
        <v>98</v>
      </c>
      <c r="G1291" s="9">
        <v>35985.4</v>
      </c>
      <c r="H1291" s="9" t="s">
        <v>0</v>
      </c>
      <c r="I1291" s="9">
        <v>35985.4</v>
      </c>
      <c r="J1291" s="9">
        <f>J1292</f>
        <v>35985.4</v>
      </c>
      <c r="K1291" s="9">
        <f t="shared" si="612"/>
        <v>35985.4</v>
      </c>
      <c r="L1291" s="9">
        <f t="shared" si="612"/>
        <v>35985.4</v>
      </c>
      <c r="M1291" s="9">
        <f t="shared" si="605"/>
        <v>100</v>
      </c>
      <c r="N1291" s="9">
        <f t="shared" si="606"/>
        <v>100</v>
      </c>
    </row>
    <row r="1292" spans="1:14" ht="51">
      <c r="A1292" s="8" t="s">
        <v>240</v>
      </c>
      <c r="B1292" s="2" t="s">
        <v>549</v>
      </c>
      <c r="C1292" s="2" t="s">
        <v>21</v>
      </c>
      <c r="D1292" s="2" t="s">
        <v>115</v>
      </c>
      <c r="E1292" s="2" t="s">
        <v>572</v>
      </c>
      <c r="F1292" s="2" t="s">
        <v>241</v>
      </c>
      <c r="G1292" s="9">
        <v>35985.4</v>
      </c>
      <c r="H1292" s="9" t="s">
        <v>0</v>
      </c>
      <c r="I1292" s="9">
        <v>35985.4</v>
      </c>
      <c r="J1292" s="9">
        <v>35985.4</v>
      </c>
      <c r="K1292" s="9">
        <v>35985.4</v>
      </c>
      <c r="L1292" s="9">
        <v>35985.4</v>
      </c>
      <c r="M1292" s="9">
        <f t="shared" si="605"/>
        <v>100</v>
      </c>
      <c r="N1292" s="9">
        <f t="shared" si="606"/>
        <v>100</v>
      </c>
    </row>
    <row r="1293" spans="1:14" ht="38.25">
      <c r="A1293" s="8" t="s">
        <v>573</v>
      </c>
      <c r="B1293" s="2" t="s">
        <v>549</v>
      </c>
      <c r="C1293" s="2" t="s">
        <v>21</v>
      </c>
      <c r="D1293" s="2" t="s">
        <v>115</v>
      </c>
      <c r="E1293" s="2" t="s">
        <v>574</v>
      </c>
      <c r="F1293" s="6" t="s">
        <v>0</v>
      </c>
      <c r="G1293" s="9">
        <v>62787</v>
      </c>
      <c r="H1293" s="9" t="s">
        <v>0</v>
      </c>
      <c r="I1293" s="9">
        <v>62787</v>
      </c>
      <c r="J1293" s="9">
        <f>J1294</f>
        <v>62787</v>
      </c>
      <c r="K1293" s="9">
        <f t="shared" ref="K1293:L1294" si="613">K1294</f>
        <v>62787</v>
      </c>
      <c r="L1293" s="9">
        <f t="shared" si="613"/>
        <v>62787</v>
      </c>
      <c r="M1293" s="9">
        <f t="shared" si="605"/>
        <v>100</v>
      </c>
      <c r="N1293" s="9">
        <f t="shared" si="606"/>
        <v>100</v>
      </c>
    </row>
    <row r="1294" spans="1:14">
      <c r="A1294" s="8" t="s">
        <v>97</v>
      </c>
      <c r="B1294" s="2" t="s">
        <v>549</v>
      </c>
      <c r="C1294" s="2" t="s">
        <v>21</v>
      </c>
      <c r="D1294" s="2" t="s">
        <v>115</v>
      </c>
      <c r="E1294" s="2" t="s">
        <v>574</v>
      </c>
      <c r="F1294" s="2" t="s">
        <v>98</v>
      </c>
      <c r="G1294" s="9">
        <v>62787</v>
      </c>
      <c r="H1294" s="9" t="s">
        <v>0</v>
      </c>
      <c r="I1294" s="9">
        <v>62787</v>
      </c>
      <c r="J1294" s="54">
        <f>J1295</f>
        <v>62787</v>
      </c>
      <c r="K1294" s="54">
        <f t="shared" si="613"/>
        <v>62787</v>
      </c>
      <c r="L1294" s="54">
        <f t="shared" si="613"/>
        <v>62787</v>
      </c>
      <c r="M1294" s="9">
        <f t="shared" si="605"/>
        <v>100</v>
      </c>
      <c r="N1294" s="9">
        <f t="shared" si="606"/>
        <v>100</v>
      </c>
    </row>
    <row r="1295" spans="1:14" ht="51">
      <c r="A1295" s="8" t="s">
        <v>240</v>
      </c>
      <c r="B1295" s="2" t="s">
        <v>549</v>
      </c>
      <c r="C1295" s="2" t="s">
        <v>21</v>
      </c>
      <c r="D1295" s="2" t="s">
        <v>115</v>
      </c>
      <c r="E1295" s="2" t="s">
        <v>574</v>
      </c>
      <c r="F1295" s="2" t="s">
        <v>241</v>
      </c>
      <c r="G1295" s="9">
        <v>62787</v>
      </c>
      <c r="H1295" s="9" t="s">
        <v>0</v>
      </c>
      <c r="I1295" s="9">
        <v>62787</v>
      </c>
      <c r="J1295" s="9">
        <v>62787</v>
      </c>
      <c r="K1295" s="9">
        <v>62787</v>
      </c>
      <c r="L1295" s="9">
        <v>62787</v>
      </c>
      <c r="M1295" s="9">
        <f t="shared" si="605"/>
        <v>100</v>
      </c>
      <c r="N1295" s="9">
        <f t="shared" si="606"/>
        <v>100</v>
      </c>
    </row>
    <row r="1296" spans="1:14" ht="38.25">
      <c r="A1296" s="8" t="s">
        <v>575</v>
      </c>
      <c r="B1296" s="2" t="s">
        <v>549</v>
      </c>
      <c r="C1296" s="2" t="s">
        <v>21</v>
      </c>
      <c r="D1296" s="2" t="s">
        <v>115</v>
      </c>
      <c r="E1296" s="2" t="s">
        <v>576</v>
      </c>
      <c r="F1296" s="6" t="s">
        <v>0</v>
      </c>
      <c r="G1296" s="9">
        <v>335</v>
      </c>
      <c r="H1296" s="9" t="s">
        <v>0</v>
      </c>
      <c r="I1296" s="9">
        <v>335</v>
      </c>
      <c r="J1296" s="9">
        <f>J1297</f>
        <v>335</v>
      </c>
      <c r="K1296" s="9">
        <f t="shared" ref="K1296:L1297" si="614">K1297</f>
        <v>335</v>
      </c>
      <c r="L1296" s="9">
        <f t="shared" si="614"/>
        <v>335</v>
      </c>
      <c r="M1296" s="9">
        <f t="shared" si="605"/>
        <v>100</v>
      </c>
      <c r="N1296" s="9">
        <f t="shared" si="606"/>
        <v>100</v>
      </c>
    </row>
    <row r="1297" spans="1:14">
      <c r="A1297" s="8" t="s">
        <v>97</v>
      </c>
      <c r="B1297" s="2" t="s">
        <v>549</v>
      </c>
      <c r="C1297" s="2" t="s">
        <v>21</v>
      </c>
      <c r="D1297" s="2" t="s">
        <v>115</v>
      </c>
      <c r="E1297" s="2" t="s">
        <v>576</v>
      </c>
      <c r="F1297" s="2" t="s">
        <v>98</v>
      </c>
      <c r="G1297" s="9">
        <v>335</v>
      </c>
      <c r="H1297" s="9" t="s">
        <v>0</v>
      </c>
      <c r="I1297" s="9">
        <v>335</v>
      </c>
      <c r="J1297" s="9">
        <f>J1298</f>
        <v>335</v>
      </c>
      <c r="K1297" s="9">
        <f t="shared" si="614"/>
        <v>335</v>
      </c>
      <c r="L1297" s="9">
        <f t="shared" si="614"/>
        <v>335</v>
      </c>
      <c r="M1297" s="9">
        <f t="shared" si="605"/>
        <v>100</v>
      </c>
      <c r="N1297" s="9">
        <f t="shared" si="606"/>
        <v>100</v>
      </c>
    </row>
    <row r="1298" spans="1:14" ht="51">
      <c r="A1298" s="8" t="s">
        <v>240</v>
      </c>
      <c r="B1298" s="2" t="s">
        <v>549</v>
      </c>
      <c r="C1298" s="2" t="s">
        <v>21</v>
      </c>
      <c r="D1298" s="2" t="s">
        <v>115</v>
      </c>
      <c r="E1298" s="2" t="s">
        <v>576</v>
      </c>
      <c r="F1298" s="2" t="s">
        <v>241</v>
      </c>
      <c r="G1298" s="9">
        <v>335</v>
      </c>
      <c r="H1298" s="9" t="s">
        <v>0</v>
      </c>
      <c r="I1298" s="9">
        <v>335</v>
      </c>
      <c r="J1298" s="9">
        <v>335</v>
      </c>
      <c r="K1298" s="9">
        <v>335</v>
      </c>
      <c r="L1298" s="9">
        <v>335</v>
      </c>
      <c r="M1298" s="9">
        <f t="shared" si="605"/>
        <v>100</v>
      </c>
      <c r="N1298" s="9">
        <f t="shared" si="606"/>
        <v>100</v>
      </c>
    </row>
    <row r="1299" spans="1:14" ht="51">
      <c r="A1299" s="8" t="s">
        <v>577</v>
      </c>
      <c r="B1299" s="2" t="s">
        <v>549</v>
      </c>
      <c r="C1299" s="2" t="s">
        <v>21</v>
      </c>
      <c r="D1299" s="2" t="s">
        <v>115</v>
      </c>
      <c r="E1299" s="2" t="s">
        <v>578</v>
      </c>
      <c r="F1299" s="6" t="s">
        <v>0</v>
      </c>
      <c r="G1299" s="9">
        <v>120978.1</v>
      </c>
      <c r="H1299" s="9" t="s">
        <v>0</v>
      </c>
      <c r="I1299" s="9">
        <v>120978.1</v>
      </c>
      <c r="J1299" s="9">
        <f>J1300</f>
        <v>9859</v>
      </c>
      <c r="K1299" s="9">
        <f t="shared" ref="K1299:L1300" si="615">K1300</f>
        <v>9859</v>
      </c>
      <c r="L1299" s="9">
        <f t="shared" si="615"/>
        <v>9859</v>
      </c>
      <c r="M1299" s="9">
        <f t="shared" si="605"/>
        <v>8.149408859950686</v>
      </c>
      <c r="N1299" s="9">
        <f t="shared" si="606"/>
        <v>100</v>
      </c>
    </row>
    <row r="1300" spans="1:14">
      <c r="A1300" s="8" t="s">
        <v>97</v>
      </c>
      <c r="B1300" s="2" t="s">
        <v>549</v>
      </c>
      <c r="C1300" s="2" t="s">
        <v>21</v>
      </c>
      <c r="D1300" s="2" t="s">
        <v>115</v>
      </c>
      <c r="E1300" s="2" t="s">
        <v>578</v>
      </c>
      <c r="F1300" s="2" t="s">
        <v>98</v>
      </c>
      <c r="G1300" s="9">
        <v>120978.1</v>
      </c>
      <c r="H1300" s="9" t="s">
        <v>0</v>
      </c>
      <c r="I1300" s="9">
        <v>120978.1</v>
      </c>
      <c r="J1300" s="9">
        <f>J1301</f>
        <v>9859</v>
      </c>
      <c r="K1300" s="9">
        <f t="shared" si="615"/>
        <v>9859</v>
      </c>
      <c r="L1300" s="9">
        <f t="shared" si="615"/>
        <v>9859</v>
      </c>
      <c r="M1300" s="9">
        <f t="shared" si="605"/>
        <v>8.149408859950686</v>
      </c>
      <c r="N1300" s="9">
        <f t="shared" si="606"/>
        <v>100</v>
      </c>
    </row>
    <row r="1301" spans="1:14" ht="51">
      <c r="A1301" s="8" t="s">
        <v>240</v>
      </c>
      <c r="B1301" s="2" t="s">
        <v>549</v>
      </c>
      <c r="C1301" s="2" t="s">
        <v>21</v>
      </c>
      <c r="D1301" s="2" t="s">
        <v>115</v>
      </c>
      <c r="E1301" s="2" t="s">
        <v>578</v>
      </c>
      <c r="F1301" s="2" t="s">
        <v>241</v>
      </c>
      <c r="G1301" s="9">
        <v>120978.1</v>
      </c>
      <c r="H1301" s="9" t="s">
        <v>0</v>
      </c>
      <c r="I1301" s="9">
        <v>120978.1</v>
      </c>
      <c r="J1301" s="9">
        <v>9859</v>
      </c>
      <c r="K1301" s="9">
        <v>9859</v>
      </c>
      <c r="L1301" s="9">
        <v>9859</v>
      </c>
      <c r="M1301" s="9">
        <f t="shared" si="605"/>
        <v>8.149408859950686</v>
      </c>
      <c r="N1301" s="9">
        <f t="shared" si="606"/>
        <v>100</v>
      </c>
    </row>
    <row r="1302" spans="1:14" ht="76.5">
      <c r="A1302" s="8" t="s">
        <v>579</v>
      </c>
      <c r="B1302" s="2" t="s">
        <v>549</v>
      </c>
      <c r="C1302" s="2" t="s">
        <v>21</v>
      </c>
      <c r="D1302" s="2" t="s">
        <v>115</v>
      </c>
      <c r="E1302" s="2" t="s">
        <v>580</v>
      </c>
      <c r="F1302" s="6" t="s">
        <v>0</v>
      </c>
      <c r="G1302" s="9">
        <v>131931.5</v>
      </c>
      <c r="H1302" s="9" t="s">
        <v>0</v>
      </c>
      <c r="I1302" s="9">
        <v>131931.5</v>
      </c>
      <c r="J1302" s="9">
        <f>J1303</f>
        <v>38121.699999999997</v>
      </c>
      <c r="K1302" s="9">
        <f t="shared" ref="K1302:L1303" si="616">K1303</f>
        <v>19086.486000000001</v>
      </c>
      <c r="L1302" s="9">
        <f t="shared" si="616"/>
        <v>19086.486000000001</v>
      </c>
      <c r="M1302" s="9">
        <f t="shared" si="605"/>
        <v>14.466966569772952</v>
      </c>
      <c r="N1302" s="9">
        <f t="shared" si="606"/>
        <v>50.067247788005261</v>
      </c>
    </row>
    <row r="1303" spans="1:14">
      <c r="A1303" s="8" t="s">
        <v>97</v>
      </c>
      <c r="B1303" s="2" t="s">
        <v>549</v>
      </c>
      <c r="C1303" s="2" t="s">
        <v>21</v>
      </c>
      <c r="D1303" s="2" t="s">
        <v>115</v>
      </c>
      <c r="E1303" s="2" t="s">
        <v>580</v>
      </c>
      <c r="F1303" s="2" t="s">
        <v>98</v>
      </c>
      <c r="G1303" s="9">
        <v>131931.5</v>
      </c>
      <c r="H1303" s="9" t="s">
        <v>0</v>
      </c>
      <c r="I1303" s="9">
        <v>131931.5</v>
      </c>
      <c r="J1303" s="9">
        <f>J1304</f>
        <v>38121.699999999997</v>
      </c>
      <c r="K1303" s="9">
        <f t="shared" si="616"/>
        <v>19086.486000000001</v>
      </c>
      <c r="L1303" s="9">
        <f t="shared" si="616"/>
        <v>19086.486000000001</v>
      </c>
      <c r="M1303" s="9">
        <f t="shared" si="605"/>
        <v>14.466966569772952</v>
      </c>
      <c r="N1303" s="9">
        <f t="shared" si="606"/>
        <v>50.067247788005261</v>
      </c>
    </row>
    <row r="1304" spans="1:14" ht="51">
      <c r="A1304" s="8" t="s">
        <v>240</v>
      </c>
      <c r="B1304" s="2" t="s">
        <v>549</v>
      </c>
      <c r="C1304" s="2" t="s">
        <v>21</v>
      </c>
      <c r="D1304" s="2" t="s">
        <v>115</v>
      </c>
      <c r="E1304" s="2" t="s">
        <v>580</v>
      </c>
      <c r="F1304" s="2" t="s">
        <v>241</v>
      </c>
      <c r="G1304" s="9">
        <v>131931.5</v>
      </c>
      <c r="H1304" s="9" t="s">
        <v>0</v>
      </c>
      <c r="I1304" s="9">
        <v>131931.5</v>
      </c>
      <c r="J1304" s="9">
        <v>38121.699999999997</v>
      </c>
      <c r="K1304" s="9">
        <v>19086.486000000001</v>
      </c>
      <c r="L1304" s="9">
        <v>19086.486000000001</v>
      </c>
      <c r="M1304" s="9">
        <f t="shared" si="605"/>
        <v>14.466966569772952</v>
      </c>
      <c r="N1304" s="9">
        <f t="shared" si="606"/>
        <v>50.067247788005261</v>
      </c>
    </row>
    <row r="1305" spans="1:14" ht="63.75">
      <c r="A1305" s="8" t="s">
        <v>581</v>
      </c>
      <c r="B1305" s="2" t="s">
        <v>549</v>
      </c>
      <c r="C1305" s="2" t="s">
        <v>21</v>
      </c>
      <c r="D1305" s="2" t="s">
        <v>115</v>
      </c>
      <c r="E1305" s="2" t="s">
        <v>582</v>
      </c>
      <c r="F1305" s="6" t="s">
        <v>0</v>
      </c>
      <c r="G1305" s="9">
        <v>2373.1</v>
      </c>
      <c r="H1305" s="9" t="s">
        <v>0</v>
      </c>
      <c r="I1305" s="9">
        <v>2373.1</v>
      </c>
      <c r="J1305" s="9">
        <f>J1306</f>
        <v>0</v>
      </c>
      <c r="K1305" s="9">
        <f t="shared" ref="K1305:L1306" si="617">K1306</f>
        <v>0</v>
      </c>
      <c r="L1305" s="9">
        <f t="shared" si="617"/>
        <v>0</v>
      </c>
      <c r="M1305" s="9">
        <f t="shared" si="605"/>
        <v>0</v>
      </c>
      <c r="N1305" s="9">
        <v>0</v>
      </c>
    </row>
    <row r="1306" spans="1:14">
      <c r="A1306" s="8" t="s">
        <v>97</v>
      </c>
      <c r="B1306" s="2" t="s">
        <v>549</v>
      </c>
      <c r="C1306" s="2" t="s">
        <v>21</v>
      </c>
      <c r="D1306" s="2" t="s">
        <v>115</v>
      </c>
      <c r="E1306" s="2" t="s">
        <v>582</v>
      </c>
      <c r="F1306" s="2" t="s">
        <v>98</v>
      </c>
      <c r="G1306" s="9">
        <v>2373.1</v>
      </c>
      <c r="H1306" s="9" t="s">
        <v>0</v>
      </c>
      <c r="I1306" s="9">
        <v>2373.1</v>
      </c>
      <c r="J1306" s="9">
        <f>J1307</f>
        <v>0</v>
      </c>
      <c r="K1306" s="9">
        <f t="shared" si="617"/>
        <v>0</v>
      </c>
      <c r="L1306" s="9">
        <f t="shared" si="617"/>
        <v>0</v>
      </c>
      <c r="M1306" s="9">
        <f t="shared" si="605"/>
        <v>0</v>
      </c>
      <c r="N1306" s="9">
        <v>0</v>
      </c>
    </row>
    <row r="1307" spans="1:14" ht="51">
      <c r="A1307" s="8" t="s">
        <v>240</v>
      </c>
      <c r="B1307" s="2" t="s">
        <v>549</v>
      </c>
      <c r="C1307" s="2" t="s">
        <v>21</v>
      </c>
      <c r="D1307" s="2" t="s">
        <v>115</v>
      </c>
      <c r="E1307" s="2" t="s">
        <v>582</v>
      </c>
      <c r="F1307" s="2" t="s">
        <v>241</v>
      </c>
      <c r="G1307" s="9">
        <v>2373.1</v>
      </c>
      <c r="H1307" s="9" t="s">
        <v>0</v>
      </c>
      <c r="I1307" s="9">
        <v>2373.1</v>
      </c>
      <c r="J1307" s="9">
        <v>0</v>
      </c>
      <c r="K1307" s="9">
        <v>0</v>
      </c>
      <c r="L1307" s="9">
        <v>0</v>
      </c>
      <c r="M1307" s="9">
        <f t="shared" si="605"/>
        <v>0</v>
      </c>
      <c r="N1307" s="9">
        <v>0</v>
      </c>
    </row>
    <row r="1308" spans="1:14" ht="25.5">
      <c r="A1308" s="8" t="s">
        <v>583</v>
      </c>
      <c r="B1308" s="2" t="s">
        <v>549</v>
      </c>
      <c r="C1308" s="2" t="s">
        <v>21</v>
      </c>
      <c r="D1308" s="2" t="s">
        <v>115</v>
      </c>
      <c r="E1308" s="2" t="s">
        <v>584</v>
      </c>
      <c r="F1308" s="6" t="s">
        <v>0</v>
      </c>
      <c r="G1308" s="9">
        <v>95.3</v>
      </c>
      <c r="H1308" s="9" t="s">
        <v>0</v>
      </c>
      <c r="I1308" s="9">
        <v>95.3</v>
      </c>
      <c r="J1308" s="9">
        <f>J1309</f>
        <v>0</v>
      </c>
      <c r="K1308" s="9">
        <f t="shared" ref="K1308:L1309" si="618">K1309</f>
        <v>0</v>
      </c>
      <c r="L1308" s="9">
        <f t="shared" si="618"/>
        <v>0</v>
      </c>
      <c r="M1308" s="9">
        <f t="shared" si="605"/>
        <v>0</v>
      </c>
      <c r="N1308" s="9">
        <v>0</v>
      </c>
    </row>
    <row r="1309" spans="1:14">
      <c r="A1309" s="8" t="s">
        <v>97</v>
      </c>
      <c r="B1309" s="2" t="s">
        <v>549</v>
      </c>
      <c r="C1309" s="2" t="s">
        <v>21</v>
      </c>
      <c r="D1309" s="2" t="s">
        <v>115</v>
      </c>
      <c r="E1309" s="2" t="s">
        <v>584</v>
      </c>
      <c r="F1309" s="2" t="s">
        <v>98</v>
      </c>
      <c r="G1309" s="9">
        <v>95.3</v>
      </c>
      <c r="H1309" s="9" t="s">
        <v>0</v>
      </c>
      <c r="I1309" s="9">
        <v>95.3</v>
      </c>
      <c r="J1309" s="9">
        <f>J1310</f>
        <v>0</v>
      </c>
      <c r="K1309" s="9">
        <f t="shared" si="618"/>
        <v>0</v>
      </c>
      <c r="L1309" s="9">
        <f t="shared" si="618"/>
        <v>0</v>
      </c>
      <c r="M1309" s="9">
        <f t="shared" si="605"/>
        <v>0</v>
      </c>
      <c r="N1309" s="9">
        <v>0</v>
      </c>
    </row>
    <row r="1310" spans="1:14" ht="51">
      <c r="A1310" s="8" t="s">
        <v>240</v>
      </c>
      <c r="B1310" s="2" t="s">
        <v>549</v>
      </c>
      <c r="C1310" s="2" t="s">
        <v>21</v>
      </c>
      <c r="D1310" s="2" t="s">
        <v>115</v>
      </c>
      <c r="E1310" s="2" t="s">
        <v>584</v>
      </c>
      <c r="F1310" s="2" t="s">
        <v>241</v>
      </c>
      <c r="G1310" s="9">
        <v>95.3</v>
      </c>
      <c r="H1310" s="9" t="s">
        <v>0</v>
      </c>
      <c r="I1310" s="9">
        <v>95.3</v>
      </c>
      <c r="J1310" s="9">
        <v>0</v>
      </c>
      <c r="K1310" s="9">
        <v>0</v>
      </c>
      <c r="L1310" s="9">
        <v>0</v>
      </c>
      <c r="M1310" s="9">
        <f t="shared" si="605"/>
        <v>0</v>
      </c>
      <c r="N1310" s="9">
        <v>0</v>
      </c>
    </row>
    <row r="1311" spans="1:14" ht="51">
      <c r="A1311" s="8" t="s">
        <v>585</v>
      </c>
      <c r="B1311" s="2" t="s">
        <v>549</v>
      </c>
      <c r="C1311" s="2" t="s">
        <v>21</v>
      </c>
      <c r="D1311" s="2" t="s">
        <v>115</v>
      </c>
      <c r="E1311" s="2" t="s">
        <v>586</v>
      </c>
      <c r="F1311" s="6" t="s">
        <v>0</v>
      </c>
      <c r="G1311" s="9">
        <v>3339.6</v>
      </c>
      <c r="H1311" s="9" t="s">
        <v>0</v>
      </c>
      <c r="I1311" s="9">
        <v>3339.6</v>
      </c>
      <c r="J1311" s="9">
        <f>J1312</f>
        <v>3339.6</v>
      </c>
      <c r="K1311" s="9">
        <f t="shared" ref="K1311:L1312" si="619">K1312</f>
        <v>3339.6</v>
      </c>
      <c r="L1311" s="9">
        <f t="shared" si="619"/>
        <v>3339.6</v>
      </c>
      <c r="M1311" s="9">
        <f t="shared" si="605"/>
        <v>100</v>
      </c>
      <c r="N1311" s="9">
        <f t="shared" si="606"/>
        <v>100</v>
      </c>
    </row>
    <row r="1312" spans="1:14">
      <c r="A1312" s="8" t="s">
        <v>97</v>
      </c>
      <c r="B1312" s="2" t="s">
        <v>549</v>
      </c>
      <c r="C1312" s="2" t="s">
        <v>21</v>
      </c>
      <c r="D1312" s="2" t="s">
        <v>115</v>
      </c>
      <c r="E1312" s="2" t="s">
        <v>586</v>
      </c>
      <c r="F1312" s="2" t="s">
        <v>98</v>
      </c>
      <c r="G1312" s="9">
        <v>3339.6</v>
      </c>
      <c r="H1312" s="9" t="s">
        <v>0</v>
      </c>
      <c r="I1312" s="9">
        <v>3339.6</v>
      </c>
      <c r="J1312" s="9">
        <f>J1313</f>
        <v>3339.6</v>
      </c>
      <c r="K1312" s="9">
        <f t="shared" si="619"/>
        <v>3339.6</v>
      </c>
      <c r="L1312" s="9">
        <f t="shared" si="619"/>
        <v>3339.6</v>
      </c>
      <c r="M1312" s="9">
        <f t="shared" si="605"/>
        <v>100</v>
      </c>
      <c r="N1312" s="9">
        <f t="shared" si="606"/>
        <v>100</v>
      </c>
    </row>
    <row r="1313" spans="1:14" ht="51">
      <c r="A1313" s="8" t="s">
        <v>240</v>
      </c>
      <c r="B1313" s="2" t="s">
        <v>549</v>
      </c>
      <c r="C1313" s="2" t="s">
        <v>21</v>
      </c>
      <c r="D1313" s="2" t="s">
        <v>115</v>
      </c>
      <c r="E1313" s="2" t="s">
        <v>586</v>
      </c>
      <c r="F1313" s="2" t="s">
        <v>241</v>
      </c>
      <c r="G1313" s="9">
        <v>3339.6</v>
      </c>
      <c r="H1313" s="9" t="s">
        <v>0</v>
      </c>
      <c r="I1313" s="9">
        <v>3339.6</v>
      </c>
      <c r="J1313" s="9">
        <v>3339.6</v>
      </c>
      <c r="K1313" s="9">
        <v>3339.6</v>
      </c>
      <c r="L1313" s="9">
        <v>3339.6</v>
      </c>
      <c r="M1313" s="9">
        <f t="shared" si="605"/>
        <v>100</v>
      </c>
      <c r="N1313" s="9">
        <f t="shared" si="606"/>
        <v>100</v>
      </c>
    </row>
    <row r="1314" spans="1:14">
      <c r="A1314" s="8" t="s">
        <v>587</v>
      </c>
      <c r="B1314" s="2" t="s">
        <v>549</v>
      </c>
      <c r="C1314" s="2" t="s">
        <v>21</v>
      </c>
      <c r="D1314" s="2" t="s">
        <v>115</v>
      </c>
      <c r="E1314" s="2" t="s">
        <v>588</v>
      </c>
      <c r="F1314" s="6" t="s">
        <v>0</v>
      </c>
      <c r="G1314" s="9">
        <v>9515</v>
      </c>
      <c r="H1314" s="9" t="s">
        <v>0</v>
      </c>
      <c r="I1314" s="9">
        <v>9515</v>
      </c>
      <c r="J1314" s="9">
        <f>J1315</f>
        <v>24245</v>
      </c>
      <c r="K1314" s="9">
        <f t="shared" ref="K1314:L1315" si="620">K1315</f>
        <v>24245</v>
      </c>
      <c r="L1314" s="9">
        <f t="shared" si="620"/>
        <v>24245</v>
      </c>
      <c r="M1314" s="9">
        <f t="shared" si="605"/>
        <v>254.80819758276408</v>
      </c>
      <c r="N1314" s="9">
        <f t="shared" si="606"/>
        <v>100</v>
      </c>
    </row>
    <row r="1315" spans="1:14">
      <c r="A1315" s="8" t="s">
        <v>97</v>
      </c>
      <c r="B1315" s="2" t="s">
        <v>549</v>
      </c>
      <c r="C1315" s="2" t="s">
        <v>21</v>
      </c>
      <c r="D1315" s="2" t="s">
        <v>115</v>
      </c>
      <c r="E1315" s="2" t="s">
        <v>588</v>
      </c>
      <c r="F1315" s="2" t="s">
        <v>98</v>
      </c>
      <c r="G1315" s="9">
        <v>9515</v>
      </c>
      <c r="H1315" s="9" t="s">
        <v>0</v>
      </c>
      <c r="I1315" s="9">
        <v>9515</v>
      </c>
      <c r="J1315" s="9">
        <f>J1316</f>
        <v>24245</v>
      </c>
      <c r="K1315" s="9">
        <f t="shared" si="620"/>
        <v>24245</v>
      </c>
      <c r="L1315" s="9">
        <f t="shared" si="620"/>
        <v>24245</v>
      </c>
      <c r="M1315" s="9">
        <f t="shared" si="605"/>
        <v>254.80819758276408</v>
      </c>
      <c r="N1315" s="9">
        <f t="shared" si="606"/>
        <v>100</v>
      </c>
    </row>
    <row r="1316" spans="1:14" ht="51">
      <c r="A1316" s="8" t="s">
        <v>240</v>
      </c>
      <c r="B1316" s="2" t="s">
        <v>549</v>
      </c>
      <c r="C1316" s="2" t="s">
        <v>21</v>
      </c>
      <c r="D1316" s="2" t="s">
        <v>115</v>
      </c>
      <c r="E1316" s="2" t="s">
        <v>588</v>
      </c>
      <c r="F1316" s="2" t="s">
        <v>241</v>
      </c>
      <c r="G1316" s="9">
        <v>9515</v>
      </c>
      <c r="H1316" s="9" t="s">
        <v>0</v>
      </c>
      <c r="I1316" s="9">
        <v>9515</v>
      </c>
      <c r="J1316" s="9">
        <v>24245</v>
      </c>
      <c r="K1316" s="9">
        <v>24245</v>
      </c>
      <c r="L1316" s="9">
        <v>24245</v>
      </c>
      <c r="M1316" s="9">
        <f t="shared" si="605"/>
        <v>254.80819758276408</v>
      </c>
      <c r="N1316" s="9">
        <f t="shared" si="606"/>
        <v>100</v>
      </c>
    </row>
    <row r="1317" spans="1:14">
      <c r="A1317" s="8" t="s">
        <v>589</v>
      </c>
      <c r="B1317" s="2" t="s">
        <v>549</v>
      </c>
      <c r="C1317" s="2" t="s">
        <v>21</v>
      </c>
      <c r="D1317" s="2" t="s">
        <v>115</v>
      </c>
      <c r="E1317" s="2" t="s">
        <v>590</v>
      </c>
      <c r="F1317" s="6" t="s">
        <v>0</v>
      </c>
      <c r="G1317" s="9">
        <v>6159</v>
      </c>
      <c r="H1317" s="9" t="s">
        <v>0</v>
      </c>
      <c r="I1317" s="9">
        <v>6159</v>
      </c>
      <c r="J1317" s="9">
        <f>J1318</f>
        <v>22192</v>
      </c>
      <c r="K1317" s="9">
        <f t="shared" ref="K1317:L1318" si="621">K1318</f>
        <v>22192</v>
      </c>
      <c r="L1317" s="9">
        <f t="shared" si="621"/>
        <v>22192</v>
      </c>
      <c r="M1317" s="9">
        <f t="shared" si="605"/>
        <v>360.31823347946096</v>
      </c>
      <c r="N1317" s="9">
        <f t="shared" si="606"/>
        <v>100</v>
      </c>
    </row>
    <row r="1318" spans="1:14">
      <c r="A1318" s="8" t="s">
        <v>97</v>
      </c>
      <c r="B1318" s="2" t="s">
        <v>549</v>
      </c>
      <c r="C1318" s="2" t="s">
        <v>21</v>
      </c>
      <c r="D1318" s="2" t="s">
        <v>115</v>
      </c>
      <c r="E1318" s="2" t="s">
        <v>590</v>
      </c>
      <c r="F1318" s="2" t="s">
        <v>98</v>
      </c>
      <c r="G1318" s="9">
        <v>6159</v>
      </c>
      <c r="H1318" s="9" t="s">
        <v>0</v>
      </c>
      <c r="I1318" s="9">
        <v>6159</v>
      </c>
      <c r="J1318" s="9">
        <f>J1319</f>
        <v>22192</v>
      </c>
      <c r="K1318" s="9">
        <f t="shared" si="621"/>
        <v>22192</v>
      </c>
      <c r="L1318" s="9">
        <f t="shared" si="621"/>
        <v>22192</v>
      </c>
      <c r="M1318" s="9">
        <f t="shared" si="605"/>
        <v>360.31823347946096</v>
      </c>
      <c r="N1318" s="9">
        <f t="shared" si="606"/>
        <v>100</v>
      </c>
    </row>
    <row r="1319" spans="1:14" ht="51">
      <c r="A1319" s="8" t="s">
        <v>240</v>
      </c>
      <c r="B1319" s="2" t="s">
        <v>549</v>
      </c>
      <c r="C1319" s="2" t="s">
        <v>21</v>
      </c>
      <c r="D1319" s="2" t="s">
        <v>115</v>
      </c>
      <c r="E1319" s="2" t="s">
        <v>590</v>
      </c>
      <c r="F1319" s="2" t="s">
        <v>241</v>
      </c>
      <c r="G1319" s="9">
        <v>6159</v>
      </c>
      <c r="H1319" s="9" t="s">
        <v>0</v>
      </c>
      <c r="I1319" s="9">
        <v>6159</v>
      </c>
      <c r="J1319" s="9">
        <v>22192</v>
      </c>
      <c r="K1319" s="9">
        <v>22192</v>
      </c>
      <c r="L1319" s="9">
        <v>22192</v>
      </c>
      <c r="M1319" s="9">
        <f t="shared" si="605"/>
        <v>360.31823347946096</v>
      </c>
      <c r="N1319" s="9">
        <f t="shared" si="606"/>
        <v>100</v>
      </c>
    </row>
    <row r="1320" spans="1:14" ht="51">
      <c r="A1320" s="8" t="s">
        <v>591</v>
      </c>
      <c r="B1320" s="2" t="s">
        <v>549</v>
      </c>
      <c r="C1320" s="2" t="s">
        <v>21</v>
      </c>
      <c r="D1320" s="2" t="s">
        <v>115</v>
      </c>
      <c r="E1320" s="2" t="s">
        <v>592</v>
      </c>
      <c r="F1320" s="6" t="s">
        <v>0</v>
      </c>
      <c r="G1320" s="9">
        <v>3396.2</v>
      </c>
      <c r="H1320" s="9" t="s">
        <v>0</v>
      </c>
      <c r="I1320" s="9">
        <v>3396.2</v>
      </c>
      <c r="J1320" s="9">
        <f>J1321</f>
        <v>3396.2468899999999</v>
      </c>
      <c r="K1320" s="9">
        <f t="shared" ref="K1320:L1321" si="622">K1321</f>
        <v>1839.0540000000001</v>
      </c>
      <c r="L1320" s="9">
        <f t="shared" si="622"/>
        <v>1839.0509999999999</v>
      </c>
      <c r="M1320" s="9">
        <f t="shared" si="605"/>
        <v>54.150256168659098</v>
      </c>
      <c r="N1320" s="9">
        <f t="shared" si="606"/>
        <v>54.149508547654499</v>
      </c>
    </row>
    <row r="1321" spans="1:14">
      <c r="A1321" s="8" t="s">
        <v>97</v>
      </c>
      <c r="B1321" s="2" t="s">
        <v>549</v>
      </c>
      <c r="C1321" s="2" t="s">
        <v>21</v>
      </c>
      <c r="D1321" s="2" t="s">
        <v>115</v>
      </c>
      <c r="E1321" s="2" t="s">
        <v>592</v>
      </c>
      <c r="F1321" s="2" t="s">
        <v>98</v>
      </c>
      <c r="G1321" s="9">
        <v>3396.2</v>
      </c>
      <c r="H1321" s="9" t="s">
        <v>0</v>
      </c>
      <c r="I1321" s="9">
        <v>3396.2</v>
      </c>
      <c r="J1321" s="9">
        <f>J1322</f>
        <v>3396.2468899999999</v>
      </c>
      <c r="K1321" s="9">
        <f t="shared" si="622"/>
        <v>1839.0540000000001</v>
      </c>
      <c r="L1321" s="9">
        <f t="shared" si="622"/>
        <v>1839.0509999999999</v>
      </c>
      <c r="M1321" s="9">
        <f t="shared" si="605"/>
        <v>54.150256168659098</v>
      </c>
      <c r="N1321" s="9">
        <f t="shared" si="606"/>
        <v>54.149508547654499</v>
      </c>
    </row>
    <row r="1322" spans="1:14" ht="51">
      <c r="A1322" s="8" t="s">
        <v>240</v>
      </c>
      <c r="B1322" s="2" t="s">
        <v>549</v>
      </c>
      <c r="C1322" s="2" t="s">
        <v>21</v>
      </c>
      <c r="D1322" s="2" t="s">
        <v>115</v>
      </c>
      <c r="E1322" s="2" t="s">
        <v>592</v>
      </c>
      <c r="F1322" s="2" t="s">
        <v>241</v>
      </c>
      <c r="G1322" s="9">
        <v>3396.2</v>
      </c>
      <c r="H1322" s="9" t="s">
        <v>0</v>
      </c>
      <c r="I1322" s="9">
        <v>3396.2</v>
      </c>
      <c r="J1322" s="9">
        <v>3396.2468899999999</v>
      </c>
      <c r="K1322" s="9">
        <v>1839.0540000000001</v>
      </c>
      <c r="L1322" s="9">
        <v>1839.0509999999999</v>
      </c>
      <c r="M1322" s="9">
        <f t="shared" si="605"/>
        <v>54.150256168659098</v>
      </c>
      <c r="N1322" s="9">
        <f t="shared" si="606"/>
        <v>54.149508547654499</v>
      </c>
    </row>
    <row r="1323" spans="1:14" ht="153">
      <c r="A1323" s="56" t="s">
        <v>1240</v>
      </c>
      <c r="B1323" s="2" t="s">
        <v>549</v>
      </c>
      <c r="C1323" s="2" t="s">
        <v>21</v>
      </c>
      <c r="D1323" s="2" t="s">
        <v>115</v>
      </c>
      <c r="E1323" s="52" t="s">
        <v>1236</v>
      </c>
      <c r="F1323" s="2"/>
      <c r="G1323" s="9"/>
      <c r="H1323" s="9"/>
      <c r="I1323" s="9"/>
      <c r="J1323" s="9">
        <f>J1324</f>
        <v>3918.3</v>
      </c>
      <c r="K1323" s="9">
        <f t="shared" ref="K1323:L1324" si="623">K1324</f>
        <v>3918.3</v>
      </c>
      <c r="L1323" s="9">
        <f t="shared" si="623"/>
        <v>3918.3</v>
      </c>
      <c r="M1323" s="9">
        <v>0</v>
      </c>
      <c r="N1323" s="9">
        <f t="shared" ref="N1323:N1334" si="624">L1323/J1323*100</f>
        <v>100</v>
      </c>
    </row>
    <row r="1324" spans="1:14">
      <c r="A1324" s="8" t="s">
        <v>97</v>
      </c>
      <c r="B1324" s="2" t="s">
        <v>549</v>
      </c>
      <c r="C1324" s="2" t="s">
        <v>21</v>
      </c>
      <c r="D1324" s="2" t="s">
        <v>115</v>
      </c>
      <c r="E1324" s="52" t="s">
        <v>1236</v>
      </c>
      <c r="F1324" s="2">
        <v>800</v>
      </c>
      <c r="G1324" s="9"/>
      <c r="H1324" s="9"/>
      <c r="I1324" s="9"/>
      <c r="J1324" s="9">
        <f>J1325</f>
        <v>3918.3</v>
      </c>
      <c r="K1324" s="9">
        <f t="shared" si="623"/>
        <v>3918.3</v>
      </c>
      <c r="L1324" s="9">
        <f t="shared" si="623"/>
        <v>3918.3</v>
      </c>
      <c r="M1324" s="9">
        <v>0</v>
      </c>
      <c r="N1324" s="9">
        <f t="shared" si="624"/>
        <v>100</v>
      </c>
    </row>
    <row r="1325" spans="1:14" ht="51">
      <c r="A1325" s="8" t="s">
        <v>240</v>
      </c>
      <c r="B1325" s="2" t="s">
        <v>549</v>
      </c>
      <c r="C1325" s="2" t="s">
        <v>21</v>
      </c>
      <c r="D1325" s="2" t="s">
        <v>115</v>
      </c>
      <c r="E1325" s="52" t="s">
        <v>1236</v>
      </c>
      <c r="F1325" s="2">
        <v>810</v>
      </c>
      <c r="G1325" s="9"/>
      <c r="H1325" s="9"/>
      <c r="I1325" s="9"/>
      <c r="J1325" s="9">
        <v>3918.3</v>
      </c>
      <c r="K1325" s="9">
        <v>3918.3</v>
      </c>
      <c r="L1325" s="9">
        <v>3918.3</v>
      </c>
      <c r="M1325" s="9">
        <v>0</v>
      </c>
      <c r="N1325" s="9">
        <f t="shared" si="624"/>
        <v>100</v>
      </c>
    </row>
    <row r="1326" spans="1:14" ht="45" customHeight="1">
      <c r="A1326" s="8" t="s">
        <v>635</v>
      </c>
      <c r="B1326" s="2" t="s">
        <v>549</v>
      </c>
      <c r="C1326" s="2" t="s">
        <v>21</v>
      </c>
      <c r="D1326" s="2" t="s">
        <v>115</v>
      </c>
      <c r="E1326" s="52" t="s">
        <v>1237</v>
      </c>
      <c r="F1326" s="2"/>
      <c r="G1326" s="9"/>
      <c r="H1326" s="9"/>
      <c r="I1326" s="9"/>
      <c r="J1326" s="9">
        <f>J1327</f>
        <v>1931.4</v>
      </c>
      <c r="K1326" s="9">
        <f t="shared" ref="K1326:L1327" si="625">K1327</f>
        <v>841.346</v>
      </c>
      <c r="L1326" s="9">
        <f t="shared" si="625"/>
        <v>841.279</v>
      </c>
      <c r="M1326" s="9">
        <v>0</v>
      </c>
      <c r="N1326" s="9">
        <f t="shared" si="624"/>
        <v>43.557989023506259</v>
      </c>
    </row>
    <row r="1327" spans="1:14">
      <c r="A1327" s="8" t="s">
        <v>97</v>
      </c>
      <c r="B1327" s="2" t="s">
        <v>549</v>
      </c>
      <c r="C1327" s="2" t="s">
        <v>21</v>
      </c>
      <c r="D1327" s="2" t="s">
        <v>115</v>
      </c>
      <c r="E1327" s="52" t="s">
        <v>1237</v>
      </c>
      <c r="F1327" s="2">
        <v>800</v>
      </c>
      <c r="G1327" s="9"/>
      <c r="H1327" s="9"/>
      <c r="I1327" s="9"/>
      <c r="J1327" s="9">
        <f>J1328</f>
        <v>1931.4</v>
      </c>
      <c r="K1327" s="9">
        <f t="shared" si="625"/>
        <v>841.346</v>
      </c>
      <c r="L1327" s="9">
        <f t="shared" si="625"/>
        <v>841.279</v>
      </c>
      <c r="M1327" s="9">
        <v>0</v>
      </c>
      <c r="N1327" s="9">
        <f t="shared" si="624"/>
        <v>43.557989023506259</v>
      </c>
    </row>
    <row r="1328" spans="1:14" ht="51">
      <c r="A1328" s="8" t="s">
        <v>240</v>
      </c>
      <c r="B1328" s="2" t="s">
        <v>549</v>
      </c>
      <c r="C1328" s="2" t="s">
        <v>21</v>
      </c>
      <c r="D1328" s="2" t="s">
        <v>115</v>
      </c>
      <c r="E1328" s="52" t="s">
        <v>1237</v>
      </c>
      <c r="F1328" s="2">
        <v>810</v>
      </c>
      <c r="G1328" s="9"/>
      <c r="H1328" s="9"/>
      <c r="I1328" s="9"/>
      <c r="J1328" s="9">
        <v>1931.4</v>
      </c>
      <c r="K1328" s="9">
        <v>841.346</v>
      </c>
      <c r="L1328" s="9">
        <v>841.279</v>
      </c>
      <c r="M1328" s="9">
        <v>0</v>
      </c>
      <c r="N1328" s="9">
        <f t="shared" si="624"/>
        <v>43.557989023506259</v>
      </c>
    </row>
    <row r="1329" spans="1:14" ht="51">
      <c r="A1329" s="56" t="s">
        <v>639</v>
      </c>
      <c r="B1329" s="2" t="s">
        <v>549</v>
      </c>
      <c r="C1329" s="2" t="s">
        <v>21</v>
      </c>
      <c r="D1329" s="2" t="s">
        <v>115</v>
      </c>
      <c r="E1329" s="52" t="s">
        <v>1238</v>
      </c>
      <c r="F1329" s="2"/>
      <c r="G1329" s="9"/>
      <c r="H1329" s="9"/>
      <c r="I1329" s="9"/>
      <c r="J1329" s="9">
        <f>J1330</f>
        <v>18489.599999999999</v>
      </c>
      <c r="K1329" s="9">
        <f t="shared" ref="K1329:L1330" si="626">K1330</f>
        <v>18489.599999999999</v>
      </c>
      <c r="L1329" s="9">
        <f t="shared" si="626"/>
        <v>15909.710999999999</v>
      </c>
      <c r="M1329" s="9">
        <v>0</v>
      </c>
      <c r="N1329" s="9">
        <f t="shared" si="624"/>
        <v>86.046810098650056</v>
      </c>
    </row>
    <row r="1330" spans="1:14">
      <c r="A1330" s="8" t="s">
        <v>97</v>
      </c>
      <c r="B1330" s="2" t="s">
        <v>549</v>
      </c>
      <c r="C1330" s="2" t="s">
        <v>21</v>
      </c>
      <c r="D1330" s="2" t="s">
        <v>115</v>
      </c>
      <c r="E1330" s="52" t="s">
        <v>1238</v>
      </c>
      <c r="F1330" s="2">
        <v>800</v>
      </c>
      <c r="G1330" s="9"/>
      <c r="H1330" s="9"/>
      <c r="I1330" s="9"/>
      <c r="J1330" s="9">
        <f>J1331</f>
        <v>18489.599999999999</v>
      </c>
      <c r="K1330" s="9">
        <f t="shared" si="626"/>
        <v>18489.599999999999</v>
      </c>
      <c r="L1330" s="9">
        <f t="shared" si="626"/>
        <v>15909.710999999999</v>
      </c>
      <c r="M1330" s="9">
        <v>0</v>
      </c>
      <c r="N1330" s="9">
        <f t="shared" si="624"/>
        <v>86.046810098650056</v>
      </c>
    </row>
    <row r="1331" spans="1:14" ht="51">
      <c r="A1331" s="8" t="s">
        <v>240</v>
      </c>
      <c r="B1331" s="2" t="s">
        <v>549</v>
      </c>
      <c r="C1331" s="2" t="s">
        <v>21</v>
      </c>
      <c r="D1331" s="2" t="s">
        <v>115</v>
      </c>
      <c r="E1331" s="52" t="s">
        <v>1238</v>
      </c>
      <c r="F1331" s="2">
        <v>810</v>
      </c>
      <c r="G1331" s="9"/>
      <c r="H1331" s="9"/>
      <c r="I1331" s="9"/>
      <c r="J1331" s="9">
        <v>18489.599999999999</v>
      </c>
      <c r="K1331" s="9">
        <v>18489.599999999999</v>
      </c>
      <c r="L1331" s="9">
        <v>15909.710999999999</v>
      </c>
      <c r="M1331" s="9">
        <v>0</v>
      </c>
      <c r="N1331" s="9">
        <f t="shared" si="624"/>
        <v>86.046810098650056</v>
      </c>
    </row>
    <row r="1332" spans="1:14" ht="51">
      <c r="A1332" s="56" t="s">
        <v>637</v>
      </c>
      <c r="B1332" s="2" t="s">
        <v>549</v>
      </c>
      <c r="C1332" s="2" t="s">
        <v>21</v>
      </c>
      <c r="D1332" s="2" t="s">
        <v>115</v>
      </c>
      <c r="E1332" s="52" t="s">
        <v>1239</v>
      </c>
      <c r="F1332" s="2"/>
      <c r="G1332" s="9"/>
      <c r="H1332" s="9"/>
      <c r="I1332" s="9"/>
      <c r="J1332" s="9">
        <f>J1333</f>
        <v>15526.6</v>
      </c>
      <c r="K1332" s="9">
        <f t="shared" ref="K1332:L1333" si="627">K1333</f>
        <v>4711.5829999999996</v>
      </c>
      <c r="L1332" s="9">
        <f t="shared" si="627"/>
        <v>4711.5460000000003</v>
      </c>
      <c r="M1332" s="9">
        <v>0</v>
      </c>
      <c r="N1332" s="9">
        <f t="shared" si="624"/>
        <v>30.344995040768747</v>
      </c>
    </row>
    <row r="1333" spans="1:14">
      <c r="A1333" s="8" t="s">
        <v>97</v>
      </c>
      <c r="B1333" s="2" t="s">
        <v>549</v>
      </c>
      <c r="C1333" s="2" t="s">
        <v>21</v>
      </c>
      <c r="D1333" s="2" t="s">
        <v>115</v>
      </c>
      <c r="E1333" s="52" t="s">
        <v>1239</v>
      </c>
      <c r="F1333" s="2">
        <v>800</v>
      </c>
      <c r="G1333" s="9"/>
      <c r="H1333" s="9"/>
      <c r="I1333" s="9"/>
      <c r="J1333" s="9">
        <f>J1334</f>
        <v>15526.6</v>
      </c>
      <c r="K1333" s="9">
        <f t="shared" si="627"/>
        <v>4711.5829999999996</v>
      </c>
      <c r="L1333" s="9">
        <f t="shared" si="627"/>
        <v>4711.5460000000003</v>
      </c>
      <c r="M1333" s="9">
        <v>0</v>
      </c>
      <c r="N1333" s="9">
        <f t="shared" si="624"/>
        <v>30.344995040768747</v>
      </c>
    </row>
    <row r="1334" spans="1:14" ht="51">
      <c r="A1334" s="8" t="s">
        <v>240</v>
      </c>
      <c r="B1334" s="2" t="s">
        <v>549</v>
      </c>
      <c r="C1334" s="2" t="s">
        <v>21</v>
      </c>
      <c r="D1334" s="2" t="s">
        <v>115</v>
      </c>
      <c r="E1334" s="52" t="s">
        <v>1239</v>
      </c>
      <c r="F1334" s="2">
        <v>810</v>
      </c>
      <c r="G1334" s="9"/>
      <c r="H1334" s="9"/>
      <c r="I1334" s="9"/>
      <c r="J1334" s="9">
        <v>15526.6</v>
      </c>
      <c r="K1334" s="9">
        <v>4711.5829999999996</v>
      </c>
      <c r="L1334" s="9">
        <v>4711.5460000000003</v>
      </c>
      <c r="M1334" s="9">
        <v>0</v>
      </c>
      <c r="N1334" s="9">
        <f t="shared" si="624"/>
        <v>30.344995040768747</v>
      </c>
    </row>
    <row r="1335" spans="1:14">
      <c r="A1335" s="8" t="s">
        <v>593</v>
      </c>
      <c r="B1335" s="2" t="s">
        <v>549</v>
      </c>
      <c r="C1335" s="2" t="s">
        <v>21</v>
      </c>
      <c r="D1335" s="2" t="s">
        <v>115</v>
      </c>
      <c r="E1335" s="2" t="s">
        <v>594</v>
      </c>
      <c r="F1335" s="6" t="s">
        <v>0</v>
      </c>
      <c r="G1335" s="9">
        <v>39383.5</v>
      </c>
      <c r="H1335" s="9">
        <v>3352</v>
      </c>
      <c r="I1335" s="9">
        <v>42735.5</v>
      </c>
      <c r="J1335" s="9">
        <f>J1336</f>
        <v>42735.527000000002</v>
      </c>
      <c r="K1335" s="9">
        <f t="shared" ref="K1335:L1336" si="628">K1336</f>
        <v>42735.527000000002</v>
      </c>
      <c r="L1335" s="9">
        <f t="shared" si="628"/>
        <v>42735.527000000002</v>
      </c>
      <c r="M1335" s="9">
        <f t="shared" si="605"/>
        <v>100.000063179324</v>
      </c>
      <c r="N1335" s="9">
        <f t="shared" si="606"/>
        <v>100</v>
      </c>
    </row>
    <row r="1336" spans="1:14">
      <c r="A1336" s="8" t="s">
        <v>97</v>
      </c>
      <c r="B1336" s="2" t="s">
        <v>549</v>
      </c>
      <c r="C1336" s="2" t="s">
        <v>21</v>
      </c>
      <c r="D1336" s="2" t="s">
        <v>115</v>
      </c>
      <c r="E1336" s="2" t="s">
        <v>594</v>
      </c>
      <c r="F1336" s="2" t="s">
        <v>98</v>
      </c>
      <c r="G1336" s="9">
        <v>39383.5</v>
      </c>
      <c r="H1336" s="9">
        <v>3352</v>
      </c>
      <c r="I1336" s="9">
        <v>42735.5</v>
      </c>
      <c r="J1336" s="9">
        <f>J1337</f>
        <v>42735.527000000002</v>
      </c>
      <c r="K1336" s="9">
        <f t="shared" si="628"/>
        <v>42735.527000000002</v>
      </c>
      <c r="L1336" s="9">
        <f t="shared" si="628"/>
        <v>42735.527000000002</v>
      </c>
      <c r="M1336" s="9">
        <f t="shared" si="605"/>
        <v>100.000063179324</v>
      </c>
      <c r="N1336" s="9">
        <f t="shared" si="606"/>
        <v>100</v>
      </c>
    </row>
    <row r="1337" spans="1:14" ht="51">
      <c r="A1337" s="8" t="s">
        <v>240</v>
      </c>
      <c r="B1337" s="2" t="s">
        <v>549</v>
      </c>
      <c r="C1337" s="2" t="s">
        <v>21</v>
      </c>
      <c r="D1337" s="2" t="s">
        <v>115</v>
      </c>
      <c r="E1337" s="2" t="s">
        <v>594</v>
      </c>
      <c r="F1337" s="2" t="s">
        <v>241</v>
      </c>
      <c r="G1337" s="9">
        <v>39383.5</v>
      </c>
      <c r="H1337" s="9">
        <v>3352</v>
      </c>
      <c r="I1337" s="9">
        <v>42735.5</v>
      </c>
      <c r="J1337" s="9">
        <v>42735.527000000002</v>
      </c>
      <c r="K1337" s="9">
        <v>42735.527000000002</v>
      </c>
      <c r="L1337" s="9">
        <v>42735.527000000002</v>
      </c>
      <c r="M1337" s="9">
        <f t="shared" si="605"/>
        <v>100.000063179324</v>
      </c>
      <c r="N1337" s="9">
        <f t="shared" si="606"/>
        <v>100</v>
      </c>
    </row>
    <row r="1338" spans="1:14" ht="38.25">
      <c r="A1338" s="8" t="s">
        <v>573</v>
      </c>
      <c r="B1338" s="2" t="s">
        <v>549</v>
      </c>
      <c r="C1338" s="2" t="s">
        <v>21</v>
      </c>
      <c r="D1338" s="2" t="s">
        <v>115</v>
      </c>
      <c r="E1338" s="2" t="s">
        <v>595</v>
      </c>
      <c r="F1338" s="6" t="s">
        <v>0</v>
      </c>
      <c r="G1338" s="9">
        <v>406393.1</v>
      </c>
      <c r="H1338" s="9">
        <v>4529.2</v>
      </c>
      <c r="I1338" s="9">
        <v>410922.3</v>
      </c>
      <c r="J1338" s="9">
        <f>J1339</f>
        <v>410922.3</v>
      </c>
      <c r="K1338" s="9">
        <f t="shared" ref="K1338:L1339" si="629">K1339</f>
        <v>410922.3</v>
      </c>
      <c r="L1338" s="9">
        <f t="shared" si="629"/>
        <v>410922.3</v>
      </c>
      <c r="M1338" s="9">
        <f t="shared" si="605"/>
        <v>100</v>
      </c>
      <c r="N1338" s="9">
        <f t="shared" si="606"/>
        <v>100</v>
      </c>
    </row>
    <row r="1339" spans="1:14">
      <c r="A1339" s="8" t="s">
        <v>97</v>
      </c>
      <c r="B1339" s="2" t="s">
        <v>549</v>
      </c>
      <c r="C1339" s="2" t="s">
        <v>21</v>
      </c>
      <c r="D1339" s="2" t="s">
        <v>115</v>
      </c>
      <c r="E1339" s="2" t="s">
        <v>595</v>
      </c>
      <c r="F1339" s="2" t="s">
        <v>98</v>
      </c>
      <c r="G1339" s="9">
        <v>406393.1</v>
      </c>
      <c r="H1339" s="9">
        <v>4529.2</v>
      </c>
      <c r="I1339" s="9">
        <v>410922.3</v>
      </c>
      <c r="J1339" s="9">
        <f>J1340</f>
        <v>410922.3</v>
      </c>
      <c r="K1339" s="9">
        <f t="shared" si="629"/>
        <v>410922.3</v>
      </c>
      <c r="L1339" s="9">
        <f t="shared" si="629"/>
        <v>410922.3</v>
      </c>
      <c r="M1339" s="9">
        <f t="shared" si="605"/>
        <v>100</v>
      </c>
      <c r="N1339" s="9">
        <f t="shared" si="606"/>
        <v>100</v>
      </c>
    </row>
    <row r="1340" spans="1:14" ht="51">
      <c r="A1340" s="8" t="s">
        <v>240</v>
      </c>
      <c r="B1340" s="2" t="s">
        <v>549</v>
      </c>
      <c r="C1340" s="2" t="s">
        <v>21</v>
      </c>
      <c r="D1340" s="2" t="s">
        <v>115</v>
      </c>
      <c r="E1340" s="2" t="s">
        <v>595</v>
      </c>
      <c r="F1340" s="2" t="s">
        <v>241</v>
      </c>
      <c r="G1340" s="9">
        <v>406393.1</v>
      </c>
      <c r="H1340" s="9">
        <v>4529.2</v>
      </c>
      <c r="I1340" s="9">
        <v>410922.3</v>
      </c>
      <c r="J1340" s="9">
        <v>410922.3</v>
      </c>
      <c r="K1340" s="9">
        <v>410922.3</v>
      </c>
      <c r="L1340" s="9">
        <v>410922.3</v>
      </c>
      <c r="M1340" s="9">
        <f t="shared" si="605"/>
        <v>100</v>
      </c>
      <c r="N1340" s="9">
        <f t="shared" si="606"/>
        <v>100</v>
      </c>
    </row>
    <row r="1341" spans="1:14" ht="25.5">
      <c r="A1341" s="8" t="s">
        <v>596</v>
      </c>
      <c r="B1341" s="2" t="s">
        <v>549</v>
      </c>
      <c r="C1341" s="2" t="s">
        <v>21</v>
      </c>
      <c r="D1341" s="2" t="s">
        <v>115</v>
      </c>
      <c r="E1341" s="2" t="s">
        <v>597</v>
      </c>
      <c r="F1341" s="6" t="s">
        <v>0</v>
      </c>
      <c r="G1341" s="9">
        <v>9022.7999999999993</v>
      </c>
      <c r="H1341" s="9" t="s">
        <v>0</v>
      </c>
      <c r="I1341" s="9">
        <v>9022.7999999999993</v>
      </c>
      <c r="J1341" s="9">
        <f>J1342</f>
        <v>9022.7510000000002</v>
      </c>
      <c r="K1341" s="9">
        <f t="shared" ref="K1341:L1342" si="630">K1342</f>
        <v>9022.7270000000008</v>
      </c>
      <c r="L1341" s="9">
        <f t="shared" si="630"/>
        <v>9022.7270000000008</v>
      </c>
      <c r="M1341" s="9">
        <f t="shared" si="605"/>
        <v>99.999190938511333</v>
      </c>
      <c r="N1341" s="9">
        <f t="shared" si="606"/>
        <v>99.999734005737281</v>
      </c>
    </row>
    <row r="1342" spans="1:14">
      <c r="A1342" s="8" t="s">
        <v>97</v>
      </c>
      <c r="B1342" s="2" t="s">
        <v>549</v>
      </c>
      <c r="C1342" s="2" t="s">
        <v>21</v>
      </c>
      <c r="D1342" s="2" t="s">
        <v>115</v>
      </c>
      <c r="E1342" s="2" t="s">
        <v>597</v>
      </c>
      <c r="F1342" s="2" t="s">
        <v>98</v>
      </c>
      <c r="G1342" s="9">
        <v>9022.7999999999993</v>
      </c>
      <c r="H1342" s="9" t="s">
        <v>0</v>
      </c>
      <c r="I1342" s="9">
        <v>9022.7999999999993</v>
      </c>
      <c r="J1342" s="9">
        <f>J1343</f>
        <v>9022.7510000000002</v>
      </c>
      <c r="K1342" s="9">
        <f t="shared" si="630"/>
        <v>9022.7270000000008</v>
      </c>
      <c r="L1342" s="9">
        <f t="shared" si="630"/>
        <v>9022.7270000000008</v>
      </c>
      <c r="M1342" s="9">
        <f t="shared" si="605"/>
        <v>99.999190938511333</v>
      </c>
      <c r="N1342" s="9">
        <f t="shared" si="606"/>
        <v>99.999734005737281</v>
      </c>
    </row>
    <row r="1343" spans="1:14" ht="51">
      <c r="A1343" s="8" t="s">
        <v>240</v>
      </c>
      <c r="B1343" s="2" t="s">
        <v>549</v>
      </c>
      <c r="C1343" s="2" t="s">
        <v>21</v>
      </c>
      <c r="D1343" s="2" t="s">
        <v>115</v>
      </c>
      <c r="E1343" s="2" t="s">
        <v>597</v>
      </c>
      <c r="F1343" s="2" t="s">
        <v>241</v>
      </c>
      <c r="G1343" s="9">
        <v>9022.7999999999993</v>
      </c>
      <c r="H1343" s="9" t="s">
        <v>0</v>
      </c>
      <c r="I1343" s="9">
        <v>9022.7999999999993</v>
      </c>
      <c r="J1343" s="9">
        <v>9022.7510000000002</v>
      </c>
      <c r="K1343" s="9">
        <v>9022.7270000000008</v>
      </c>
      <c r="L1343" s="9">
        <v>9022.7270000000008</v>
      </c>
      <c r="M1343" s="9">
        <f t="shared" si="605"/>
        <v>99.999190938511333</v>
      </c>
      <c r="N1343" s="9">
        <f t="shared" si="606"/>
        <v>99.999734005737281</v>
      </c>
    </row>
    <row r="1344" spans="1:14" ht="51">
      <c r="A1344" s="8" t="s">
        <v>598</v>
      </c>
      <c r="B1344" s="2" t="s">
        <v>549</v>
      </c>
      <c r="C1344" s="2" t="s">
        <v>21</v>
      </c>
      <c r="D1344" s="2" t="s">
        <v>115</v>
      </c>
      <c r="E1344" s="2" t="s">
        <v>599</v>
      </c>
      <c r="F1344" s="6" t="s">
        <v>0</v>
      </c>
      <c r="G1344" s="9">
        <v>5406.2</v>
      </c>
      <c r="H1344" s="9">
        <v>-0.6</v>
      </c>
      <c r="I1344" s="9">
        <v>5405.6</v>
      </c>
      <c r="J1344" s="9">
        <f>J1345</f>
        <v>5405.6220000000003</v>
      </c>
      <c r="K1344" s="9">
        <f t="shared" ref="K1344:L1345" si="631">K1345</f>
        <v>5405.5919999999996</v>
      </c>
      <c r="L1344" s="9">
        <f t="shared" si="631"/>
        <v>5405.5919999999996</v>
      </c>
      <c r="M1344" s="9">
        <f t="shared" si="605"/>
        <v>99.999852005327796</v>
      </c>
      <c r="N1344" s="9">
        <f t="shared" si="606"/>
        <v>99.99944502223795</v>
      </c>
    </row>
    <row r="1345" spans="1:14">
      <c r="A1345" s="8" t="s">
        <v>97</v>
      </c>
      <c r="B1345" s="2" t="s">
        <v>549</v>
      </c>
      <c r="C1345" s="2" t="s">
        <v>21</v>
      </c>
      <c r="D1345" s="2" t="s">
        <v>115</v>
      </c>
      <c r="E1345" s="2" t="s">
        <v>599</v>
      </c>
      <c r="F1345" s="2" t="s">
        <v>98</v>
      </c>
      <c r="G1345" s="9">
        <v>5406.2</v>
      </c>
      <c r="H1345" s="9">
        <v>-0.6</v>
      </c>
      <c r="I1345" s="9">
        <v>5405.6</v>
      </c>
      <c r="J1345" s="9">
        <f>J1346</f>
        <v>5405.6220000000003</v>
      </c>
      <c r="K1345" s="9">
        <f t="shared" si="631"/>
        <v>5405.5919999999996</v>
      </c>
      <c r="L1345" s="9">
        <f t="shared" si="631"/>
        <v>5405.5919999999996</v>
      </c>
      <c r="M1345" s="9">
        <f t="shared" si="605"/>
        <v>99.999852005327796</v>
      </c>
      <c r="N1345" s="9">
        <f t="shared" si="606"/>
        <v>99.99944502223795</v>
      </c>
    </row>
    <row r="1346" spans="1:14" ht="51">
      <c r="A1346" s="8" t="s">
        <v>240</v>
      </c>
      <c r="B1346" s="2" t="s">
        <v>549</v>
      </c>
      <c r="C1346" s="2" t="s">
        <v>21</v>
      </c>
      <c r="D1346" s="2" t="s">
        <v>115</v>
      </c>
      <c r="E1346" s="2" t="s">
        <v>599</v>
      </c>
      <c r="F1346" s="2" t="s">
        <v>241</v>
      </c>
      <c r="G1346" s="9">
        <v>5406.2</v>
      </c>
      <c r="H1346" s="9">
        <v>-0.6</v>
      </c>
      <c r="I1346" s="9">
        <v>5405.6</v>
      </c>
      <c r="J1346" s="9">
        <v>5405.6220000000003</v>
      </c>
      <c r="K1346" s="9">
        <v>5405.5919999999996</v>
      </c>
      <c r="L1346" s="9">
        <v>5405.5919999999996</v>
      </c>
      <c r="M1346" s="9">
        <f t="shared" si="605"/>
        <v>99.999852005327796</v>
      </c>
      <c r="N1346" s="9">
        <f t="shared" si="606"/>
        <v>99.99944502223795</v>
      </c>
    </row>
    <row r="1347" spans="1:14" ht="25.5">
      <c r="A1347" s="8" t="s">
        <v>600</v>
      </c>
      <c r="B1347" s="2" t="s">
        <v>549</v>
      </c>
      <c r="C1347" s="2" t="s">
        <v>21</v>
      </c>
      <c r="D1347" s="2" t="s">
        <v>115</v>
      </c>
      <c r="E1347" s="2" t="s">
        <v>601</v>
      </c>
      <c r="F1347" s="6" t="s">
        <v>0</v>
      </c>
      <c r="G1347" s="9">
        <v>6710</v>
      </c>
      <c r="H1347" s="9">
        <v>-300</v>
      </c>
      <c r="I1347" s="9">
        <v>6410</v>
      </c>
      <c r="J1347" s="9">
        <f>J1348+J1350</f>
        <v>6410</v>
      </c>
      <c r="K1347" s="9">
        <f t="shared" ref="K1347:L1347" si="632">K1348+K1350</f>
        <v>6410</v>
      </c>
      <c r="L1347" s="9">
        <f t="shared" si="632"/>
        <v>6405.45</v>
      </c>
      <c r="M1347" s="9">
        <f t="shared" si="605"/>
        <v>99.929017160686428</v>
      </c>
      <c r="N1347" s="9">
        <f t="shared" si="606"/>
        <v>99.929017160686428</v>
      </c>
    </row>
    <row r="1348" spans="1:14" ht="25.5">
      <c r="A1348" s="8" t="s">
        <v>89</v>
      </c>
      <c r="B1348" s="2" t="s">
        <v>549</v>
      </c>
      <c r="C1348" s="2" t="s">
        <v>21</v>
      </c>
      <c r="D1348" s="2" t="s">
        <v>115</v>
      </c>
      <c r="E1348" s="2" t="s">
        <v>601</v>
      </c>
      <c r="F1348" s="2" t="s">
        <v>90</v>
      </c>
      <c r="G1348" s="9">
        <v>2000</v>
      </c>
      <c r="H1348" s="9" t="s">
        <v>0</v>
      </c>
      <c r="I1348" s="9">
        <v>2000</v>
      </c>
      <c r="J1348" s="9">
        <f>J1349</f>
        <v>2000</v>
      </c>
      <c r="K1348" s="9">
        <f t="shared" ref="K1348:L1348" si="633">K1349</f>
        <v>2000</v>
      </c>
      <c r="L1348" s="9">
        <f t="shared" si="633"/>
        <v>1995.4499999999998</v>
      </c>
      <c r="M1348" s="9">
        <f t="shared" si="605"/>
        <v>99.77249999999998</v>
      </c>
      <c r="N1348" s="9">
        <f t="shared" si="606"/>
        <v>99.77249999999998</v>
      </c>
    </row>
    <row r="1349" spans="1:14" ht="38.25">
      <c r="A1349" s="8" t="s">
        <v>91</v>
      </c>
      <c r="B1349" s="2" t="s">
        <v>549</v>
      </c>
      <c r="C1349" s="2" t="s">
        <v>21</v>
      </c>
      <c r="D1349" s="2" t="s">
        <v>115</v>
      </c>
      <c r="E1349" s="2" t="s">
        <v>601</v>
      </c>
      <c r="F1349" s="2" t="s">
        <v>92</v>
      </c>
      <c r="G1349" s="9">
        <v>2000</v>
      </c>
      <c r="H1349" s="9" t="s">
        <v>0</v>
      </c>
      <c r="I1349" s="9">
        <v>2000</v>
      </c>
      <c r="J1349" s="9">
        <f>731.15+1268.85</f>
        <v>2000</v>
      </c>
      <c r="K1349" s="9">
        <v>2000</v>
      </c>
      <c r="L1349" s="9">
        <f>726.6+1268.85</f>
        <v>1995.4499999999998</v>
      </c>
      <c r="M1349" s="9">
        <f t="shared" si="605"/>
        <v>99.77249999999998</v>
      </c>
      <c r="N1349" s="9">
        <f t="shared" si="606"/>
        <v>99.77249999999998</v>
      </c>
    </row>
    <row r="1350" spans="1:14">
      <c r="A1350" s="8" t="s">
        <v>97</v>
      </c>
      <c r="B1350" s="2" t="s">
        <v>549</v>
      </c>
      <c r="C1350" s="2" t="s">
        <v>21</v>
      </c>
      <c r="D1350" s="2" t="s">
        <v>115</v>
      </c>
      <c r="E1350" s="2" t="s">
        <v>601</v>
      </c>
      <c r="F1350" s="2" t="s">
        <v>98</v>
      </c>
      <c r="G1350" s="9">
        <v>4710</v>
      </c>
      <c r="H1350" s="9">
        <v>-300</v>
      </c>
      <c r="I1350" s="9">
        <v>4410</v>
      </c>
      <c r="J1350" s="9">
        <f>J1351</f>
        <v>4410</v>
      </c>
      <c r="K1350" s="9">
        <f t="shared" ref="K1350:L1350" si="634">K1351</f>
        <v>4410</v>
      </c>
      <c r="L1350" s="9">
        <f t="shared" si="634"/>
        <v>4410</v>
      </c>
      <c r="M1350" s="9">
        <f t="shared" ref="M1350:M1413" si="635">L1350/I1350*100</f>
        <v>100</v>
      </c>
      <c r="N1350" s="9">
        <f t="shared" ref="N1350:N1413" si="636">L1350/J1350*100</f>
        <v>100</v>
      </c>
    </row>
    <row r="1351" spans="1:14" ht="51">
      <c r="A1351" s="8" t="s">
        <v>240</v>
      </c>
      <c r="B1351" s="2" t="s">
        <v>549</v>
      </c>
      <c r="C1351" s="2" t="s">
        <v>21</v>
      </c>
      <c r="D1351" s="2" t="s">
        <v>115</v>
      </c>
      <c r="E1351" s="2" t="s">
        <v>601</v>
      </c>
      <c r="F1351" s="2" t="s">
        <v>241</v>
      </c>
      <c r="G1351" s="9">
        <v>4710</v>
      </c>
      <c r="H1351" s="9">
        <v>-300</v>
      </c>
      <c r="I1351" s="9">
        <v>4410</v>
      </c>
      <c r="J1351" s="9">
        <v>4410</v>
      </c>
      <c r="K1351" s="9">
        <v>4410</v>
      </c>
      <c r="L1351" s="9">
        <v>4410</v>
      </c>
      <c r="M1351" s="9">
        <f t="shared" si="635"/>
        <v>100</v>
      </c>
      <c r="N1351" s="9">
        <f t="shared" si="636"/>
        <v>100</v>
      </c>
    </row>
    <row r="1352" spans="1:14" ht="51">
      <c r="A1352" s="8" t="s">
        <v>569</v>
      </c>
      <c r="B1352" s="2" t="s">
        <v>549</v>
      </c>
      <c r="C1352" s="2" t="s">
        <v>21</v>
      </c>
      <c r="D1352" s="2" t="s">
        <v>115</v>
      </c>
      <c r="E1352" s="2" t="s">
        <v>602</v>
      </c>
      <c r="F1352" s="6" t="s">
        <v>0</v>
      </c>
      <c r="G1352" s="9">
        <v>7697.4</v>
      </c>
      <c r="H1352" s="9">
        <v>-500</v>
      </c>
      <c r="I1352" s="9">
        <v>7197.4</v>
      </c>
      <c r="J1352" s="9">
        <f>J1353</f>
        <v>7197.4</v>
      </c>
      <c r="K1352" s="9">
        <f t="shared" ref="K1352:L1353" si="637">K1353</f>
        <v>7197.4</v>
      </c>
      <c r="L1352" s="9">
        <f t="shared" si="637"/>
        <v>7197.4</v>
      </c>
      <c r="M1352" s="9">
        <f t="shared" si="635"/>
        <v>100</v>
      </c>
      <c r="N1352" s="9">
        <f t="shared" si="636"/>
        <v>100</v>
      </c>
    </row>
    <row r="1353" spans="1:14">
      <c r="A1353" s="8" t="s">
        <v>97</v>
      </c>
      <c r="B1353" s="2" t="s">
        <v>549</v>
      </c>
      <c r="C1353" s="2" t="s">
        <v>21</v>
      </c>
      <c r="D1353" s="2" t="s">
        <v>115</v>
      </c>
      <c r="E1353" s="2" t="s">
        <v>602</v>
      </c>
      <c r="F1353" s="2" t="s">
        <v>98</v>
      </c>
      <c r="G1353" s="9">
        <v>7697.4</v>
      </c>
      <c r="H1353" s="9">
        <v>-500</v>
      </c>
      <c r="I1353" s="9">
        <v>7197.4</v>
      </c>
      <c r="J1353" s="9">
        <f>J1354</f>
        <v>7197.4</v>
      </c>
      <c r="K1353" s="9">
        <f t="shared" si="637"/>
        <v>7197.4</v>
      </c>
      <c r="L1353" s="9">
        <f t="shared" si="637"/>
        <v>7197.4</v>
      </c>
      <c r="M1353" s="9">
        <f t="shared" si="635"/>
        <v>100</v>
      </c>
      <c r="N1353" s="9">
        <f t="shared" si="636"/>
        <v>100</v>
      </c>
    </row>
    <row r="1354" spans="1:14" ht="51">
      <c r="A1354" s="8" t="s">
        <v>240</v>
      </c>
      <c r="B1354" s="2" t="s">
        <v>549</v>
      </c>
      <c r="C1354" s="2" t="s">
        <v>21</v>
      </c>
      <c r="D1354" s="2" t="s">
        <v>115</v>
      </c>
      <c r="E1354" s="2" t="s">
        <v>602</v>
      </c>
      <c r="F1354" s="2" t="s">
        <v>241</v>
      </c>
      <c r="G1354" s="9">
        <v>7697.4</v>
      </c>
      <c r="H1354" s="9">
        <v>-500</v>
      </c>
      <c r="I1354" s="9">
        <v>7197.4</v>
      </c>
      <c r="J1354" s="9">
        <v>7197.4</v>
      </c>
      <c r="K1354" s="9">
        <v>7197.4</v>
      </c>
      <c r="L1354" s="9">
        <v>7197.4</v>
      </c>
      <c r="M1354" s="9">
        <f t="shared" si="635"/>
        <v>100</v>
      </c>
      <c r="N1354" s="9">
        <f t="shared" si="636"/>
        <v>100</v>
      </c>
    </row>
    <row r="1355" spans="1:14" ht="63.75">
      <c r="A1355" s="75" t="s">
        <v>603</v>
      </c>
      <c r="B1355" s="76" t="s">
        <v>0</v>
      </c>
      <c r="C1355" s="76" t="s">
        <v>0</v>
      </c>
      <c r="D1355" s="76" t="s">
        <v>0</v>
      </c>
      <c r="E1355" s="76" t="s">
        <v>0</v>
      </c>
      <c r="F1355" s="76" t="s">
        <v>0</v>
      </c>
      <c r="G1355" s="77">
        <v>500</v>
      </c>
      <c r="H1355" s="77">
        <v>-500</v>
      </c>
      <c r="I1355" s="77">
        <v>7197.4</v>
      </c>
      <c r="J1355" s="77">
        <v>7197.4</v>
      </c>
      <c r="K1355" s="77">
        <v>7197.4</v>
      </c>
      <c r="L1355" s="77">
        <v>7197.4</v>
      </c>
      <c r="M1355" s="77">
        <f t="shared" si="635"/>
        <v>100</v>
      </c>
      <c r="N1355" s="77">
        <f t="shared" si="636"/>
        <v>100</v>
      </c>
    </row>
    <row r="1356" spans="1:14" ht="25.5">
      <c r="A1356" s="8" t="s">
        <v>604</v>
      </c>
      <c r="B1356" s="2" t="s">
        <v>549</v>
      </c>
      <c r="C1356" s="2" t="s">
        <v>21</v>
      </c>
      <c r="D1356" s="2" t="s">
        <v>115</v>
      </c>
      <c r="E1356" s="2" t="s">
        <v>605</v>
      </c>
      <c r="F1356" s="6" t="s">
        <v>0</v>
      </c>
      <c r="G1356" s="9">
        <v>5000</v>
      </c>
      <c r="H1356" s="9">
        <v>-2383.9</v>
      </c>
      <c r="I1356" s="9">
        <v>2616.1</v>
      </c>
      <c r="J1356" s="9">
        <f>J1357</f>
        <v>2616.1</v>
      </c>
      <c r="K1356" s="9">
        <f t="shared" ref="K1356:L1357" si="638">K1357</f>
        <v>2616.1</v>
      </c>
      <c r="L1356" s="9">
        <f t="shared" si="638"/>
        <v>2616.1</v>
      </c>
      <c r="M1356" s="9">
        <f t="shared" si="635"/>
        <v>100</v>
      </c>
      <c r="N1356" s="9">
        <f t="shared" si="636"/>
        <v>100</v>
      </c>
    </row>
    <row r="1357" spans="1:14">
      <c r="A1357" s="8" t="s">
        <v>97</v>
      </c>
      <c r="B1357" s="2" t="s">
        <v>549</v>
      </c>
      <c r="C1357" s="2" t="s">
        <v>21</v>
      </c>
      <c r="D1357" s="2" t="s">
        <v>115</v>
      </c>
      <c r="E1357" s="2" t="s">
        <v>605</v>
      </c>
      <c r="F1357" s="2" t="s">
        <v>98</v>
      </c>
      <c r="G1357" s="9">
        <v>5000</v>
      </c>
      <c r="H1357" s="9">
        <v>-2383.9</v>
      </c>
      <c r="I1357" s="9">
        <v>2616.1</v>
      </c>
      <c r="J1357" s="9">
        <f>J1358</f>
        <v>2616.1</v>
      </c>
      <c r="K1357" s="9">
        <f t="shared" si="638"/>
        <v>2616.1</v>
      </c>
      <c r="L1357" s="9">
        <f t="shared" si="638"/>
        <v>2616.1</v>
      </c>
      <c r="M1357" s="9">
        <f t="shared" si="635"/>
        <v>100</v>
      </c>
      <c r="N1357" s="9">
        <f t="shared" si="636"/>
        <v>100</v>
      </c>
    </row>
    <row r="1358" spans="1:14" ht="51">
      <c r="A1358" s="8" t="s">
        <v>240</v>
      </c>
      <c r="B1358" s="2" t="s">
        <v>549</v>
      </c>
      <c r="C1358" s="2" t="s">
        <v>21</v>
      </c>
      <c r="D1358" s="2" t="s">
        <v>115</v>
      </c>
      <c r="E1358" s="2" t="s">
        <v>605</v>
      </c>
      <c r="F1358" s="2" t="s">
        <v>241</v>
      </c>
      <c r="G1358" s="9">
        <v>5000</v>
      </c>
      <c r="H1358" s="9">
        <v>-2383.9</v>
      </c>
      <c r="I1358" s="9">
        <v>2616.1</v>
      </c>
      <c r="J1358" s="9">
        <v>2616.1</v>
      </c>
      <c r="K1358" s="9">
        <v>2616.1</v>
      </c>
      <c r="L1358" s="9">
        <v>2616.1</v>
      </c>
      <c r="M1358" s="9">
        <f t="shared" si="635"/>
        <v>100</v>
      </c>
      <c r="N1358" s="9">
        <f t="shared" si="636"/>
        <v>100</v>
      </c>
    </row>
    <row r="1359" spans="1:14" ht="51">
      <c r="A1359" s="8" t="s">
        <v>591</v>
      </c>
      <c r="B1359" s="2" t="s">
        <v>549</v>
      </c>
      <c r="C1359" s="2" t="s">
        <v>21</v>
      </c>
      <c r="D1359" s="2" t="s">
        <v>115</v>
      </c>
      <c r="E1359" s="2" t="s">
        <v>606</v>
      </c>
      <c r="F1359" s="6" t="s">
        <v>0</v>
      </c>
      <c r="G1359" s="9">
        <v>250</v>
      </c>
      <c r="H1359" s="9" t="s">
        <v>0</v>
      </c>
      <c r="I1359" s="9">
        <v>250</v>
      </c>
      <c r="J1359" s="9">
        <f>J1360</f>
        <v>250</v>
      </c>
      <c r="K1359" s="9">
        <f t="shared" ref="K1359:L1360" si="639">K1360</f>
        <v>128.667</v>
      </c>
      <c r="L1359" s="9">
        <f t="shared" si="639"/>
        <v>128.59</v>
      </c>
      <c r="M1359" s="9">
        <f t="shared" si="635"/>
        <v>51.436000000000007</v>
      </c>
      <c r="N1359" s="9">
        <f t="shared" si="636"/>
        <v>51.436000000000007</v>
      </c>
    </row>
    <row r="1360" spans="1:14">
      <c r="A1360" s="8" t="s">
        <v>97</v>
      </c>
      <c r="B1360" s="2" t="s">
        <v>549</v>
      </c>
      <c r="C1360" s="2" t="s">
        <v>21</v>
      </c>
      <c r="D1360" s="2" t="s">
        <v>115</v>
      </c>
      <c r="E1360" s="2" t="s">
        <v>606</v>
      </c>
      <c r="F1360" s="2" t="s">
        <v>98</v>
      </c>
      <c r="G1360" s="9">
        <v>250</v>
      </c>
      <c r="H1360" s="9" t="s">
        <v>0</v>
      </c>
      <c r="I1360" s="9">
        <v>250</v>
      </c>
      <c r="J1360" s="9">
        <f>J1361</f>
        <v>250</v>
      </c>
      <c r="K1360" s="9">
        <f t="shared" si="639"/>
        <v>128.667</v>
      </c>
      <c r="L1360" s="9">
        <f t="shared" si="639"/>
        <v>128.59</v>
      </c>
      <c r="M1360" s="9">
        <f t="shared" si="635"/>
        <v>51.436000000000007</v>
      </c>
      <c r="N1360" s="9">
        <f t="shared" si="636"/>
        <v>51.436000000000007</v>
      </c>
    </row>
    <row r="1361" spans="1:14" ht="51">
      <c r="A1361" s="8" t="s">
        <v>240</v>
      </c>
      <c r="B1361" s="2" t="s">
        <v>549</v>
      </c>
      <c r="C1361" s="2" t="s">
        <v>21</v>
      </c>
      <c r="D1361" s="2" t="s">
        <v>115</v>
      </c>
      <c r="E1361" s="2" t="s">
        <v>606</v>
      </c>
      <c r="F1361" s="2" t="s">
        <v>241</v>
      </c>
      <c r="G1361" s="9">
        <v>250</v>
      </c>
      <c r="H1361" s="9" t="s">
        <v>0</v>
      </c>
      <c r="I1361" s="9">
        <v>250</v>
      </c>
      <c r="J1361" s="9">
        <v>250</v>
      </c>
      <c r="K1361" s="9">
        <v>128.667</v>
      </c>
      <c r="L1361" s="9">
        <v>128.59</v>
      </c>
      <c r="M1361" s="9">
        <f t="shared" si="635"/>
        <v>51.436000000000007</v>
      </c>
      <c r="N1361" s="9">
        <f t="shared" si="636"/>
        <v>51.436000000000007</v>
      </c>
    </row>
    <row r="1362" spans="1:14" ht="25.5">
      <c r="A1362" s="8" t="s">
        <v>607</v>
      </c>
      <c r="B1362" s="2" t="s">
        <v>549</v>
      </c>
      <c r="C1362" s="2" t="s">
        <v>21</v>
      </c>
      <c r="D1362" s="2" t="s">
        <v>115</v>
      </c>
      <c r="E1362" s="2" t="s">
        <v>608</v>
      </c>
      <c r="F1362" s="6" t="s">
        <v>0</v>
      </c>
      <c r="G1362" s="9">
        <v>13000</v>
      </c>
      <c r="H1362" s="9">
        <v>-200</v>
      </c>
      <c r="I1362" s="9">
        <v>12800</v>
      </c>
      <c r="J1362" s="9">
        <f>J1363</f>
        <v>12800</v>
      </c>
      <c r="K1362" s="9">
        <f t="shared" ref="K1362:L1363" si="640">K1363</f>
        <v>12800</v>
      </c>
      <c r="L1362" s="9">
        <f t="shared" si="640"/>
        <v>12800</v>
      </c>
      <c r="M1362" s="9">
        <f t="shared" si="635"/>
        <v>100</v>
      </c>
      <c r="N1362" s="9">
        <f t="shared" si="636"/>
        <v>100</v>
      </c>
    </row>
    <row r="1363" spans="1:14">
      <c r="A1363" s="8" t="s">
        <v>97</v>
      </c>
      <c r="B1363" s="2" t="s">
        <v>549</v>
      </c>
      <c r="C1363" s="2" t="s">
        <v>21</v>
      </c>
      <c r="D1363" s="2" t="s">
        <v>115</v>
      </c>
      <c r="E1363" s="2" t="s">
        <v>608</v>
      </c>
      <c r="F1363" s="2" t="s">
        <v>98</v>
      </c>
      <c r="G1363" s="9">
        <v>13000</v>
      </c>
      <c r="H1363" s="9">
        <v>-200</v>
      </c>
      <c r="I1363" s="9">
        <v>12800</v>
      </c>
      <c r="J1363" s="9">
        <f>J1364</f>
        <v>12800</v>
      </c>
      <c r="K1363" s="9">
        <f t="shared" si="640"/>
        <v>12800</v>
      </c>
      <c r="L1363" s="9">
        <f t="shared" si="640"/>
        <v>12800</v>
      </c>
      <c r="M1363" s="9">
        <f t="shared" si="635"/>
        <v>100</v>
      </c>
      <c r="N1363" s="9">
        <f t="shared" si="636"/>
        <v>100</v>
      </c>
    </row>
    <row r="1364" spans="1:14" ht="51">
      <c r="A1364" s="8" t="s">
        <v>240</v>
      </c>
      <c r="B1364" s="2" t="s">
        <v>549</v>
      </c>
      <c r="C1364" s="2" t="s">
        <v>21</v>
      </c>
      <c r="D1364" s="2" t="s">
        <v>115</v>
      </c>
      <c r="E1364" s="2" t="s">
        <v>608</v>
      </c>
      <c r="F1364" s="2" t="s">
        <v>241</v>
      </c>
      <c r="G1364" s="9">
        <v>13000</v>
      </c>
      <c r="H1364" s="9">
        <v>-200</v>
      </c>
      <c r="I1364" s="9">
        <v>12800</v>
      </c>
      <c r="J1364" s="9">
        <v>12800</v>
      </c>
      <c r="K1364" s="9">
        <v>12800</v>
      </c>
      <c r="L1364" s="9">
        <v>12800</v>
      </c>
      <c r="M1364" s="9">
        <f t="shared" si="635"/>
        <v>100</v>
      </c>
      <c r="N1364" s="9">
        <f t="shared" si="636"/>
        <v>100</v>
      </c>
    </row>
    <row r="1365" spans="1:14">
      <c r="A1365" s="8" t="s">
        <v>571</v>
      </c>
      <c r="B1365" s="2" t="s">
        <v>549</v>
      </c>
      <c r="C1365" s="2" t="s">
        <v>21</v>
      </c>
      <c r="D1365" s="2" t="s">
        <v>115</v>
      </c>
      <c r="E1365" s="2" t="s">
        <v>609</v>
      </c>
      <c r="F1365" s="6" t="s">
        <v>0</v>
      </c>
      <c r="G1365" s="9">
        <v>54700</v>
      </c>
      <c r="H1365" s="9">
        <v>160</v>
      </c>
      <c r="I1365" s="9">
        <v>54860</v>
      </c>
      <c r="J1365" s="9">
        <f>J1366</f>
        <v>54860</v>
      </c>
      <c r="K1365" s="9">
        <f t="shared" ref="K1365:L1366" si="641">K1366</f>
        <v>54860</v>
      </c>
      <c r="L1365" s="9">
        <f t="shared" si="641"/>
        <v>54860</v>
      </c>
      <c r="M1365" s="9">
        <f t="shared" si="635"/>
        <v>100</v>
      </c>
      <c r="N1365" s="9">
        <f t="shared" si="636"/>
        <v>100</v>
      </c>
    </row>
    <row r="1366" spans="1:14">
      <c r="A1366" s="8" t="s">
        <v>97</v>
      </c>
      <c r="B1366" s="2" t="s">
        <v>549</v>
      </c>
      <c r="C1366" s="2" t="s">
        <v>21</v>
      </c>
      <c r="D1366" s="2" t="s">
        <v>115</v>
      </c>
      <c r="E1366" s="2" t="s">
        <v>609</v>
      </c>
      <c r="F1366" s="2" t="s">
        <v>98</v>
      </c>
      <c r="G1366" s="9">
        <v>54700</v>
      </c>
      <c r="H1366" s="9">
        <v>160</v>
      </c>
      <c r="I1366" s="9">
        <v>54860</v>
      </c>
      <c r="J1366" s="9">
        <f>J1367</f>
        <v>54860</v>
      </c>
      <c r="K1366" s="9">
        <f t="shared" si="641"/>
        <v>54860</v>
      </c>
      <c r="L1366" s="9">
        <f t="shared" si="641"/>
        <v>54860</v>
      </c>
      <c r="M1366" s="9">
        <f t="shared" si="635"/>
        <v>100</v>
      </c>
      <c r="N1366" s="9">
        <f t="shared" si="636"/>
        <v>100</v>
      </c>
    </row>
    <row r="1367" spans="1:14" ht="51">
      <c r="A1367" s="8" t="s">
        <v>240</v>
      </c>
      <c r="B1367" s="2" t="s">
        <v>549</v>
      </c>
      <c r="C1367" s="2" t="s">
        <v>21</v>
      </c>
      <c r="D1367" s="2" t="s">
        <v>115</v>
      </c>
      <c r="E1367" s="2" t="s">
        <v>609</v>
      </c>
      <c r="F1367" s="2" t="s">
        <v>241</v>
      </c>
      <c r="G1367" s="9">
        <v>54700</v>
      </c>
      <c r="H1367" s="9">
        <v>160</v>
      </c>
      <c r="I1367" s="9">
        <v>54860</v>
      </c>
      <c r="J1367" s="9">
        <v>54860</v>
      </c>
      <c r="K1367" s="9">
        <v>54860</v>
      </c>
      <c r="L1367" s="9">
        <v>54860</v>
      </c>
      <c r="M1367" s="9">
        <f t="shared" si="635"/>
        <v>100</v>
      </c>
      <c r="N1367" s="9">
        <f t="shared" si="636"/>
        <v>100</v>
      </c>
    </row>
    <row r="1368" spans="1:14" ht="51">
      <c r="A1368" s="8" t="s">
        <v>585</v>
      </c>
      <c r="B1368" s="2" t="s">
        <v>549</v>
      </c>
      <c r="C1368" s="2" t="s">
        <v>21</v>
      </c>
      <c r="D1368" s="2" t="s">
        <v>115</v>
      </c>
      <c r="E1368" s="2" t="s">
        <v>610</v>
      </c>
      <c r="F1368" s="6" t="s">
        <v>0</v>
      </c>
      <c r="G1368" s="9">
        <v>1980</v>
      </c>
      <c r="H1368" s="9">
        <v>10.6</v>
      </c>
      <c r="I1368" s="9">
        <v>1990.6</v>
      </c>
      <c r="J1368" s="9">
        <f>J1369</f>
        <v>1990.6</v>
      </c>
      <c r="K1368" s="9">
        <f t="shared" ref="K1368:L1369" si="642">K1369</f>
        <v>1990.6</v>
      </c>
      <c r="L1368" s="9">
        <f t="shared" si="642"/>
        <v>1990.6</v>
      </c>
      <c r="M1368" s="9">
        <f t="shared" si="635"/>
        <v>100</v>
      </c>
      <c r="N1368" s="9">
        <f t="shared" si="636"/>
        <v>100</v>
      </c>
    </row>
    <row r="1369" spans="1:14">
      <c r="A1369" s="8" t="s">
        <v>97</v>
      </c>
      <c r="B1369" s="2" t="s">
        <v>549</v>
      </c>
      <c r="C1369" s="2" t="s">
        <v>21</v>
      </c>
      <c r="D1369" s="2" t="s">
        <v>115</v>
      </c>
      <c r="E1369" s="2" t="s">
        <v>610</v>
      </c>
      <c r="F1369" s="2" t="s">
        <v>98</v>
      </c>
      <c r="G1369" s="9">
        <v>1980</v>
      </c>
      <c r="H1369" s="9">
        <v>10.6</v>
      </c>
      <c r="I1369" s="9">
        <v>1990.6</v>
      </c>
      <c r="J1369" s="9">
        <f>J1370</f>
        <v>1990.6</v>
      </c>
      <c r="K1369" s="9">
        <f t="shared" si="642"/>
        <v>1990.6</v>
      </c>
      <c r="L1369" s="9">
        <f t="shared" si="642"/>
        <v>1990.6</v>
      </c>
      <c r="M1369" s="9">
        <f t="shared" si="635"/>
        <v>100</v>
      </c>
      <c r="N1369" s="9">
        <f t="shared" si="636"/>
        <v>100</v>
      </c>
    </row>
    <row r="1370" spans="1:14" ht="51">
      <c r="A1370" s="8" t="s">
        <v>240</v>
      </c>
      <c r="B1370" s="2" t="s">
        <v>549</v>
      </c>
      <c r="C1370" s="2" t="s">
        <v>21</v>
      </c>
      <c r="D1370" s="2" t="s">
        <v>115</v>
      </c>
      <c r="E1370" s="2" t="s">
        <v>610</v>
      </c>
      <c r="F1370" s="2" t="s">
        <v>241</v>
      </c>
      <c r="G1370" s="9">
        <v>1980</v>
      </c>
      <c r="H1370" s="9">
        <v>10.6</v>
      </c>
      <c r="I1370" s="9">
        <v>1990.6</v>
      </c>
      <c r="J1370" s="9">
        <v>1990.6</v>
      </c>
      <c r="K1370" s="9">
        <v>1990.6</v>
      </c>
      <c r="L1370" s="9">
        <v>1990.6</v>
      </c>
      <c r="M1370" s="9">
        <f t="shared" si="635"/>
        <v>100</v>
      </c>
      <c r="N1370" s="9">
        <f t="shared" si="636"/>
        <v>100</v>
      </c>
    </row>
    <row r="1371" spans="1:14" ht="51">
      <c r="A1371" s="8" t="s">
        <v>611</v>
      </c>
      <c r="B1371" s="2" t="s">
        <v>549</v>
      </c>
      <c r="C1371" s="2" t="s">
        <v>21</v>
      </c>
      <c r="D1371" s="2" t="s">
        <v>115</v>
      </c>
      <c r="E1371" s="2" t="s">
        <v>612</v>
      </c>
      <c r="F1371" s="6" t="s">
        <v>0</v>
      </c>
      <c r="G1371" s="9">
        <v>9500</v>
      </c>
      <c r="H1371" s="9" t="s">
        <v>0</v>
      </c>
      <c r="I1371" s="9">
        <v>9500</v>
      </c>
      <c r="J1371" s="9">
        <f>J1372</f>
        <v>9500</v>
      </c>
      <c r="K1371" s="9">
        <f t="shared" ref="K1371:L1372" si="643">K1372</f>
        <v>9500</v>
      </c>
      <c r="L1371" s="9">
        <f t="shared" si="643"/>
        <v>9500</v>
      </c>
      <c r="M1371" s="9">
        <f t="shared" si="635"/>
        <v>100</v>
      </c>
      <c r="N1371" s="9">
        <f t="shared" si="636"/>
        <v>100</v>
      </c>
    </row>
    <row r="1372" spans="1:14">
      <c r="A1372" s="8" t="s">
        <v>97</v>
      </c>
      <c r="B1372" s="2" t="s">
        <v>549</v>
      </c>
      <c r="C1372" s="2" t="s">
        <v>21</v>
      </c>
      <c r="D1372" s="2" t="s">
        <v>115</v>
      </c>
      <c r="E1372" s="2" t="s">
        <v>612</v>
      </c>
      <c r="F1372" s="2" t="s">
        <v>98</v>
      </c>
      <c r="G1372" s="9">
        <v>9500</v>
      </c>
      <c r="H1372" s="9" t="s">
        <v>0</v>
      </c>
      <c r="I1372" s="9">
        <v>9500</v>
      </c>
      <c r="J1372" s="9">
        <f>J1373</f>
        <v>9500</v>
      </c>
      <c r="K1372" s="9">
        <f t="shared" si="643"/>
        <v>9500</v>
      </c>
      <c r="L1372" s="9">
        <f t="shared" si="643"/>
        <v>9500</v>
      </c>
      <c r="M1372" s="9">
        <f t="shared" si="635"/>
        <v>100</v>
      </c>
      <c r="N1372" s="9">
        <f t="shared" si="636"/>
        <v>100</v>
      </c>
    </row>
    <row r="1373" spans="1:14" ht="51">
      <c r="A1373" s="8" t="s">
        <v>240</v>
      </c>
      <c r="B1373" s="2" t="s">
        <v>549</v>
      </c>
      <c r="C1373" s="2" t="s">
        <v>21</v>
      </c>
      <c r="D1373" s="2" t="s">
        <v>115</v>
      </c>
      <c r="E1373" s="2" t="s">
        <v>612</v>
      </c>
      <c r="F1373" s="2" t="s">
        <v>241</v>
      </c>
      <c r="G1373" s="9">
        <v>9500</v>
      </c>
      <c r="H1373" s="9" t="s">
        <v>0</v>
      </c>
      <c r="I1373" s="9">
        <v>9500</v>
      </c>
      <c r="J1373" s="9">
        <v>9500</v>
      </c>
      <c r="K1373" s="9">
        <v>9500</v>
      </c>
      <c r="L1373" s="9">
        <v>9500</v>
      </c>
      <c r="M1373" s="9">
        <f t="shared" si="635"/>
        <v>100</v>
      </c>
      <c r="N1373" s="9">
        <f t="shared" si="636"/>
        <v>100</v>
      </c>
    </row>
    <row r="1374" spans="1:14" ht="38.25">
      <c r="A1374" s="8" t="s">
        <v>613</v>
      </c>
      <c r="B1374" s="2" t="s">
        <v>549</v>
      </c>
      <c r="C1374" s="2" t="s">
        <v>21</v>
      </c>
      <c r="D1374" s="2" t="s">
        <v>115</v>
      </c>
      <c r="E1374" s="2" t="s">
        <v>614</v>
      </c>
      <c r="F1374" s="6" t="s">
        <v>0</v>
      </c>
      <c r="G1374" s="9">
        <v>500</v>
      </c>
      <c r="H1374" s="9" t="s">
        <v>0</v>
      </c>
      <c r="I1374" s="9">
        <v>500</v>
      </c>
      <c r="J1374" s="9">
        <f>J1375</f>
        <v>500</v>
      </c>
      <c r="K1374" s="9">
        <f t="shared" ref="K1374:L1375" si="644">K1375</f>
        <v>500</v>
      </c>
      <c r="L1374" s="9">
        <f t="shared" si="644"/>
        <v>500</v>
      </c>
      <c r="M1374" s="9">
        <f t="shared" si="635"/>
        <v>100</v>
      </c>
      <c r="N1374" s="9">
        <f t="shared" si="636"/>
        <v>100</v>
      </c>
    </row>
    <row r="1375" spans="1:14" ht="25.5">
      <c r="A1375" s="8" t="s">
        <v>89</v>
      </c>
      <c r="B1375" s="2" t="s">
        <v>549</v>
      </c>
      <c r="C1375" s="2" t="s">
        <v>21</v>
      </c>
      <c r="D1375" s="2" t="s">
        <v>115</v>
      </c>
      <c r="E1375" s="2" t="s">
        <v>614</v>
      </c>
      <c r="F1375" s="2" t="s">
        <v>90</v>
      </c>
      <c r="G1375" s="9">
        <v>500</v>
      </c>
      <c r="H1375" s="9" t="s">
        <v>0</v>
      </c>
      <c r="I1375" s="9">
        <v>500</v>
      </c>
      <c r="J1375" s="9">
        <f>J1376</f>
        <v>500</v>
      </c>
      <c r="K1375" s="9">
        <f t="shared" si="644"/>
        <v>500</v>
      </c>
      <c r="L1375" s="9">
        <f t="shared" si="644"/>
        <v>500</v>
      </c>
      <c r="M1375" s="9">
        <f t="shared" si="635"/>
        <v>100</v>
      </c>
      <c r="N1375" s="9">
        <f t="shared" si="636"/>
        <v>100</v>
      </c>
    </row>
    <row r="1376" spans="1:14" ht="38.25">
      <c r="A1376" s="8" t="s">
        <v>91</v>
      </c>
      <c r="B1376" s="2" t="s">
        <v>549</v>
      </c>
      <c r="C1376" s="2" t="s">
        <v>21</v>
      </c>
      <c r="D1376" s="2" t="s">
        <v>115</v>
      </c>
      <c r="E1376" s="2" t="s">
        <v>614</v>
      </c>
      <c r="F1376" s="2" t="s">
        <v>92</v>
      </c>
      <c r="G1376" s="9">
        <v>500</v>
      </c>
      <c r="H1376" s="9" t="s">
        <v>0</v>
      </c>
      <c r="I1376" s="9">
        <v>500</v>
      </c>
      <c r="J1376" s="9">
        <v>500</v>
      </c>
      <c r="K1376" s="9">
        <v>500</v>
      </c>
      <c r="L1376" s="9">
        <v>500</v>
      </c>
      <c r="M1376" s="9">
        <f t="shared" si="635"/>
        <v>100</v>
      </c>
      <c r="N1376" s="9">
        <f t="shared" si="636"/>
        <v>100</v>
      </c>
    </row>
    <row r="1377" spans="1:14" ht="38.25">
      <c r="A1377" s="8" t="s">
        <v>615</v>
      </c>
      <c r="B1377" s="2" t="s">
        <v>549</v>
      </c>
      <c r="C1377" s="2" t="s">
        <v>21</v>
      </c>
      <c r="D1377" s="2" t="s">
        <v>115</v>
      </c>
      <c r="E1377" s="2" t="s">
        <v>616</v>
      </c>
      <c r="F1377" s="6" t="s">
        <v>0</v>
      </c>
      <c r="G1377" s="9">
        <v>369.2</v>
      </c>
      <c r="H1377" s="9" t="s">
        <v>0</v>
      </c>
      <c r="I1377" s="9">
        <v>369.2</v>
      </c>
      <c r="J1377" s="9">
        <f>J1378</f>
        <v>369.2</v>
      </c>
      <c r="K1377" s="9">
        <f t="shared" ref="K1377:L1378" si="645">K1378</f>
        <v>369.2</v>
      </c>
      <c r="L1377" s="9">
        <f t="shared" si="645"/>
        <v>369.2</v>
      </c>
      <c r="M1377" s="9">
        <f t="shared" si="635"/>
        <v>100</v>
      </c>
      <c r="N1377" s="9">
        <f t="shared" si="636"/>
        <v>100</v>
      </c>
    </row>
    <row r="1378" spans="1:14">
      <c r="A1378" s="8" t="s">
        <v>97</v>
      </c>
      <c r="B1378" s="2" t="s">
        <v>549</v>
      </c>
      <c r="C1378" s="2" t="s">
        <v>21</v>
      </c>
      <c r="D1378" s="2" t="s">
        <v>115</v>
      </c>
      <c r="E1378" s="2" t="s">
        <v>616</v>
      </c>
      <c r="F1378" s="2" t="s">
        <v>98</v>
      </c>
      <c r="G1378" s="9">
        <v>369.2</v>
      </c>
      <c r="H1378" s="9" t="s">
        <v>0</v>
      </c>
      <c r="I1378" s="9">
        <v>369.2</v>
      </c>
      <c r="J1378" s="9">
        <f>J1379</f>
        <v>369.2</v>
      </c>
      <c r="K1378" s="9">
        <f t="shared" si="645"/>
        <v>369.2</v>
      </c>
      <c r="L1378" s="9">
        <f t="shared" si="645"/>
        <v>369.2</v>
      </c>
      <c r="M1378" s="9">
        <f t="shared" si="635"/>
        <v>100</v>
      </c>
      <c r="N1378" s="9">
        <f t="shared" si="636"/>
        <v>100</v>
      </c>
    </row>
    <row r="1379" spans="1:14" ht="51">
      <c r="A1379" s="8" t="s">
        <v>240</v>
      </c>
      <c r="B1379" s="2" t="s">
        <v>549</v>
      </c>
      <c r="C1379" s="2" t="s">
        <v>21</v>
      </c>
      <c r="D1379" s="2" t="s">
        <v>115</v>
      </c>
      <c r="E1379" s="2" t="s">
        <v>616</v>
      </c>
      <c r="F1379" s="2" t="s">
        <v>241</v>
      </c>
      <c r="G1379" s="9">
        <v>369.2</v>
      </c>
      <c r="H1379" s="9" t="s">
        <v>0</v>
      </c>
      <c r="I1379" s="9">
        <v>369.2</v>
      </c>
      <c r="J1379" s="9">
        <v>369.2</v>
      </c>
      <c r="K1379" s="9">
        <v>369.2</v>
      </c>
      <c r="L1379" s="9">
        <v>369.2</v>
      </c>
      <c r="M1379" s="9">
        <f t="shared" si="635"/>
        <v>100</v>
      </c>
      <c r="N1379" s="9">
        <f t="shared" si="636"/>
        <v>100</v>
      </c>
    </row>
    <row r="1380" spans="1:14" ht="25.5">
      <c r="A1380" s="8" t="s">
        <v>617</v>
      </c>
      <c r="B1380" s="2" t="s">
        <v>549</v>
      </c>
      <c r="C1380" s="2" t="s">
        <v>21</v>
      </c>
      <c r="D1380" s="2" t="s">
        <v>115</v>
      </c>
      <c r="E1380" s="2" t="s">
        <v>618</v>
      </c>
      <c r="F1380" s="6" t="s">
        <v>0</v>
      </c>
      <c r="G1380" s="9">
        <v>29941.3</v>
      </c>
      <c r="H1380" s="9" t="s">
        <v>0</v>
      </c>
      <c r="I1380" s="9">
        <v>29941.3</v>
      </c>
      <c r="J1380" s="9">
        <f>J1381</f>
        <v>29941.3</v>
      </c>
      <c r="K1380" s="9">
        <f t="shared" ref="K1380:L1381" si="646">K1381</f>
        <v>29941.3</v>
      </c>
      <c r="L1380" s="9">
        <f t="shared" si="646"/>
        <v>29941.3</v>
      </c>
      <c r="M1380" s="9">
        <f t="shared" si="635"/>
        <v>100</v>
      </c>
      <c r="N1380" s="9">
        <f t="shared" si="636"/>
        <v>100</v>
      </c>
    </row>
    <row r="1381" spans="1:14">
      <c r="A1381" s="8" t="s">
        <v>97</v>
      </c>
      <c r="B1381" s="2" t="s">
        <v>549</v>
      </c>
      <c r="C1381" s="2" t="s">
        <v>21</v>
      </c>
      <c r="D1381" s="2" t="s">
        <v>115</v>
      </c>
      <c r="E1381" s="2" t="s">
        <v>618</v>
      </c>
      <c r="F1381" s="2" t="s">
        <v>98</v>
      </c>
      <c r="G1381" s="9">
        <v>29941.3</v>
      </c>
      <c r="H1381" s="9" t="s">
        <v>0</v>
      </c>
      <c r="I1381" s="9">
        <v>29941.3</v>
      </c>
      <c r="J1381" s="9">
        <f>J1382</f>
        <v>29941.3</v>
      </c>
      <c r="K1381" s="9">
        <f t="shared" si="646"/>
        <v>29941.3</v>
      </c>
      <c r="L1381" s="9">
        <f t="shared" si="646"/>
        <v>29941.3</v>
      </c>
      <c r="M1381" s="9">
        <f t="shared" si="635"/>
        <v>100</v>
      </c>
      <c r="N1381" s="9">
        <f t="shared" si="636"/>
        <v>100</v>
      </c>
    </row>
    <row r="1382" spans="1:14" ht="51">
      <c r="A1382" s="8" t="s">
        <v>240</v>
      </c>
      <c r="B1382" s="2" t="s">
        <v>549</v>
      </c>
      <c r="C1382" s="2" t="s">
        <v>21</v>
      </c>
      <c r="D1382" s="2" t="s">
        <v>115</v>
      </c>
      <c r="E1382" s="2" t="s">
        <v>618</v>
      </c>
      <c r="F1382" s="2" t="s">
        <v>241</v>
      </c>
      <c r="G1382" s="9">
        <v>29941.3</v>
      </c>
      <c r="H1382" s="9" t="s">
        <v>0</v>
      </c>
      <c r="I1382" s="9">
        <v>29941.3</v>
      </c>
      <c r="J1382" s="9">
        <v>29941.3</v>
      </c>
      <c r="K1382" s="9">
        <v>29941.3</v>
      </c>
      <c r="L1382" s="9">
        <v>29941.3</v>
      </c>
      <c r="M1382" s="9">
        <f t="shared" si="635"/>
        <v>100</v>
      </c>
      <c r="N1382" s="9">
        <f t="shared" si="636"/>
        <v>100</v>
      </c>
    </row>
    <row r="1383" spans="1:14" ht="25.5">
      <c r="A1383" s="8" t="s">
        <v>619</v>
      </c>
      <c r="B1383" s="2" t="s">
        <v>549</v>
      </c>
      <c r="C1383" s="2" t="s">
        <v>21</v>
      </c>
      <c r="D1383" s="2" t="s">
        <v>115</v>
      </c>
      <c r="E1383" s="2" t="s">
        <v>620</v>
      </c>
      <c r="F1383" s="6" t="s">
        <v>0</v>
      </c>
      <c r="G1383" s="9">
        <v>6600</v>
      </c>
      <c r="H1383" s="9" t="s">
        <v>0</v>
      </c>
      <c r="I1383" s="9">
        <v>6600</v>
      </c>
      <c r="J1383" s="9">
        <f>J1384</f>
        <v>6600</v>
      </c>
      <c r="K1383" s="9">
        <f t="shared" ref="K1383:L1385" si="647">K1384</f>
        <v>6600</v>
      </c>
      <c r="L1383" s="9">
        <f t="shared" si="647"/>
        <v>6600</v>
      </c>
      <c r="M1383" s="9">
        <f t="shared" si="635"/>
        <v>100</v>
      </c>
      <c r="N1383" s="9">
        <f t="shared" si="636"/>
        <v>100</v>
      </c>
    </row>
    <row r="1384" spans="1:14">
      <c r="A1384" s="8" t="s">
        <v>97</v>
      </c>
      <c r="B1384" s="2" t="s">
        <v>549</v>
      </c>
      <c r="C1384" s="2" t="s">
        <v>21</v>
      </c>
      <c r="D1384" s="2" t="s">
        <v>115</v>
      </c>
      <c r="E1384" s="2" t="s">
        <v>620</v>
      </c>
      <c r="F1384" s="2" t="s">
        <v>98</v>
      </c>
      <c r="G1384" s="9">
        <v>6600</v>
      </c>
      <c r="H1384" s="9" t="s">
        <v>0</v>
      </c>
      <c r="I1384" s="9">
        <v>6600</v>
      </c>
      <c r="J1384" s="9">
        <f>J1385</f>
        <v>6600</v>
      </c>
      <c r="K1384" s="9">
        <f t="shared" si="647"/>
        <v>6600</v>
      </c>
      <c r="L1384" s="9">
        <f t="shared" si="647"/>
        <v>6600</v>
      </c>
      <c r="M1384" s="9">
        <f t="shared" si="635"/>
        <v>100</v>
      </c>
      <c r="N1384" s="9">
        <f t="shared" si="636"/>
        <v>100</v>
      </c>
    </row>
    <row r="1385" spans="1:14" ht="51">
      <c r="A1385" s="8" t="s">
        <v>240</v>
      </c>
      <c r="B1385" s="2" t="s">
        <v>549</v>
      </c>
      <c r="C1385" s="2" t="s">
        <v>21</v>
      </c>
      <c r="D1385" s="2" t="s">
        <v>115</v>
      </c>
      <c r="E1385" s="2" t="s">
        <v>620</v>
      </c>
      <c r="F1385" s="2" t="s">
        <v>241</v>
      </c>
      <c r="G1385" s="9">
        <v>6600</v>
      </c>
      <c r="H1385" s="9" t="s">
        <v>0</v>
      </c>
      <c r="I1385" s="9">
        <v>6600</v>
      </c>
      <c r="J1385" s="9">
        <f>J1386</f>
        <v>6600</v>
      </c>
      <c r="K1385" s="9">
        <f t="shared" si="647"/>
        <v>6600</v>
      </c>
      <c r="L1385" s="9">
        <f t="shared" si="647"/>
        <v>6600</v>
      </c>
      <c r="M1385" s="9">
        <f t="shared" si="635"/>
        <v>100</v>
      </c>
      <c r="N1385" s="9">
        <f t="shared" si="636"/>
        <v>100</v>
      </c>
    </row>
    <row r="1386" spans="1:14" ht="51">
      <c r="A1386" s="75" t="s">
        <v>621</v>
      </c>
      <c r="B1386" s="76" t="s">
        <v>0</v>
      </c>
      <c r="C1386" s="76" t="s">
        <v>0</v>
      </c>
      <c r="D1386" s="76" t="s">
        <v>0</v>
      </c>
      <c r="E1386" s="76" t="s">
        <v>0</v>
      </c>
      <c r="F1386" s="76" t="s">
        <v>0</v>
      </c>
      <c r="G1386" s="77">
        <v>6600</v>
      </c>
      <c r="H1386" s="77" t="s">
        <v>0</v>
      </c>
      <c r="I1386" s="77">
        <v>6600</v>
      </c>
      <c r="J1386" s="77">
        <v>6600</v>
      </c>
      <c r="K1386" s="77">
        <v>6600</v>
      </c>
      <c r="L1386" s="77">
        <v>6600</v>
      </c>
      <c r="M1386" s="77">
        <f t="shared" si="635"/>
        <v>100</v>
      </c>
      <c r="N1386" s="77">
        <f t="shared" si="636"/>
        <v>100</v>
      </c>
    </row>
    <row r="1387" spans="1:14" ht="25.5">
      <c r="A1387" s="8" t="s">
        <v>622</v>
      </c>
      <c r="B1387" s="2" t="s">
        <v>549</v>
      </c>
      <c r="C1387" s="2" t="s">
        <v>21</v>
      </c>
      <c r="D1387" s="2" t="s">
        <v>115</v>
      </c>
      <c r="E1387" s="2" t="s">
        <v>623</v>
      </c>
      <c r="F1387" s="6" t="s">
        <v>0</v>
      </c>
      <c r="G1387" s="9">
        <v>1000</v>
      </c>
      <c r="H1387" s="9">
        <v>-579.70000000000005</v>
      </c>
      <c r="I1387" s="9">
        <v>420.3</v>
      </c>
      <c r="J1387" s="9">
        <f>J1388</f>
        <v>420.3</v>
      </c>
      <c r="K1387" s="9">
        <f t="shared" ref="K1387:L1388" si="648">K1388</f>
        <v>420.25</v>
      </c>
      <c r="L1387" s="9">
        <f t="shared" si="648"/>
        <v>420.25</v>
      </c>
      <c r="M1387" s="9">
        <f t="shared" si="635"/>
        <v>99.988103735427075</v>
      </c>
      <c r="N1387" s="9">
        <f t="shared" si="636"/>
        <v>99.988103735427075</v>
      </c>
    </row>
    <row r="1388" spans="1:14">
      <c r="A1388" s="8" t="s">
        <v>97</v>
      </c>
      <c r="B1388" s="2" t="s">
        <v>549</v>
      </c>
      <c r="C1388" s="2" t="s">
        <v>21</v>
      </c>
      <c r="D1388" s="2" t="s">
        <v>115</v>
      </c>
      <c r="E1388" s="2" t="s">
        <v>623</v>
      </c>
      <c r="F1388" s="2" t="s">
        <v>98</v>
      </c>
      <c r="G1388" s="9">
        <v>1000</v>
      </c>
      <c r="H1388" s="9">
        <v>-579.70000000000005</v>
      </c>
      <c r="I1388" s="9">
        <v>420.3</v>
      </c>
      <c r="J1388" s="9">
        <f>J1389</f>
        <v>420.3</v>
      </c>
      <c r="K1388" s="9">
        <f t="shared" si="648"/>
        <v>420.25</v>
      </c>
      <c r="L1388" s="9">
        <f t="shared" si="648"/>
        <v>420.25</v>
      </c>
      <c r="M1388" s="9">
        <f t="shared" si="635"/>
        <v>99.988103735427075</v>
      </c>
      <c r="N1388" s="9">
        <f t="shared" si="636"/>
        <v>99.988103735427075</v>
      </c>
    </row>
    <row r="1389" spans="1:14" ht="51">
      <c r="A1389" s="8" t="s">
        <v>240</v>
      </c>
      <c r="B1389" s="2" t="s">
        <v>549</v>
      </c>
      <c r="C1389" s="2" t="s">
        <v>21</v>
      </c>
      <c r="D1389" s="2" t="s">
        <v>115</v>
      </c>
      <c r="E1389" s="2" t="s">
        <v>623</v>
      </c>
      <c r="F1389" s="2" t="s">
        <v>241</v>
      </c>
      <c r="G1389" s="9">
        <v>1000</v>
      </c>
      <c r="H1389" s="9">
        <v>-579.70000000000005</v>
      </c>
      <c r="I1389" s="9">
        <v>420.3</v>
      </c>
      <c r="J1389" s="9">
        <v>420.3</v>
      </c>
      <c r="K1389" s="9">
        <v>420.25</v>
      </c>
      <c r="L1389" s="9">
        <v>420.25</v>
      </c>
      <c r="M1389" s="9">
        <f t="shared" si="635"/>
        <v>99.988103735427075</v>
      </c>
      <c r="N1389" s="9">
        <f t="shared" si="636"/>
        <v>99.988103735427075</v>
      </c>
    </row>
    <row r="1390" spans="1:14" ht="76.5">
      <c r="A1390" s="8" t="s">
        <v>565</v>
      </c>
      <c r="B1390" s="2" t="s">
        <v>549</v>
      </c>
      <c r="C1390" s="2" t="s">
        <v>21</v>
      </c>
      <c r="D1390" s="2" t="s">
        <v>115</v>
      </c>
      <c r="E1390" s="2" t="s">
        <v>624</v>
      </c>
      <c r="F1390" s="6" t="s">
        <v>0</v>
      </c>
      <c r="G1390" s="9">
        <v>6500</v>
      </c>
      <c r="H1390" s="9">
        <v>-684.8</v>
      </c>
      <c r="I1390" s="9">
        <v>5815.2</v>
      </c>
      <c r="J1390" s="9">
        <f>J1391</f>
        <v>5815.2</v>
      </c>
      <c r="K1390" s="9">
        <f t="shared" ref="K1390:L1391" si="649">K1391</f>
        <v>5815.2</v>
      </c>
      <c r="L1390" s="9">
        <f t="shared" si="649"/>
        <v>5815.2</v>
      </c>
      <c r="M1390" s="9">
        <f t="shared" si="635"/>
        <v>100</v>
      </c>
      <c r="N1390" s="9">
        <f t="shared" si="636"/>
        <v>100</v>
      </c>
    </row>
    <row r="1391" spans="1:14">
      <c r="A1391" s="8" t="s">
        <v>97</v>
      </c>
      <c r="B1391" s="2" t="s">
        <v>549</v>
      </c>
      <c r="C1391" s="2" t="s">
        <v>21</v>
      </c>
      <c r="D1391" s="2" t="s">
        <v>115</v>
      </c>
      <c r="E1391" s="2" t="s">
        <v>624</v>
      </c>
      <c r="F1391" s="2" t="s">
        <v>98</v>
      </c>
      <c r="G1391" s="9">
        <v>6500</v>
      </c>
      <c r="H1391" s="9">
        <v>-684.8</v>
      </c>
      <c r="I1391" s="9">
        <v>5815.2</v>
      </c>
      <c r="J1391" s="9">
        <f>J1392</f>
        <v>5815.2</v>
      </c>
      <c r="K1391" s="9">
        <f t="shared" si="649"/>
        <v>5815.2</v>
      </c>
      <c r="L1391" s="9">
        <f t="shared" si="649"/>
        <v>5815.2</v>
      </c>
      <c r="M1391" s="9">
        <f t="shared" si="635"/>
        <v>100</v>
      </c>
      <c r="N1391" s="9">
        <f t="shared" si="636"/>
        <v>100</v>
      </c>
    </row>
    <row r="1392" spans="1:14" ht="51">
      <c r="A1392" s="8" t="s">
        <v>240</v>
      </c>
      <c r="B1392" s="2" t="s">
        <v>549</v>
      </c>
      <c r="C1392" s="2" t="s">
        <v>21</v>
      </c>
      <c r="D1392" s="2" t="s">
        <v>115</v>
      </c>
      <c r="E1392" s="2" t="s">
        <v>624</v>
      </c>
      <c r="F1392" s="2" t="s">
        <v>241</v>
      </c>
      <c r="G1392" s="9">
        <v>6500</v>
      </c>
      <c r="H1392" s="9">
        <v>-684.8</v>
      </c>
      <c r="I1392" s="9">
        <v>5815.2</v>
      </c>
      <c r="J1392" s="9">
        <v>5815.2</v>
      </c>
      <c r="K1392" s="9">
        <v>5815.2</v>
      </c>
      <c r="L1392" s="9">
        <v>5815.2</v>
      </c>
      <c r="M1392" s="9">
        <f t="shared" si="635"/>
        <v>100</v>
      </c>
      <c r="N1392" s="9">
        <f t="shared" si="636"/>
        <v>100</v>
      </c>
    </row>
    <row r="1393" spans="1:14" ht="76.5">
      <c r="A1393" s="8" t="s">
        <v>579</v>
      </c>
      <c r="B1393" s="2" t="s">
        <v>549</v>
      </c>
      <c r="C1393" s="2" t="s">
        <v>21</v>
      </c>
      <c r="D1393" s="2" t="s">
        <v>115</v>
      </c>
      <c r="E1393" s="2" t="s">
        <v>625</v>
      </c>
      <c r="F1393" s="6" t="s">
        <v>0</v>
      </c>
      <c r="G1393" s="9">
        <v>8550</v>
      </c>
      <c r="H1393" s="9">
        <v>-37.6</v>
      </c>
      <c r="I1393" s="9">
        <v>8512.4</v>
      </c>
      <c r="J1393" s="9">
        <f>J1394</f>
        <v>8512.4</v>
      </c>
      <c r="K1393" s="9">
        <f t="shared" ref="K1393:L1394" si="650">K1394</f>
        <v>8512.4</v>
      </c>
      <c r="L1393" s="9">
        <f t="shared" si="650"/>
        <v>8512.4</v>
      </c>
      <c r="M1393" s="9">
        <f t="shared" si="635"/>
        <v>100</v>
      </c>
      <c r="N1393" s="9">
        <f t="shared" si="636"/>
        <v>100</v>
      </c>
    </row>
    <row r="1394" spans="1:14">
      <c r="A1394" s="8" t="s">
        <v>97</v>
      </c>
      <c r="B1394" s="2" t="s">
        <v>549</v>
      </c>
      <c r="C1394" s="2" t="s">
        <v>21</v>
      </c>
      <c r="D1394" s="2" t="s">
        <v>115</v>
      </c>
      <c r="E1394" s="2" t="s">
        <v>625</v>
      </c>
      <c r="F1394" s="2" t="s">
        <v>98</v>
      </c>
      <c r="G1394" s="9">
        <v>8550</v>
      </c>
      <c r="H1394" s="9">
        <v>-37.6</v>
      </c>
      <c r="I1394" s="9">
        <v>8512.4</v>
      </c>
      <c r="J1394" s="9">
        <f>J1395</f>
        <v>8512.4</v>
      </c>
      <c r="K1394" s="9">
        <f t="shared" si="650"/>
        <v>8512.4</v>
      </c>
      <c r="L1394" s="9">
        <f t="shared" si="650"/>
        <v>8512.4</v>
      </c>
      <c r="M1394" s="9">
        <f t="shared" si="635"/>
        <v>100</v>
      </c>
      <c r="N1394" s="9">
        <f t="shared" si="636"/>
        <v>100</v>
      </c>
    </row>
    <row r="1395" spans="1:14" ht="51">
      <c r="A1395" s="8" t="s">
        <v>240</v>
      </c>
      <c r="B1395" s="2" t="s">
        <v>549</v>
      </c>
      <c r="C1395" s="2" t="s">
        <v>21</v>
      </c>
      <c r="D1395" s="2" t="s">
        <v>115</v>
      </c>
      <c r="E1395" s="2" t="s">
        <v>625</v>
      </c>
      <c r="F1395" s="2" t="s">
        <v>241</v>
      </c>
      <c r="G1395" s="9">
        <v>8550</v>
      </c>
      <c r="H1395" s="9">
        <v>-37.6</v>
      </c>
      <c r="I1395" s="9">
        <v>8512.4</v>
      </c>
      <c r="J1395" s="9">
        <v>8512.4</v>
      </c>
      <c r="K1395" s="9">
        <v>8512.4</v>
      </c>
      <c r="L1395" s="9">
        <v>8512.4</v>
      </c>
      <c r="M1395" s="9">
        <f t="shared" si="635"/>
        <v>100</v>
      </c>
      <c r="N1395" s="9">
        <f t="shared" si="636"/>
        <v>100</v>
      </c>
    </row>
    <row r="1396" spans="1:14" ht="51">
      <c r="A1396" s="8" t="s">
        <v>563</v>
      </c>
      <c r="B1396" s="2" t="s">
        <v>549</v>
      </c>
      <c r="C1396" s="2" t="s">
        <v>21</v>
      </c>
      <c r="D1396" s="2" t="s">
        <v>115</v>
      </c>
      <c r="E1396" s="2" t="s">
        <v>626</v>
      </c>
      <c r="F1396" s="6" t="s">
        <v>0</v>
      </c>
      <c r="G1396" s="9">
        <v>500</v>
      </c>
      <c r="H1396" s="9">
        <v>-220</v>
      </c>
      <c r="I1396" s="9">
        <v>280</v>
      </c>
      <c r="J1396" s="9">
        <f>J1397</f>
        <v>280</v>
      </c>
      <c r="K1396" s="9">
        <f t="shared" ref="K1396:L1397" si="651">K1397</f>
        <v>280</v>
      </c>
      <c r="L1396" s="9">
        <f t="shared" si="651"/>
        <v>280</v>
      </c>
      <c r="M1396" s="9">
        <f t="shared" si="635"/>
        <v>100</v>
      </c>
      <c r="N1396" s="9">
        <f t="shared" si="636"/>
        <v>100</v>
      </c>
    </row>
    <row r="1397" spans="1:14">
      <c r="A1397" s="8" t="s">
        <v>97</v>
      </c>
      <c r="B1397" s="2" t="s">
        <v>549</v>
      </c>
      <c r="C1397" s="2" t="s">
        <v>21</v>
      </c>
      <c r="D1397" s="2" t="s">
        <v>115</v>
      </c>
      <c r="E1397" s="2" t="s">
        <v>626</v>
      </c>
      <c r="F1397" s="2" t="s">
        <v>98</v>
      </c>
      <c r="G1397" s="9">
        <v>500</v>
      </c>
      <c r="H1397" s="9">
        <v>-220</v>
      </c>
      <c r="I1397" s="9">
        <v>280</v>
      </c>
      <c r="J1397" s="9">
        <f>J1398</f>
        <v>280</v>
      </c>
      <c r="K1397" s="9">
        <f t="shared" si="651"/>
        <v>280</v>
      </c>
      <c r="L1397" s="9">
        <f t="shared" si="651"/>
        <v>280</v>
      </c>
      <c r="M1397" s="9">
        <f t="shared" si="635"/>
        <v>100</v>
      </c>
      <c r="N1397" s="9">
        <f t="shared" si="636"/>
        <v>100</v>
      </c>
    </row>
    <row r="1398" spans="1:14" ht="51">
      <c r="A1398" s="8" t="s">
        <v>240</v>
      </c>
      <c r="B1398" s="2" t="s">
        <v>549</v>
      </c>
      <c r="C1398" s="2" t="s">
        <v>21</v>
      </c>
      <c r="D1398" s="2" t="s">
        <v>115</v>
      </c>
      <c r="E1398" s="2" t="s">
        <v>626</v>
      </c>
      <c r="F1398" s="2" t="s">
        <v>241</v>
      </c>
      <c r="G1398" s="9">
        <v>500</v>
      </c>
      <c r="H1398" s="9">
        <v>-220</v>
      </c>
      <c r="I1398" s="9">
        <v>280</v>
      </c>
      <c r="J1398" s="9">
        <v>280</v>
      </c>
      <c r="K1398" s="9">
        <v>280</v>
      </c>
      <c r="L1398" s="9">
        <v>280</v>
      </c>
      <c r="M1398" s="9">
        <f t="shared" si="635"/>
        <v>100</v>
      </c>
      <c r="N1398" s="9">
        <f t="shared" si="636"/>
        <v>100</v>
      </c>
    </row>
    <row r="1399" spans="1:14" ht="51">
      <c r="A1399" s="8" t="s">
        <v>577</v>
      </c>
      <c r="B1399" s="2" t="s">
        <v>549</v>
      </c>
      <c r="C1399" s="2" t="s">
        <v>21</v>
      </c>
      <c r="D1399" s="2" t="s">
        <v>115</v>
      </c>
      <c r="E1399" s="2" t="s">
        <v>627</v>
      </c>
      <c r="F1399" s="6" t="s">
        <v>0</v>
      </c>
      <c r="G1399" s="9">
        <v>1733.9</v>
      </c>
      <c r="H1399" s="9">
        <v>-299.2</v>
      </c>
      <c r="I1399" s="9">
        <v>1434.7</v>
      </c>
      <c r="J1399" s="9">
        <f>J1400</f>
        <v>1434.7</v>
      </c>
      <c r="K1399" s="9">
        <f t="shared" ref="K1399:L1400" si="652">K1400</f>
        <v>1434.6869999999999</v>
      </c>
      <c r="L1399" s="9">
        <f t="shared" si="652"/>
        <v>1434.6869999999999</v>
      </c>
      <c r="M1399" s="9">
        <f t="shared" si="635"/>
        <v>99.999093887223793</v>
      </c>
      <c r="N1399" s="9">
        <f t="shared" si="636"/>
        <v>99.999093887223793</v>
      </c>
    </row>
    <row r="1400" spans="1:14">
      <c r="A1400" s="8" t="s">
        <v>97</v>
      </c>
      <c r="B1400" s="2" t="s">
        <v>549</v>
      </c>
      <c r="C1400" s="2" t="s">
        <v>21</v>
      </c>
      <c r="D1400" s="2" t="s">
        <v>115</v>
      </c>
      <c r="E1400" s="2" t="s">
        <v>627</v>
      </c>
      <c r="F1400" s="2" t="s">
        <v>98</v>
      </c>
      <c r="G1400" s="9">
        <v>1733.9</v>
      </c>
      <c r="H1400" s="9">
        <v>-299.2</v>
      </c>
      <c r="I1400" s="9">
        <v>1434.7</v>
      </c>
      <c r="J1400" s="9">
        <f>J1401</f>
        <v>1434.7</v>
      </c>
      <c r="K1400" s="9">
        <f t="shared" si="652"/>
        <v>1434.6869999999999</v>
      </c>
      <c r="L1400" s="9">
        <f t="shared" si="652"/>
        <v>1434.6869999999999</v>
      </c>
      <c r="M1400" s="9">
        <f t="shared" si="635"/>
        <v>99.999093887223793</v>
      </c>
      <c r="N1400" s="9">
        <f t="shared" si="636"/>
        <v>99.999093887223793</v>
      </c>
    </row>
    <row r="1401" spans="1:14" ht="51">
      <c r="A1401" s="8" t="s">
        <v>240</v>
      </c>
      <c r="B1401" s="2" t="s">
        <v>549</v>
      </c>
      <c r="C1401" s="2" t="s">
        <v>21</v>
      </c>
      <c r="D1401" s="2" t="s">
        <v>115</v>
      </c>
      <c r="E1401" s="2" t="s">
        <v>627</v>
      </c>
      <c r="F1401" s="2" t="s">
        <v>241</v>
      </c>
      <c r="G1401" s="9">
        <v>1733.9</v>
      </c>
      <c r="H1401" s="9">
        <v>-299.2</v>
      </c>
      <c r="I1401" s="9">
        <v>1434.7</v>
      </c>
      <c r="J1401" s="9">
        <v>1434.7</v>
      </c>
      <c r="K1401" s="9">
        <v>1434.6869999999999</v>
      </c>
      <c r="L1401" s="9">
        <v>1434.6869999999999</v>
      </c>
      <c r="M1401" s="9">
        <f t="shared" si="635"/>
        <v>99.999093887223793</v>
      </c>
      <c r="N1401" s="9">
        <f t="shared" si="636"/>
        <v>99.999093887223793</v>
      </c>
    </row>
    <row r="1402" spans="1:14" ht="76.5">
      <c r="A1402" s="8" t="s">
        <v>628</v>
      </c>
      <c r="B1402" s="2" t="s">
        <v>549</v>
      </c>
      <c r="C1402" s="2" t="s">
        <v>21</v>
      </c>
      <c r="D1402" s="2" t="s">
        <v>115</v>
      </c>
      <c r="E1402" s="2" t="s">
        <v>629</v>
      </c>
      <c r="F1402" s="6" t="s">
        <v>0</v>
      </c>
      <c r="G1402" s="9">
        <v>300</v>
      </c>
      <c r="H1402" s="9">
        <v>-277</v>
      </c>
      <c r="I1402" s="9">
        <v>23</v>
      </c>
      <c r="J1402" s="9">
        <f>J1403</f>
        <v>23</v>
      </c>
      <c r="K1402" s="9">
        <f t="shared" ref="K1402:L1403" si="653">K1403</f>
        <v>23</v>
      </c>
      <c r="L1402" s="9">
        <f t="shared" si="653"/>
        <v>23</v>
      </c>
      <c r="M1402" s="9">
        <f t="shared" si="635"/>
        <v>100</v>
      </c>
      <c r="N1402" s="9">
        <f t="shared" si="636"/>
        <v>100</v>
      </c>
    </row>
    <row r="1403" spans="1:14">
      <c r="A1403" s="8" t="s">
        <v>97</v>
      </c>
      <c r="B1403" s="2" t="s">
        <v>549</v>
      </c>
      <c r="C1403" s="2" t="s">
        <v>21</v>
      </c>
      <c r="D1403" s="2" t="s">
        <v>115</v>
      </c>
      <c r="E1403" s="2" t="s">
        <v>629</v>
      </c>
      <c r="F1403" s="2" t="s">
        <v>98</v>
      </c>
      <c r="G1403" s="9">
        <v>300</v>
      </c>
      <c r="H1403" s="9">
        <v>-277</v>
      </c>
      <c r="I1403" s="9">
        <v>23</v>
      </c>
      <c r="J1403" s="9">
        <f>J1404</f>
        <v>23</v>
      </c>
      <c r="K1403" s="9">
        <f t="shared" si="653"/>
        <v>23</v>
      </c>
      <c r="L1403" s="9">
        <f t="shared" si="653"/>
        <v>23</v>
      </c>
      <c r="M1403" s="9">
        <f t="shared" si="635"/>
        <v>100</v>
      </c>
      <c r="N1403" s="9">
        <f t="shared" si="636"/>
        <v>100</v>
      </c>
    </row>
    <row r="1404" spans="1:14" ht="51">
      <c r="A1404" s="8" t="s">
        <v>240</v>
      </c>
      <c r="B1404" s="2" t="s">
        <v>549</v>
      </c>
      <c r="C1404" s="2" t="s">
        <v>21</v>
      </c>
      <c r="D1404" s="2" t="s">
        <v>115</v>
      </c>
      <c r="E1404" s="2" t="s">
        <v>629</v>
      </c>
      <c r="F1404" s="2" t="s">
        <v>241</v>
      </c>
      <c r="G1404" s="9">
        <v>300</v>
      </c>
      <c r="H1404" s="9">
        <v>-277</v>
      </c>
      <c r="I1404" s="9">
        <v>23</v>
      </c>
      <c r="J1404" s="9">
        <v>23</v>
      </c>
      <c r="K1404" s="9">
        <v>23</v>
      </c>
      <c r="L1404" s="9">
        <v>23</v>
      </c>
      <c r="M1404" s="9">
        <f t="shared" si="635"/>
        <v>100</v>
      </c>
      <c r="N1404" s="9">
        <f t="shared" si="636"/>
        <v>100</v>
      </c>
    </row>
    <row r="1405" spans="1:14" ht="25.5">
      <c r="A1405" s="8" t="s">
        <v>630</v>
      </c>
      <c r="B1405" s="2" t="s">
        <v>549</v>
      </c>
      <c r="C1405" s="2" t="s">
        <v>21</v>
      </c>
      <c r="D1405" s="2" t="s">
        <v>115</v>
      </c>
      <c r="E1405" s="2" t="s">
        <v>631</v>
      </c>
      <c r="F1405" s="6" t="s">
        <v>0</v>
      </c>
      <c r="G1405" s="9">
        <v>15000</v>
      </c>
      <c r="H1405" s="9" t="s">
        <v>0</v>
      </c>
      <c r="I1405" s="9">
        <v>15000</v>
      </c>
      <c r="J1405" s="9">
        <f>J1406</f>
        <v>15000</v>
      </c>
      <c r="K1405" s="9">
        <f t="shared" ref="K1405:L1407" si="654">K1406</f>
        <v>15000</v>
      </c>
      <c r="L1405" s="9">
        <f t="shared" si="654"/>
        <v>15000</v>
      </c>
      <c r="M1405" s="9">
        <f t="shared" si="635"/>
        <v>100</v>
      </c>
      <c r="N1405" s="9">
        <f t="shared" si="636"/>
        <v>100</v>
      </c>
    </row>
    <row r="1406" spans="1:14">
      <c r="A1406" s="8" t="s">
        <v>97</v>
      </c>
      <c r="B1406" s="2" t="s">
        <v>549</v>
      </c>
      <c r="C1406" s="2" t="s">
        <v>21</v>
      </c>
      <c r="D1406" s="2" t="s">
        <v>115</v>
      </c>
      <c r="E1406" s="2" t="s">
        <v>631</v>
      </c>
      <c r="F1406" s="2" t="s">
        <v>98</v>
      </c>
      <c r="G1406" s="9">
        <v>15000</v>
      </c>
      <c r="H1406" s="9" t="s">
        <v>0</v>
      </c>
      <c r="I1406" s="9">
        <v>15000</v>
      </c>
      <c r="J1406" s="9">
        <f>J1407</f>
        <v>15000</v>
      </c>
      <c r="K1406" s="9">
        <f t="shared" si="654"/>
        <v>15000</v>
      </c>
      <c r="L1406" s="9">
        <f t="shared" si="654"/>
        <v>15000</v>
      </c>
      <c r="M1406" s="9">
        <f t="shared" si="635"/>
        <v>100</v>
      </c>
      <c r="N1406" s="9">
        <f t="shared" si="636"/>
        <v>100</v>
      </c>
    </row>
    <row r="1407" spans="1:14" ht="51">
      <c r="A1407" s="8" t="s">
        <v>240</v>
      </c>
      <c r="B1407" s="2" t="s">
        <v>549</v>
      </c>
      <c r="C1407" s="2" t="s">
        <v>21</v>
      </c>
      <c r="D1407" s="2" t="s">
        <v>115</v>
      </c>
      <c r="E1407" s="2" t="s">
        <v>631</v>
      </c>
      <c r="F1407" s="2" t="s">
        <v>241</v>
      </c>
      <c r="G1407" s="9">
        <v>15000</v>
      </c>
      <c r="H1407" s="9" t="s">
        <v>0</v>
      </c>
      <c r="I1407" s="9">
        <v>15000</v>
      </c>
      <c r="J1407" s="9">
        <f>J1408</f>
        <v>15000</v>
      </c>
      <c r="K1407" s="9">
        <f t="shared" si="654"/>
        <v>15000</v>
      </c>
      <c r="L1407" s="9">
        <f t="shared" si="654"/>
        <v>15000</v>
      </c>
      <c r="M1407" s="9">
        <f t="shared" si="635"/>
        <v>100</v>
      </c>
      <c r="N1407" s="9">
        <f t="shared" si="636"/>
        <v>100</v>
      </c>
    </row>
    <row r="1408" spans="1:14" ht="25.5">
      <c r="A1408" s="75" t="s">
        <v>632</v>
      </c>
      <c r="B1408" s="76" t="s">
        <v>0</v>
      </c>
      <c r="C1408" s="76" t="s">
        <v>0</v>
      </c>
      <c r="D1408" s="76" t="s">
        <v>0</v>
      </c>
      <c r="E1408" s="76" t="s">
        <v>0</v>
      </c>
      <c r="F1408" s="76" t="s">
        <v>0</v>
      </c>
      <c r="G1408" s="77">
        <v>15000</v>
      </c>
      <c r="H1408" s="77" t="s">
        <v>0</v>
      </c>
      <c r="I1408" s="77">
        <v>15000</v>
      </c>
      <c r="J1408" s="77">
        <v>15000</v>
      </c>
      <c r="K1408" s="77">
        <v>15000</v>
      </c>
      <c r="L1408" s="77">
        <v>15000</v>
      </c>
      <c r="M1408" s="77">
        <f t="shared" si="635"/>
        <v>100</v>
      </c>
      <c r="N1408" s="77">
        <f t="shared" si="636"/>
        <v>100</v>
      </c>
    </row>
    <row r="1409" spans="1:14" ht="38.25">
      <c r="A1409" s="8" t="s">
        <v>633</v>
      </c>
      <c r="B1409" s="2" t="s">
        <v>549</v>
      </c>
      <c r="C1409" s="2" t="s">
        <v>21</v>
      </c>
      <c r="D1409" s="2" t="s">
        <v>115</v>
      </c>
      <c r="E1409" s="2" t="s">
        <v>634</v>
      </c>
      <c r="F1409" s="6" t="s">
        <v>0</v>
      </c>
      <c r="G1409" s="9">
        <v>5000</v>
      </c>
      <c r="H1409" s="9" t="s">
        <v>0</v>
      </c>
      <c r="I1409" s="9">
        <v>5000</v>
      </c>
      <c r="J1409" s="9">
        <f>J1410</f>
        <v>5000</v>
      </c>
      <c r="K1409" s="9">
        <f t="shared" ref="K1409:L1410" si="655">K1410</f>
        <v>5000</v>
      </c>
      <c r="L1409" s="9">
        <f t="shared" si="655"/>
        <v>5000</v>
      </c>
      <c r="M1409" s="9">
        <f t="shared" si="635"/>
        <v>100</v>
      </c>
      <c r="N1409" s="9">
        <f t="shared" si="636"/>
        <v>100</v>
      </c>
    </row>
    <row r="1410" spans="1:14">
      <c r="A1410" s="8" t="s">
        <v>97</v>
      </c>
      <c r="B1410" s="2" t="s">
        <v>549</v>
      </c>
      <c r="C1410" s="2" t="s">
        <v>21</v>
      </c>
      <c r="D1410" s="2" t="s">
        <v>115</v>
      </c>
      <c r="E1410" s="2" t="s">
        <v>634</v>
      </c>
      <c r="F1410" s="2" t="s">
        <v>98</v>
      </c>
      <c r="G1410" s="9">
        <v>5000</v>
      </c>
      <c r="H1410" s="9" t="s">
        <v>0</v>
      </c>
      <c r="I1410" s="9">
        <v>5000</v>
      </c>
      <c r="J1410" s="9">
        <f>J1411</f>
        <v>5000</v>
      </c>
      <c r="K1410" s="9">
        <f t="shared" si="655"/>
        <v>5000</v>
      </c>
      <c r="L1410" s="9">
        <f t="shared" si="655"/>
        <v>5000</v>
      </c>
      <c r="M1410" s="9">
        <f t="shared" si="635"/>
        <v>100</v>
      </c>
      <c r="N1410" s="9">
        <f t="shared" si="636"/>
        <v>100</v>
      </c>
    </row>
    <row r="1411" spans="1:14" ht="51">
      <c r="A1411" s="8" t="s">
        <v>240</v>
      </c>
      <c r="B1411" s="2" t="s">
        <v>549</v>
      </c>
      <c r="C1411" s="2" t="s">
        <v>21</v>
      </c>
      <c r="D1411" s="2" t="s">
        <v>115</v>
      </c>
      <c r="E1411" s="2" t="s">
        <v>634</v>
      </c>
      <c r="F1411" s="2" t="s">
        <v>241</v>
      </c>
      <c r="G1411" s="9">
        <v>5000</v>
      </c>
      <c r="H1411" s="9" t="s">
        <v>0</v>
      </c>
      <c r="I1411" s="9">
        <v>5000</v>
      </c>
      <c r="J1411" s="9">
        <v>5000</v>
      </c>
      <c r="K1411" s="9">
        <v>5000</v>
      </c>
      <c r="L1411" s="9">
        <v>5000</v>
      </c>
      <c r="M1411" s="9">
        <f t="shared" si="635"/>
        <v>100</v>
      </c>
      <c r="N1411" s="9">
        <f t="shared" si="636"/>
        <v>100</v>
      </c>
    </row>
    <row r="1412" spans="1:14" ht="38.25">
      <c r="A1412" s="8" t="s">
        <v>635</v>
      </c>
      <c r="B1412" s="2" t="s">
        <v>549</v>
      </c>
      <c r="C1412" s="2" t="s">
        <v>21</v>
      </c>
      <c r="D1412" s="2" t="s">
        <v>115</v>
      </c>
      <c r="E1412" s="2" t="s">
        <v>636</v>
      </c>
      <c r="F1412" s="6" t="s">
        <v>0</v>
      </c>
      <c r="G1412" s="9">
        <v>215</v>
      </c>
      <c r="H1412" s="9">
        <v>-52</v>
      </c>
      <c r="I1412" s="9">
        <v>163</v>
      </c>
      <c r="J1412" s="9">
        <f>J1413</f>
        <v>163</v>
      </c>
      <c r="K1412" s="9">
        <f t="shared" ref="K1412:L1413" si="656">K1413</f>
        <v>144.12</v>
      </c>
      <c r="L1412" s="9">
        <f t="shared" si="656"/>
        <v>141.18100000000001</v>
      </c>
      <c r="M1412" s="9">
        <f t="shared" si="635"/>
        <v>86.614110429447848</v>
      </c>
      <c r="N1412" s="9">
        <f t="shared" si="636"/>
        <v>86.614110429447848</v>
      </c>
    </row>
    <row r="1413" spans="1:14">
      <c r="A1413" s="8" t="s">
        <v>97</v>
      </c>
      <c r="B1413" s="2" t="s">
        <v>549</v>
      </c>
      <c r="C1413" s="2" t="s">
        <v>21</v>
      </c>
      <c r="D1413" s="2" t="s">
        <v>115</v>
      </c>
      <c r="E1413" s="2" t="s">
        <v>636</v>
      </c>
      <c r="F1413" s="2" t="s">
        <v>98</v>
      </c>
      <c r="G1413" s="9">
        <v>215</v>
      </c>
      <c r="H1413" s="9">
        <v>-52</v>
      </c>
      <c r="I1413" s="9">
        <v>163</v>
      </c>
      <c r="J1413" s="9">
        <f>J1414</f>
        <v>163</v>
      </c>
      <c r="K1413" s="9">
        <f t="shared" si="656"/>
        <v>144.12</v>
      </c>
      <c r="L1413" s="9">
        <f t="shared" si="656"/>
        <v>141.18100000000001</v>
      </c>
      <c r="M1413" s="9">
        <f t="shared" si="635"/>
        <v>86.614110429447848</v>
      </c>
      <c r="N1413" s="9">
        <f t="shared" si="636"/>
        <v>86.614110429447848</v>
      </c>
    </row>
    <row r="1414" spans="1:14" ht="51">
      <c r="A1414" s="8" t="s">
        <v>240</v>
      </c>
      <c r="B1414" s="2" t="s">
        <v>549</v>
      </c>
      <c r="C1414" s="2" t="s">
        <v>21</v>
      </c>
      <c r="D1414" s="2" t="s">
        <v>115</v>
      </c>
      <c r="E1414" s="2" t="s">
        <v>636</v>
      </c>
      <c r="F1414" s="2" t="s">
        <v>241</v>
      </c>
      <c r="G1414" s="9">
        <v>215</v>
      </c>
      <c r="H1414" s="9">
        <v>-52</v>
      </c>
      <c r="I1414" s="9">
        <v>163</v>
      </c>
      <c r="J1414" s="9">
        <v>163</v>
      </c>
      <c r="K1414" s="9">
        <v>144.12</v>
      </c>
      <c r="L1414" s="9">
        <v>141.18100000000001</v>
      </c>
      <c r="M1414" s="9">
        <f t="shared" ref="M1414:M1484" si="657">L1414/I1414*100</f>
        <v>86.614110429447848</v>
      </c>
      <c r="N1414" s="9">
        <f t="shared" ref="N1414:N1484" si="658">L1414/J1414*100</f>
        <v>86.614110429447848</v>
      </c>
    </row>
    <row r="1415" spans="1:14" ht="51">
      <c r="A1415" s="8" t="s">
        <v>637</v>
      </c>
      <c r="B1415" s="2" t="s">
        <v>549</v>
      </c>
      <c r="C1415" s="2" t="s">
        <v>21</v>
      </c>
      <c r="D1415" s="2" t="s">
        <v>115</v>
      </c>
      <c r="E1415" s="2" t="s">
        <v>638</v>
      </c>
      <c r="F1415" s="6" t="s">
        <v>0</v>
      </c>
      <c r="G1415" s="9">
        <v>2900</v>
      </c>
      <c r="H1415" s="9">
        <v>-2082</v>
      </c>
      <c r="I1415" s="9">
        <v>818</v>
      </c>
      <c r="J1415" s="9">
        <f>J1416</f>
        <v>818</v>
      </c>
      <c r="K1415" s="9">
        <f t="shared" ref="K1415:L1416" si="659">K1416</f>
        <v>818</v>
      </c>
      <c r="L1415" s="9">
        <f t="shared" si="659"/>
        <v>818</v>
      </c>
      <c r="M1415" s="9">
        <f t="shared" si="657"/>
        <v>100</v>
      </c>
      <c r="N1415" s="9">
        <f t="shared" si="658"/>
        <v>100</v>
      </c>
    </row>
    <row r="1416" spans="1:14">
      <c r="A1416" s="8" t="s">
        <v>97</v>
      </c>
      <c r="B1416" s="2" t="s">
        <v>549</v>
      </c>
      <c r="C1416" s="2" t="s">
        <v>21</v>
      </c>
      <c r="D1416" s="2" t="s">
        <v>115</v>
      </c>
      <c r="E1416" s="2" t="s">
        <v>638</v>
      </c>
      <c r="F1416" s="2" t="s">
        <v>98</v>
      </c>
      <c r="G1416" s="9">
        <v>2900</v>
      </c>
      <c r="H1416" s="9">
        <v>-2082</v>
      </c>
      <c r="I1416" s="9">
        <v>818</v>
      </c>
      <c r="J1416" s="9">
        <f>J1417</f>
        <v>818</v>
      </c>
      <c r="K1416" s="9">
        <f t="shared" si="659"/>
        <v>818</v>
      </c>
      <c r="L1416" s="9">
        <f t="shared" si="659"/>
        <v>818</v>
      </c>
      <c r="M1416" s="9">
        <f t="shared" si="657"/>
        <v>100</v>
      </c>
      <c r="N1416" s="9">
        <f t="shared" si="658"/>
        <v>100</v>
      </c>
    </row>
    <row r="1417" spans="1:14" ht="51">
      <c r="A1417" s="8" t="s">
        <v>240</v>
      </c>
      <c r="B1417" s="2" t="s">
        <v>549</v>
      </c>
      <c r="C1417" s="2" t="s">
        <v>21</v>
      </c>
      <c r="D1417" s="2" t="s">
        <v>115</v>
      </c>
      <c r="E1417" s="2" t="s">
        <v>638</v>
      </c>
      <c r="F1417" s="2" t="s">
        <v>241</v>
      </c>
      <c r="G1417" s="9">
        <v>2900</v>
      </c>
      <c r="H1417" s="9">
        <v>-2082</v>
      </c>
      <c r="I1417" s="9">
        <v>818</v>
      </c>
      <c r="J1417" s="9">
        <v>818</v>
      </c>
      <c r="K1417" s="9">
        <v>818</v>
      </c>
      <c r="L1417" s="9">
        <v>818</v>
      </c>
      <c r="M1417" s="9">
        <f t="shared" si="657"/>
        <v>100</v>
      </c>
      <c r="N1417" s="9">
        <f t="shared" si="658"/>
        <v>100</v>
      </c>
    </row>
    <row r="1418" spans="1:14" ht="51">
      <c r="A1418" s="8" t="s">
        <v>639</v>
      </c>
      <c r="B1418" s="2" t="s">
        <v>549</v>
      </c>
      <c r="C1418" s="2" t="s">
        <v>21</v>
      </c>
      <c r="D1418" s="2" t="s">
        <v>115</v>
      </c>
      <c r="E1418" s="2" t="s">
        <v>640</v>
      </c>
      <c r="F1418" s="6" t="s">
        <v>0</v>
      </c>
      <c r="G1418" s="9">
        <v>4600</v>
      </c>
      <c r="H1418" s="9" t="s">
        <v>0</v>
      </c>
      <c r="I1418" s="9">
        <v>4600</v>
      </c>
      <c r="J1418" s="9">
        <f>J1419</f>
        <v>4600</v>
      </c>
      <c r="K1418" s="9">
        <f t="shared" ref="K1418:L1419" si="660">K1419</f>
        <v>4600</v>
      </c>
      <c r="L1418" s="9">
        <f t="shared" si="660"/>
        <v>4600</v>
      </c>
      <c r="M1418" s="9">
        <f t="shared" si="657"/>
        <v>100</v>
      </c>
      <c r="N1418" s="9">
        <f t="shared" si="658"/>
        <v>100</v>
      </c>
    </row>
    <row r="1419" spans="1:14">
      <c r="A1419" s="8" t="s">
        <v>97</v>
      </c>
      <c r="B1419" s="2" t="s">
        <v>549</v>
      </c>
      <c r="C1419" s="2" t="s">
        <v>21</v>
      </c>
      <c r="D1419" s="2" t="s">
        <v>115</v>
      </c>
      <c r="E1419" s="2" t="s">
        <v>640</v>
      </c>
      <c r="F1419" s="2" t="s">
        <v>98</v>
      </c>
      <c r="G1419" s="9">
        <v>4600</v>
      </c>
      <c r="H1419" s="9" t="s">
        <v>0</v>
      </c>
      <c r="I1419" s="9">
        <v>4600</v>
      </c>
      <c r="J1419" s="9">
        <f>J1420</f>
        <v>4600</v>
      </c>
      <c r="K1419" s="9">
        <f t="shared" si="660"/>
        <v>4600</v>
      </c>
      <c r="L1419" s="9">
        <f t="shared" si="660"/>
        <v>4600</v>
      </c>
      <c r="M1419" s="9">
        <f t="shared" si="657"/>
        <v>100</v>
      </c>
      <c r="N1419" s="9">
        <f t="shared" si="658"/>
        <v>100</v>
      </c>
    </row>
    <row r="1420" spans="1:14" ht="51">
      <c r="A1420" s="8" t="s">
        <v>240</v>
      </c>
      <c r="B1420" s="2" t="s">
        <v>549</v>
      </c>
      <c r="C1420" s="2" t="s">
        <v>21</v>
      </c>
      <c r="D1420" s="2" t="s">
        <v>115</v>
      </c>
      <c r="E1420" s="2" t="s">
        <v>640</v>
      </c>
      <c r="F1420" s="2" t="s">
        <v>241</v>
      </c>
      <c r="G1420" s="9">
        <v>4600</v>
      </c>
      <c r="H1420" s="9" t="s">
        <v>0</v>
      </c>
      <c r="I1420" s="9">
        <v>4600</v>
      </c>
      <c r="J1420" s="9">
        <v>4600</v>
      </c>
      <c r="K1420" s="9">
        <v>4600</v>
      </c>
      <c r="L1420" s="9">
        <v>4600</v>
      </c>
      <c r="M1420" s="9">
        <f t="shared" si="657"/>
        <v>100</v>
      </c>
      <c r="N1420" s="9">
        <f t="shared" si="658"/>
        <v>100</v>
      </c>
    </row>
    <row r="1421" spans="1:14" ht="38.25">
      <c r="A1421" s="8" t="s">
        <v>641</v>
      </c>
      <c r="B1421" s="2" t="s">
        <v>549</v>
      </c>
      <c r="C1421" s="2" t="s">
        <v>21</v>
      </c>
      <c r="D1421" s="2" t="s">
        <v>115</v>
      </c>
      <c r="E1421" s="2" t="s">
        <v>642</v>
      </c>
      <c r="F1421" s="6" t="s">
        <v>0</v>
      </c>
      <c r="G1421" s="9">
        <v>2274.1</v>
      </c>
      <c r="H1421" s="9">
        <v>-435</v>
      </c>
      <c r="I1421" s="9">
        <v>1839.1</v>
      </c>
      <c r="J1421" s="9">
        <f>J1422+J1425+J1428</f>
        <v>1839.1</v>
      </c>
      <c r="K1421" s="9">
        <f t="shared" ref="K1421:L1421" si="661">K1422+K1425+K1428</f>
        <v>1765.63</v>
      </c>
      <c r="L1421" s="9">
        <f t="shared" si="661"/>
        <v>1765.63</v>
      </c>
      <c r="M1421" s="9">
        <f t="shared" si="657"/>
        <v>96.005111195693559</v>
      </c>
      <c r="N1421" s="9">
        <f t="shared" si="658"/>
        <v>96.005111195693559</v>
      </c>
    </row>
    <row r="1422" spans="1:14" ht="51">
      <c r="A1422" s="8" t="s">
        <v>643</v>
      </c>
      <c r="B1422" s="2" t="s">
        <v>549</v>
      </c>
      <c r="C1422" s="2" t="s">
        <v>21</v>
      </c>
      <c r="D1422" s="2" t="s">
        <v>115</v>
      </c>
      <c r="E1422" s="2" t="s">
        <v>644</v>
      </c>
      <c r="F1422" s="6" t="s">
        <v>0</v>
      </c>
      <c r="G1422" s="9">
        <v>439.1</v>
      </c>
      <c r="H1422" s="9" t="s">
        <v>0</v>
      </c>
      <c r="I1422" s="9">
        <v>439.1</v>
      </c>
      <c r="J1422" s="9">
        <f>J1423</f>
        <v>439.1</v>
      </c>
      <c r="K1422" s="9">
        <f t="shared" ref="K1422:L1423" si="662">K1423</f>
        <v>365.63</v>
      </c>
      <c r="L1422" s="9">
        <f t="shared" si="662"/>
        <v>365.63</v>
      </c>
      <c r="M1422" s="9">
        <f t="shared" si="657"/>
        <v>83.268048280573893</v>
      </c>
      <c r="N1422" s="9">
        <f t="shared" si="658"/>
        <v>83.268048280573893</v>
      </c>
    </row>
    <row r="1423" spans="1:14" ht="25.5">
      <c r="A1423" s="8" t="s">
        <v>89</v>
      </c>
      <c r="B1423" s="2" t="s">
        <v>549</v>
      </c>
      <c r="C1423" s="2" t="s">
        <v>21</v>
      </c>
      <c r="D1423" s="2" t="s">
        <v>115</v>
      </c>
      <c r="E1423" s="2" t="s">
        <v>644</v>
      </c>
      <c r="F1423" s="2" t="s">
        <v>90</v>
      </c>
      <c r="G1423" s="9">
        <v>439.1</v>
      </c>
      <c r="H1423" s="9" t="s">
        <v>0</v>
      </c>
      <c r="I1423" s="9">
        <v>439.1</v>
      </c>
      <c r="J1423" s="9">
        <f>J1424</f>
        <v>439.1</v>
      </c>
      <c r="K1423" s="9">
        <f t="shared" si="662"/>
        <v>365.63</v>
      </c>
      <c r="L1423" s="9">
        <f t="shared" si="662"/>
        <v>365.63</v>
      </c>
      <c r="M1423" s="9">
        <f t="shared" si="657"/>
        <v>83.268048280573893</v>
      </c>
      <c r="N1423" s="9">
        <f t="shared" si="658"/>
        <v>83.268048280573893</v>
      </c>
    </row>
    <row r="1424" spans="1:14" ht="38.25">
      <c r="A1424" s="8" t="s">
        <v>91</v>
      </c>
      <c r="B1424" s="2" t="s">
        <v>549</v>
      </c>
      <c r="C1424" s="2" t="s">
        <v>21</v>
      </c>
      <c r="D1424" s="2" t="s">
        <v>115</v>
      </c>
      <c r="E1424" s="2" t="s">
        <v>644</v>
      </c>
      <c r="F1424" s="2" t="s">
        <v>92</v>
      </c>
      <c r="G1424" s="9">
        <v>439.1</v>
      </c>
      <c r="H1424" s="9" t="s">
        <v>0</v>
      </c>
      <c r="I1424" s="9">
        <v>439.1</v>
      </c>
      <c r="J1424" s="9">
        <v>439.1</v>
      </c>
      <c r="K1424" s="9">
        <v>365.63</v>
      </c>
      <c r="L1424" s="9">
        <v>365.63</v>
      </c>
      <c r="M1424" s="9">
        <f t="shared" si="657"/>
        <v>83.268048280573893</v>
      </c>
      <c r="N1424" s="9">
        <f t="shared" si="658"/>
        <v>83.268048280573893</v>
      </c>
    </row>
    <row r="1425" spans="1:14">
      <c r="A1425" s="8" t="s">
        <v>645</v>
      </c>
      <c r="B1425" s="2" t="s">
        <v>549</v>
      </c>
      <c r="C1425" s="2" t="s">
        <v>21</v>
      </c>
      <c r="D1425" s="2" t="s">
        <v>115</v>
      </c>
      <c r="E1425" s="2" t="s">
        <v>646</v>
      </c>
      <c r="F1425" s="6" t="s">
        <v>0</v>
      </c>
      <c r="G1425" s="9">
        <v>400</v>
      </c>
      <c r="H1425" s="9" t="s">
        <v>0</v>
      </c>
      <c r="I1425" s="9">
        <v>400</v>
      </c>
      <c r="J1425" s="9">
        <f>J1426</f>
        <v>400</v>
      </c>
      <c r="K1425" s="9">
        <f t="shared" ref="K1425:L1426" si="663">K1426</f>
        <v>400</v>
      </c>
      <c r="L1425" s="9">
        <f t="shared" si="663"/>
        <v>400</v>
      </c>
      <c r="M1425" s="9">
        <f t="shared" si="657"/>
        <v>100</v>
      </c>
      <c r="N1425" s="9">
        <f t="shared" si="658"/>
        <v>100</v>
      </c>
    </row>
    <row r="1426" spans="1:14" ht="25.5">
      <c r="A1426" s="8" t="s">
        <v>89</v>
      </c>
      <c r="B1426" s="2" t="s">
        <v>549</v>
      </c>
      <c r="C1426" s="2" t="s">
        <v>21</v>
      </c>
      <c r="D1426" s="2" t="s">
        <v>115</v>
      </c>
      <c r="E1426" s="2" t="s">
        <v>646</v>
      </c>
      <c r="F1426" s="2" t="s">
        <v>90</v>
      </c>
      <c r="G1426" s="9">
        <v>400</v>
      </c>
      <c r="H1426" s="9" t="s">
        <v>0</v>
      </c>
      <c r="I1426" s="9">
        <v>400</v>
      </c>
      <c r="J1426" s="9">
        <f>J1427</f>
        <v>400</v>
      </c>
      <c r="K1426" s="9">
        <f t="shared" si="663"/>
        <v>400</v>
      </c>
      <c r="L1426" s="9">
        <f t="shared" si="663"/>
        <v>400</v>
      </c>
      <c r="M1426" s="9">
        <f t="shared" si="657"/>
        <v>100</v>
      </c>
      <c r="N1426" s="9">
        <f t="shared" si="658"/>
        <v>100</v>
      </c>
    </row>
    <row r="1427" spans="1:14" ht="38.25">
      <c r="A1427" s="8" t="s">
        <v>91</v>
      </c>
      <c r="B1427" s="2" t="s">
        <v>549</v>
      </c>
      <c r="C1427" s="2" t="s">
        <v>21</v>
      </c>
      <c r="D1427" s="2" t="s">
        <v>115</v>
      </c>
      <c r="E1427" s="2" t="s">
        <v>646</v>
      </c>
      <c r="F1427" s="2" t="s">
        <v>92</v>
      </c>
      <c r="G1427" s="9">
        <v>400</v>
      </c>
      <c r="H1427" s="9" t="s">
        <v>0</v>
      </c>
      <c r="I1427" s="9">
        <v>400</v>
      </c>
      <c r="J1427" s="9">
        <v>400</v>
      </c>
      <c r="K1427" s="9">
        <v>400</v>
      </c>
      <c r="L1427" s="9">
        <v>400</v>
      </c>
      <c r="M1427" s="9">
        <f t="shared" si="657"/>
        <v>100</v>
      </c>
      <c r="N1427" s="9">
        <f t="shared" si="658"/>
        <v>100</v>
      </c>
    </row>
    <row r="1428" spans="1:14" ht="51">
      <c r="A1428" s="8" t="s">
        <v>647</v>
      </c>
      <c r="B1428" s="2" t="s">
        <v>549</v>
      </c>
      <c r="C1428" s="2" t="s">
        <v>21</v>
      </c>
      <c r="D1428" s="2" t="s">
        <v>115</v>
      </c>
      <c r="E1428" s="2" t="s">
        <v>648</v>
      </c>
      <c r="F1428" s="6" t="s">
        <v>0</v>
      </c>
      <c r="G1428" s="9">
        <v>1435</v>
      </c>
      <c r="H1428" s="9">
        <v>-435</v>
      </c>
      <c r="I1428" s="9">
        <v>1000</v>
      </c>
      <c r="J1428" s="9">
        <f>J1429</f>
        <v>1000</v>
      </c>
      <c r="K1428" s="9">
        <f t="shared" ref="K1428:L1429" si="664">K1429</f>
        <v>1000</v>
      </c>
      <c r="L1428" s="9">
        <f t="shared" si="664"/>
        <v>1000</v>
      </c>
      <c r="M1428" s="9">
        <f t="shared" si="657"/>
        <v>100</v>
      </c>
      <c r="N1428" s="9">
        <f t="shared" si="658"/>
        <v>100</v>
      </c>
    </row>
    <row r="1429" spans="1:14">
      <c r="A1429" s="8" t="s">
        <v>97</v>
      </c>
      <c r="B1429" s="2" t="s">
        <v>549</v>
      </c>
      <c r="C1429" s="2" t="s">
        <v>21</v>
      </c>
      <c r="D1429" s="2" t="s">
        <v>115</v>
      </c>
      <c r="E1429" s="2" t="s">
        <v>648</v>
      </c>
      <c r="F1429" s="2" t="s">
        <v>98</v>
      </c>
      <c r="G1429" s="9">
        <v>1435</v>
      </c>
      <c r="H1429" s="9">
        <v>-435</v>
      </c>
      <c r="I1429" s="9">
        <v>1000</v>
      </c>
      <c r="J1429" s="9">
        <f>J1430</f>
        <v>1000</v>
      </c>
      <c r="K1429" s="9">
        <f t="shared" si="664"/>
        <v>1000</v>
      </c>
      <c r="L1429" s="9">
        <f t="shared" si="664"/>
        <v>1000</v>
      </c>
      <c r="M1429" s="9">
        <f t="shared" si="657"/>
        <v>100</v>
      </c>
      <c r="N1429" s="9">
        <f t="shared" si="658"/>
        <v>100</v>
      </c>
    </row>
    <row r="1430" spans="1:14" ht="51">
      <c r="A1430" s="8" t="s">
        <v>240</v>
      </c>
      <c r="B1430" s="2" t="s">
        <v>549</v>
      </c>
      <c r="C1430" s="2" t="s">
        <v>21</v>
      </c>
      <c r="D1430" s="2" t="s">
        <v>115</v>
      </c>
      <c r="E1430" s="2" t="s">
        <v>648</v>
      </c>
      <c r="F1430" s="2" t="s">
        <v>241</v>
      </c>
      <c r="G1430" s="9">
        <v>1435</v>
      </c>
      <c r="H1430" s="9">
        <v>-435</v>
      </c>
      <c r="I1430" s="9">
        <v>1000</v>
      </c>
      <c r="J1430" s="9">
        <v>1000</v>
      </c>
      <c r="K1430" s="9">
        <v>1000</v>
      </c>
      <c r="L1430" s="9">
        <v>1000</v>
      </c>
      <c r="M1430" s="9">
        <f t="shared" si="657"/>
        <v>100</v>
      </c>
      <c r="N1430" s="9">
        <f t="shared" si="658"/>
        <v>100</v>
      </c>
    </row>
    <row r="1431" spans="1:14" ht="25.5">
      <c r="A1431" s="8" t="s">
        <v>24</v>
      </c>
      <c r="B1431" s="2" t="s">
        <v>549</v>
      </c>
      <c r="C1431" s="2" t="s">
        <v>21</v>
      </c>
      <c r="D1431" s="2" t="s">
        <v>115</v>
      </c>
      <c r="E1431" s="2" t="s">
        <v>649</v>
      </c>
      <c r="F1431" s="6" t="s">
        <v>0</v>
      </c>
      <c r="G1431" s="9">
        <v>47135</v>
      </c>
      <c r="H1431" s="9" t="s">
        <v>0</v>
      </c>
      <c r="I1431" s="9">
        <v>47135</v>
      </c>
      <c r="J1431" s="9">
        <f>J1432+J1442</f>
        <v>47135</v>
      </c>
      <c r="K1431" s="9">
        <f t="shared" ref="K1431:L1431" si="665">K1432+K1442</f>
        <v>47125.196039999995</v>
      </c>
      <c r="L1431" s="9">
        <f t="shared" si="665"/>
        <v>47106.271639999992</v>
      </c>
      <c r="M1431" s="9">
        <f t="shared" si="657"/>
        <v>99.939050896361493</v>
      </c>
      <c r="N1431" s="9">
        <f t="shared" si="658"/>
        <v>99.939050896361493</v>
      </c>
    </row>
    <row r="1432" spans="1:14" ht="25.5">
      <c r="A1432" s="8" t="s">
        <v>83</v>
      </c>
      <c r="B1432" s="2" t="s">
        <v>549</v>
      </c>
      <c r="C1432" s="2" t="s">
        <v>21</v>
      </c>
      <c r="D1432" s="2" t="s">
        <v>115</v>
      </c>
      <c r="E1432" s="2" t="s">
        <v>650</v>
      </c>
      <c r="F1432" s="6" t="s">
        <v>0</v>
      </c>
      <c r="G1432" s="9">
        <v>46520.4</v>
      </c>
      <c r="H1432" s="9" t="s">
        <v>0</v>
      </c>
      <c r="I1432" s="9">
        <v>46520.4</v>
      </c>
      <c r="J1432" s="9">
        <f>J1433+J1435+J1437+J1439</f>
        <v>46520.4</v>
      </c>
      <c r="K1432" s="9">
        <f t="shared" ref="K1432:L1432" si="666">K1433+K1435+K1437+K1439</f>
        <v>46510.596039999997</v>
      </c>
      <c r="L1432" s="9">
        <f t="shared" si="666"/>
        <v>46491.671639999993</v>
      </c>
      <c r="M1432" s="9">
        <f t="shared" si="657"/>
        <v>99.938245672866074</v>
      </c>
      <c r="N1432" s="9">
        <f t="shared" si="658"/>
        <v>99.938245672866074</v>
      </c>
    </row>
    <row r="1433" spans="1:14" ht="76.5">
      <c r="A1433" s="8" t="s">
        <v>85</v>
      </c>
      <c r="B1433" s="2" t="s">
        <v>549</v>
      </c>
      <c r="C1433" s="2" t="s">
        <v>21</v>
      </c>
      <c r="D1433" s="2" t="s">
        <v>115</v>
      </c>
      <c r="E1433" s="2" t="s">
        <v>650</v>
      </c>
      <c r="F1433" s="2" t="s">
        <v>86</v>
      </c>
      <c r="G1433" s="9">
        <v>44718.6</v>
      </c>
      <c r="H1433" s="9" t="s">
        <v>0</v>
      </c>
      <c r="I1433" s="9">
        <v>44718.6</v>
      </c>
      <c r="J1433" s="9">
        <f>J1434</f>
        <v>44665.599999999999</v>
      </c>
      <c r="K1433" s="9">
        <f t="shared" ref="K1433:L1433" si="667">K1434</f>
        <v>44658.552689999997</v>
      </c>
      <c r="L1433" s="9">
        <f t="shared" si="667"/>
        <v>44640.899289999994</v>
      </c>
      <c r="M1433" s="9">
        <f t="shared" si="657"/>
        <v>99.826245208928711</v>
      </c>
      <c r="N1433" s="9">
        <f t="shared" si="658"/>
        <v>99.944698582354192</v>
      </c>
    </row>
    <row r="1434" spans="1:14" ht="25.5">
      <c r="A1434" s="8" t="s">
        <v>87</v>
      </c>
      <c r="B1434" s="2" t="s">
        <v>549</v>
      </c>
      <c r="C1434" s="2" t="s">
        <v>21</v>
      </c>
      <c r="D1434" s="2" t="s">
        <v>115</v>
      </c>
      <c r="E1434" s="2" t="s">
        <v>650</v>
      </c>
      <c r="F1434" s="2" t="s">
        <v>88</v>
      </c>
      <c r="G1434" s="9">
        <v>44718.6</v>
      </c>
      <c r="H1434" s="9" t="s">
        <v>0</v>
      </c>
      <c r="I1434" s="9">
        <v>44718.6</v>
      </c>
      <c r="J1434" s="9">
        <f>41692.1929+2973.4071</f>
        <v>44665.599999999999</v>
      </c>
      <c r="K1434" s="9">
        <f>41685.14559+2973.4071</f>
        <v>44658.552689999997</v>
      </c>
      <c r="L1434" s="9">
        <f>41667.49219+2973.4071</f>
        <v>44640.899289999994</v>
      </c>
      <c r="M1434" s="9">
        <f t="shared" si="657"/>
        <v>99.826245208928711</v>
      </c>
      <c r="N1434" s="9">
        <f t="shared" si="658"/>
        <v>99.944698582354192</v>
      </c>
    </row>
    <row r="1435" spans="1:14" ht="25.5">
      <c r="A1435" s="8" t="s">
        <v>89</v>
      </c>
      <c r="B1435" s="2" t="s">
        <v>549</v>
      </c>
      <c r="C1435" s="2" t="s">
        <v>21</v>
      </c>
      <c r="D1435" s="2" t="s">
        <v>115</v>
      </c>
      <c r="E1435" s="2" t="s">
        <v>650</v>
      </c>
      <c r="F1435" s="2" t="s">
        <v>90</v>
      </c>
      <c r="G1435" s="9">
        <v>1697.3</v>
      </c>
      <c r="H1435" s="9" t="s">
        <v>0</v>
      </c>
      <c r="I1435" s="9">
        <v>1697.3</v>
      </c>
      <c r="J1435" s="9">
        <f>J1436</f>
        <v>1697.3</v>
      </c>
      <c r="K1435" s="9">
        <f t="shared" ref="K1435:L1435" si="668">K1436</f>
        <v>1697.3</v>
      </c>
      <c r="L1435" s="9">
        <f t="shared" si="668"/>
        <v>1697.3</v>
      </c>
      <c r="M1435" s="9">
        <f t="shared" si="657"/>
        <v>100</v>
      </c>
      <c r="N1435" s="9">
        <f t="shared" si="658"/>
        <v>100</v>
      </c>
    </row>
    <row r="1436" spans="1:14" ht="38.25">
      <c r="A1436" s="8" t="s">
        <v>91</v>
      </c>
      <c r="B1436" s="2" t="s">
        <v>549</v>
      </c>
      <c r="C1436" s="2" t="s">
        <v>21</v>
      </c>
      <c r="D1436" s="2" t="s">
        <v>115</v>
      </c>
      <c r="E1436" s="2" t="s">
        <v>650</v>
      </c>
      <c r="F1436" s="2" t="s">
        <v>92</v>
      </c>
      <c r="G1436" s="9">
        <v>1697.3</v>
      </c>
      <c r="H1436" s="9" t="s">
        <v>0</v>
      </c>
      <c r="I1436" s="9">
        <v>1697.3</v>
      </c>
      <c r="J1436" s="9">
        <v>1697.3</v>
      </c>
      <c r="K1436" s="9">
        <v>1697.3</v>
      </c>
      <c r="L1436" s="9">
        <v>1697.3</v>
      </c>
      <c r="M1436" s="9">
        <f t="shared" si="657"/>
        <v>100</v>
      </c>
      <c r="N1436" s="9">
        <f t="shared" si="658"/>
        <v>100</v>
      </c>
    </row>
    <row r="1437" spans="1:14" ht="25.5">
      <c r="A1437" s="8" t="s">
        <v>93</v>
      </c>
      <c r="B1437" s="2" t="s">
        <v>549</v>
      </c>
      <c r="C1437" s="2" t="s">
        <v>21</v>
      </c>
      <c r="D1437" s="2" t="s">
        <v>115</v>
      </c>
      <c r="E1437" s="2" t="s">
        <v>650</v>
      </c>
      <c r="F1437" s="2" t="s">
        <v>94</v>
      </c>
      <c r="G1437" s="9">
        <v>90</v>
      </c>
      <c r="H1437" s="9" t="s">
        <v>0</v>
      </c>
      <c r="I1437" s="9">
        <v>90</v>
      </c>
      <c r="J1437" s="9">
        <f>J1438</f>
        <v>90</v>
      </c>
      <c r="K1437" s="9">
        <f t="shared" ref="K1437:L1437" si="669">K1438</f>
        <v>90</v>
      </c>
      <c r="L1437" s="9">
        <f t="shared" si="669"/>
        <v>90</v>
      </c>
      <c r="M1437" s="9">
        <f t="shared" si="657"/>
        <v>100</v>
      </c>
      <c r="N1437" s="9">
        <f t="shared" si="658"/>
        <v>100</v>
      </c>
    </row>
    <row r="1438" spans="1:14">
      <c r="A1438" s="8" t="s">
        <v>95</v>
      </c>
      <c r="B1438" s="2" t="s">
        <v>549</v>
      </c>
      <c r="C1438" s="2" t="s">
        <v>21</v>
      </c>
      <c r="D1438" s="2" t="s">
        <v>115</v>
      </c>
      <c r="E1438" s="2" t="s">
        <v>650</v>
      </c>
      <c r="F1438" s="2" t="s">
        <v>96</v>
      </c>
      <c r="G1438" s="9">
        <v>90</v>
      </c>
      <c r="H1438" s="9" t="s">
        <v>0</v>
      </c>
      <c r="I1438" s="9">
        <v>90</v>
      </c>
      <c r="J1438" s="9">
        <v>90</v>
      </c>
      <c r="K1438" s="9">
        <v>90</v>
      </c>
      <c r="L1438" s="9">
        <v>90</v>
      </c>
      <c r="M1438" s="9">
        <f t="shared" si="657"/>
        <v>100</v>
      </c>
      <c r="N1438" s="9">
        <f t="shared" si="658"/>
        <v>100</v>
      </c>
    </row>
    <row r="1439" spans="1:14">
      <c r="A1439" s="8" t="s">
        <v>97</v>
      </c>
      <c r="B1439" s="2" t="s">
        <v>549</v>
      </c>
      <c r="C1439" s="2" t="s">
        <v>21</v>
      </c>
      <c r="D1439" s="2" t="s">
        <v>115</v>
      </c>
      <c r="E1439" s="2" t="s">
        <v>650</v>
      </c>
      <c r="F1439" s="2" t="s">
        <v>98</v>
      </c>
      <c r="G1439" s="9">
        <v>14.5</v>
      </c>
      <c r="H1439" s="9" t="s">
        <v>0</v>
      </c>
      <c r="I1439" s="9">
        <v>14.5</v>
      </c>
      <c r="J1439" s="9">
        <f>J1441+J1440</f>
        <v>67.5</v>
      </c>
      <c r="K1439" s="9">
        <f t="shared" ref="K1439:L1439" si="670">K1441+K1440</f>
        <v>64.743349999999992</v>
      </c>
      <c r="L1439" s="9">
        <f t="shared" si="670"/>
        <v>63.472349999999999</v>
      </c>
      <c r="M1439" s="9">
        <f t="shared" si="657"/>
        <v>437.74034482758617</v>
      </c>
      <c r="N1439" s="9">
        <f t="shared" si="658"/>
        <v>94.033111111111111</v>
      </c>
    </row>
    <row r="1440" spans="1:14">
      <c r="A1440" s="8" t="s">
        <v>248</v>
      </c>
      <c r="B1440" s="2" t="s">
        <v>549</v>
      </c>
      <c r="C1440" s="2" t="s">
        <v>21</v>
      </c>
      <c r="D1440" s="2" t="s">
        <v>115</v>
      </c>
      <c r="E1440" s="2" t="s">
        <v>650</v>
      </c>
      <c r="F1440" s="2">
        <v>830</v>
      </c>
      <c r="G1440" s="9"/>
      <c r="H1440" s="9"/>
      <c r="I1440" s="9"/>
      <c r="J1440" s="9">
        <v>53</v>
      </c>
      <c r="K1440" s="9">
        <v>53</v>
      </c>
      <c r="L1440" s="9">
        <v>53</v>
      </c>
      <c r="M1440" s="9">
        <v>0</v>
      </c>
      <c r="N1440" s="9">
        <f t="shared" ref="N1440" si="671">L1440/J1440*100</f>
        <v>100</v>
      </c>
    </row>
    <row r="1441" spans="1:14">
      <c r="A1441" s="8" t="s">
        <v>99</v>
      </c>
      <c r="B1441" s="2" t="s">
        <v>549</v>
      </c>
      <c r="C1441" s="2" t="s">
        <v>21</v>
      </c>
      <c r="D1441" s="2" t="s">
        <v>115</v>
      </c>
      <c r="E1441" s="2" t="s">
        <v>650</v>
      </c>
      <c r="F1441" s="2" t="s">
        <v>100</v>
      </c>
      <c r="G1441" s="9">
        <v>14.5</v>
      </c>
      <c r="H1441" s="9" t="s">
        <v>0</v>
      </c>
      <c r="I1441" s="9">
        <v>14.5</v>
      </c>
      <c r="J1441" s="9">
        <f>4.75665+9.74335</f>
        <v>14.5</v>
      </c>
      <c r="K1441" s="9">
        <f>2+9.74335</f>
        <v>11.74335</v>
      </c>
      <c r="L1441" s="9">
        <f>0.729+9.74335</f>
        <v>10.472349999999999</v>
      </c>
      <c r="M1441" s="9">
        <f t="shared" si="657"/>
        <v>72.22310344827585</v>
      </c>
      <c r="N1441" s="9">
        <f t="shared" si="658"/>
        <v>72.22310344827585</v>
      </c>
    </row>
    <row r="1442" spans="1:14" ht="25.5">
      <c r="A1442" s="8" t="s">
        <v>60</v>
      </c>
      <c r="B1442" s="2" t="s">
        <v>549</v>
      </c>
      <c r="C1442" s="2" t="s">
        <v>21</v>
      </c>
      <c r="D1442" s="2" t="s">
        <v>115</v>
      </c>
      <c r="E1442" s="2" t="s">
        <v>651</v>
      </c>
      <c r="F1442" s="6" t="s">
        <v>0</v>
      </c>
      <c r="G1442" s="9">
        <v>614.6</v>
      </c>
      <c r="H1442" s="9" t="s">
        <v>0</v>
      </c>
      <c r="I1442" s="9">
        <v>614.6</v>
      </c>
      <c r="J1442" s="9">
        <f>J1443</f>
        <v>614.6</v>
      </c>
      <c r="K1442" s="9">
        <f t="shared" ref="K1442:L1443" si="672">K1443</f>
        <v>614.6</v>
      </c>
      <c r="L1442" s="9">
        <f t="shared" si="672"/>
        <v>614.6</v>
      </c>
      <c r="M1442" s="9">
        <f t="shared" si="657"/>
        <v>100</v>
      </c>
      <c r="N1442" s="9">
        <f t="shared" si="658"/>
        <v>100</v>
      </c>
    </row>
    <row r="1443" spans="1:14" ht="38.25">
      <c r="A1443" s="8" t="s">
        <v>62</v>
      </c>
      <c r="B1443" s="2" t="s">
        <v>549</v>
      </c>
      <c r="C1443" s="2" t="s">
        <v>21</v>
      </c>
      <c r="D1443" s="2" t="s">
        <v>115</v>
      </c>
      <c r="E1443" s="2" t="s">
        <v>651</v>
      </c>
      <c r="F1443" s="2" t="s">
        <v>63</v>
      </c>
      <c r="G1443" s="9">
        <v>614.6</v>
      </c>
      <c r="H1443" s="9" t="s">
        <v>0</v>
      </c>
      <c r="I1443" s="9">
        <v>614.6</v>
      </c>
      <c r="J1443" s="9">
        <f>J1444</f>
        <v>614.6</v>
      </c>
      <c r="K1443" s="9">
        <f t="shared" si="672"/>
        <v>614.6</v>
      </c>
      <c r="L1443" s="9">
        <f t="shared" si="672"/>
        <v>614.6</v>
      </c>
      <c r="M1443" s="9">
        <f t="shared" si="657"/>
        <v>100</v>
      </c>
      <c r="N1443" s="9">
        <f t="shared" si="658"/>
        <v>100</v>
      </c>
    </row>
    <row r="1444" spans="1:14">
      <c r="A1444" s="8" t="s">
        <v>64</v>
      </c>
      <c r="B1444" s="2" t="s">
        <v>549</v>
      </c>
      <c r="C1444" s="2" t="s">
        <v>21</v>
      </c>
      <c r="D1444" s="2" t="s">
        <v>115</v>
      </c>
      <c r="E1444" s="2" t="s">
        <v>651</v>
      </c>
      <c r="F1444" s="2" t="s">
        <v>65</v>
      </c>
      <c r="G1444" s="9">
        <v>614.6</v>
      </c>
      <c r="H1444" s="9" t="s">
        <v>0</v>
      </c>
      <c r="I1444" s="9">
        <v>614.6</v>
      </c>
      <c r="J1444" s="9">
        <v>614.6</v>
      </c>
      <c r="K1444" s="9">
        <v>614.6</v>
      </c>
      <c r="L1444" s="9">
        <v>614.6</v>
      </c>
      <c r="M1444" s="9">
        <f t="shared" si="657"/>
        <v>100</v>
      </c>
      <c r="N1444" s="9">
        <f t="shared" si="658"/>
        <v>100</v>
      </c>
    </row>
    <row r="1445" spans="1:14" ht="25.5">
      <c r="A1445" s="33" t="s">
        <v>677</v>
      </c>
      <c r="B1445" s="2" t="s">
        <v>549</v>
      </c>
      <c r="C1445" s="2" t="s">
        <v>21</v>
      </c>
      <c r="D1445" s="2" t="s">
        <v>115</v>
      </c>
      <c r="E1445" s="28" t="s">
        <v>678</v>
      </c>
      <c r="F1445" s="2"/>
      <c r="G1445" s="9"/>
      <c r="H1445" s="9"/>
      <c r="I1445" s="9"/>
      <c r="J1445" s="9">
        <f>J1446</f>
        <v>395.4</v>
      </c>
      <c r="K1445" s="9">
        <f t="shared" ref="K1445:L1447" si="673">K1446</f>
        <v>395.4</v>
      </c>
      <c r="L1445" s="9">
        <f t="shared" si="673"/>
        <v>395.4</v>
      </c>
      <c r="M1445" s="9">
        <v>0</v>
      </c>
      <c r="N1445" s="9">
        <f t="shared" ref="N1445:N1448" si="674">L1445/J1445*100</f>
        <v>100</v>
      </c>
    </row>
    <row r="1446" spans="1:14" ht="25.5">
      <c r="A1446" s="33" t="s">
        <v>677</v>
      </c>
      <c r="B1446" s="2" t="s">
        <v>549</v>
      </c>
      <c r="C1446" s="2" t="s">
        <v>21</v>
      </c>
      <c r="D1446" s="2" t="s">
        <v>115</v>
      </c>
      <c r="E1446" s="28" t="s">
        <v>679</v>
      </c>
      <c r="F1446" s="2"/>
      <c r="G1446" s="9"/>
      <c r="H1446" s="9"/>
      <c r="I1446" s="9"/>
      <c r="J1446" s="9">
        <f>J1447</f>
        <v>395.4</v>
      </c>
      <c r="K1446" s="9">
        <f t="shared" si="673"/>
        <v>395.4</v>
      </c>
      <c r="L1446" s="9">
        <f t="shared" si="673"/>
        <v>395.4</v>
      </c>
      <c r="M1446" s="9">
        <v>0</v>
      </c>
      <c r="N1446" s="9">
        <f t="shared" si="674"/>
        <v>100</v>
      </c>
    </row>
    <row r="1447" spans="1:14">
      <c r="A1447" s="56" t="s">
        <v>28</v>
      </c>
      <c r="B1447" s="2" t="s">
        <v>549</v>
      </c>
      <c r="C1447" s="2" t="s">
        <v>21</v>
      </c>
      <c r="D1447" s="2" t="s">
        <v>115</v>
      </c>
      <c r="E1447" s="28" t="s">
        <v>679</v>
      </c>
      <c r="F1447" s="2">
        <v>500</v>
      </c>
      <c r="G1447" s="9"/>
      <c r="H1447" s="9"/>
      <c r="I1447" s="9"/>
      <c r="J1447" s="9">
        <f>J1448</f>
        <v>395.4</v>
      </c>
      <c r="K1447" s="9">
        <f t="shared" si="673"/>
        <v>395.4</v>
      </c>
      <c r="L1447" s="9">
        <f t="shared" si="673"/>
        <v>395.4</v>
      </c>
      <c r="M1447" s="9">
        <v>0</v>
      </c>
      <c r="N1447" s="9">
        <f t="shared" si="674"/>
        <v>100</v>
      </c>
    </row>
    <row r="1448" spans="1:14">
      <c r="A1448" s="56" t="s">
        <v>411</v>
      </c>
      <c r="B1448" s="2" t="s">
        <v>549</v>
      </c>
      <c r="C1448" s="2" t="s">
        <v>21</v>
      </c>
      <c r="D1448" s="2" t="s">
        <v>115</v>
      </c>
      <c r="E1448" s="28" t="s">
        <v>679</v>
      </c>
      <c r="F1448" s="2">
        <v>540</v>
      </c>
      <c r="G1448" s="9"/>
      <c r="H1448" s="9"/>
      <c r="I1448" s="9"/>
      <c r="J1448" s="9">
        <v>395.4</v>
      </c>
      <c r="K1448" s="9">
        <v>395.4</v>
      </c>
      <c r="L1448" s="9">
        <v>395.4</v>
      </c>
      <c r="M1448" s="9">
        <v>0</v>
      </c>
      <c r="N1448" s="9">
        <f t="shared" si="674"/>
        <v>100</v>
      </c>
    </row>
    <row r="1449" spans="1:14">
      <c r="A1449" s="8"/>
      <c r="B1449" s="2"/>
      <c r="C1449" s="2"/>
      <c r="D1449" s="2"/>
      <c r="E1449" s="2"/>
      <c r="F1449" s="2"/>
      <c r="G1449" s="9"/>
      <c r="H1449" s="9"/>
      <c r="I1449" s="9"/>
      <c r="J1449" s="9"/>
      <c r="K1449" s="9"/>
      <c r="L1449" s="9"/>
      <c r="M1449" s="9"/>
      <c r="N1449" s="9"/>
    </row>
    <row r="1450" spans="1:14" ht="25.5">
      <c r="A1450" s="8" t="s">
        <v>77</v>
      </c>
      <c r="B1450" s="2" t="s">
        <v>549</v>
      </c>
      <c r="C1450" s="2" t="s">
        <v>21</v>
      </c>
      <c r="D1450" s="2" t="s">
        <v>78</v>
      </c>
      <c r="E1450" s="6" t="s">
        <v>0</v>
      </c>
      <c r="F1450" s="6" t="s">
        <v>0</v>
      </c>
      <c r="G1450" s="9">
        <v>2839</v>
      </c>
      <c r="H1450" s="9" t="s">
        <v>0</v>
      </c>
      <c r="I1450" s="9">
        <v>2839</v>
      </c>
      <c r="J1450" s="9">
        <f>J1451+J1456</f>
        <v>2839</v>
      </c>
      <c r="K1450" s="9">
        <f t="shared" ref="K1450:L1450" si="675">K1451+K1456</f>
        <v>2357.6125099999999</v>
      </c>
      <c r="L1450" s="9">
        <f t="shared" si="675"/>
        <v>2357.6118699999997</v>
      </c>
      <c r="M1450" s="9">
        <f t="shared" si="657"/>
        <v>83.043743219443456</v>
      </c>
      <c r="N1450" s="9">
        <f t="shared" si="658"/>
        <v>83.043743219443456</v>
      </c>
    </row>
    <row r="1451" spans="1:14" ht="51">
      <c r="A1451" s="8" t="s">
        <v>470</v>
      </c>
      <c r="B1451" s="2" t="s">
        <v>549</v>
      </c>
      <c r="C1451" s="2" t="s">
        <v>21</v>
      </c>
      <c r="D1451" s="2" t="s">
        <v>78</v>
      </c>
      <c r="E1451" s="2" t="s">
        <v>471</v>
      </c>
      <c r="F1451" s="6" t="s">
        <v>0</v>
      </c>
      <c r="G1451" s="9">
        <v>600</v>
      </c>
      <c r="H1451" s="9" t="s">
        <v>0</v>
      </c>
      <c r="I1451" s="9">
        <v>600</v>
      </c>
      <c r="J1451" s="9">
        <f>J1452</f>
        <v>600</v>
      </c>
      <c r="K1451" s="9">
        <f t="shared" ref="K1451:L1454" si="676">K1452</f>
        <v>600</v>
      </c>
      <c r="L1451" s="9">
        <f t="shared" si="676"/>
        <v>600</v>
      </c>
      <c r="M1451" s="9">
        <f t="shared" si="657"/>
        <v>100</v>
      </c>
      <c r="N1451" s="9">
        <f t="shared" si="658"/>
        <v>100</v>
      </c>
    </row>
    <row r="1452" spans="1:14" ht="51">
      <c r="A1452" s="8" t="s">
        <v>652</v>
      </c>
      <c r="B1452" s="2" t="s">
        <v>549</v>
      </c>
      <c r="C1452" s="2" t="s">
        <v>21</v>
      </c>
      <c r="D1452" s="2" t="s">
        <v>78</v>
      </c>
      <c r="E1452" s="2" t="s">
        <v>653</v>
      </c>
      <c r="F1452" s="6" t="s">
        <v>0</v>
      </c>
      <c r="G1452" s="9">
        <v>600</v>
      </c>
      <c r="H1452" s="9" t="s">
        <v>0</v>
      </c>
      <c r="I1452" s="9">
        <v>600</v>
      </c>
      <c r="J1452" s="9">
        <f>J1453</f>
        <v>600</v>
      </c>
      <c r="K1452" s="9">
        <f t="shared" si="676"/>
        <v>600</v>
      </c>
      <c r="L1452" s="9">
        <f t="shared" si="676"/>
        <v>600</v>
      </c>
      <c r="M1452" s="9">
        <f t="shared" si="657"/>
        <v>100</v>
      </c>
      <c r="N1452" s="9">
        <f t="shared" si="658"/>
        <v>100</v>
      </c>
    </row>
    <row r="1453" spans="1:14" ht="25.5">
      <c r="A1453" s="8" t="s">
        <v>654</v>
      </c>
      <c r="B1453" s="2" t="s">
        <v>549</v>
      </c>
      <c r="C1453" s="2" t="s">
        <v>21</v>
      </c>
      <c r="D1453" s="2" t="s">
        <v>78</v>
      </c>
      <c r="E1453" s="2" t="s">
        <v>655</v>
      </c>
      <c r="F1453" s="6" t="s">
        <v>0</v>
      </c>
      <c r="G1453" s="9">
        <v>600</v>
      </c>
      <c r="H1453" s="9" t="s">
        <v>0</v>
      </c>
      <c r="I1453" s="9">
        <v>600</v>
      </c>
      <c r="J1453" s="9">
        <f>J1454</f>
        <v>600</v>
      </c>
      <c r="K1453" s="9">
        <f t="shared" si="676"/>
        <v>600</v>
      </c>
      <c r="L1453" s="9">
        <f t="shared" si="676"/>
        <v>600</v>
      </c>
      <c r="M1453" s="9">
        <f t="shared" si="657"/>
        <v>100</v>
      </c>
      <c r="N1453" s="9">
        <f t="shared" si="658"/>
        <v>100</v>
      </c>
    </row>
    <row r="1454" spans="1:14" ht="25.5">
      <c r="A1454" s="8" t="s">
        <v>89</v>
      </c>
      <c r="B1454" s="2" t="s">
        <v>549</v>
      </c>
      <c r="C1454" s="2" t="s">
        <v>21</v>
      </c>
      <c r="D1454" s="2" t="s">
        <v>78</v>
      </c>
      <c r="E1454" s="2" t="s">
        <v>655</v>
      </c>
      <c r="F1454" s="2" t="s">
        <v>90</v>
      </c>
      <c r="G1454" s="9">
        <v>600</v>
      </c>
      <c r="H1454" s="9" t="s">
        <v>0</v>
      </c>
      <c r="I1454" s="9">
        <v>600</v>
      </c>
      <c r="J1454" s="9">
        <f>J1455</f>
        <v>600</v>
      </c>
      <c r="K1454" s="9">
        <f t="shared" si="676"/>
        <v>600</v>
      </c>
      <c r="L1454" s="9">
        <f t="shared" si="676"/>
        <v>600</v>
      </c>
      <c r="M1454" s="9">
        <f t="shared" si="657"/>
        <v>100</v>
      </c>
      <c r="N1454" s="9">
        <f t="shared" si="658"/>
        <v>100</v>
      </c>
    </row>
    <row r="1455" spans="1:14" ht="38.25">
      <c r="A1455" s="8" t="s">
        <v>91</v>
      </c>
      <c r="B1455" s="2" t="s">
        <v>549</v>
      </c>
      <c r="C1455" s="2" t="s">
        <v>21</v>
      </c>
      <c r="D1455" s="2" t="s">
        <v>78</v>
      </c>
      <c r="E1455" s="2" t="s">
        <v>655</v>
      </c>
      <c r="F1455" s="2" t="s">
        <v>92</v>
      </c>
      <c r="G1455" s="9">
        <v>600</v>
      </c>
      <c r="H1455" s="9" t="s">
        <v>0</v>
      </c>
      <c r="I1455" s="9">
        <v>600</v>
      </c>
      <c r="J1455" s="9">
        <v>600</v>
      </c>
      <c r="K1455" s="9">
        <v>600</v>
      </c>
      <c r="L1455" s="9">
        <v>600</v>
      </c>
      <c r="M1455" s="9">
        <f t="shared" si="657"/>
        <v>100</v>
      </c>
      <c r="N1455" s="9">
        <f t="shared" si="658"/>
        <v>100</v>
      </c>
    </row>
    <row r="1456" spans="1:14" ht="38.25">
      <c r="A1456" s="8" t="s">
        <v>550</v>
      </c>
      <c r="B1456" s="2" t="s">
        <v>549</v>
      </c>
      <c r="C1456" s="2" t="s">
        <v>21</v>
      </c>
      <c r="D1456" s="2" t="s">
        <v>78</v>
      </c>
      <c r="E1456" s="2" t="s">
        <v>551</v>
      </c>
      <c r="F1456" s="6" t="s">
        <v>0</v>
      </c>
      <c r="G1456" s="9">
        <v>2239</v>
      </c>
      <c r="H1456" s="9" t="s">
        <v>0</v>
      </c>
      <c r="I1456" s="9">
        <v>2239</v>
      </c>
      <c r="J1456" s="9">
        <f>J1457</f>
        <v>2239</v>
      </c>
      <c r="K1456" s="9">
        <f t="shared" ref="K1456:L1458" si="677">K1457</f>
        <v>1757.6125099999999</v>
      </c>
      <c r="L1456" s="9">
        <f t="shared" si="677"/>
        <v>1757.61187</v>
      </c>
      <c r="M1456" s="9">
        <f t="shared" si="657"/>
        <v>78.499860205448854</v>
      </c>
      <c r="N1456" s="9">
        <f t="shared" si="658"/>
        <v>78.499860205448854</v>
      </c>
    </row>
    <row r="1457" spans="1:14" ht="38.25">
      <c r="A1457" s="8" t="s">
        <v>656</v>
      </c>
      <c r="B1457" s="2" t="s">
        <v>549</v>
      </c>
      <c r="C1457" s="2" t="s">
        <v>21</v>
      </c>
      <c r="D1457" s="2" t="s">
        <v>78</v>
      </c>
      <c r="E1457" s="2" t="s">
        <v>657</v>
      </c>
      <c r="F1457" s="6" t="s">
        <v>0</v>
      </c>
      <c r="G1457" s="9">
        <v>2239</v>
      </c>
      <c r="H1457" s="9" t="s">
        <v>0</v>
      </c>
      <c r="I1457" s="9">
        <v>2239</v>
      </c>
      <c r="J1457" s="9">
        <f>J1458</f>
        <v>2239</v>
      </c>
      <c r="K1457" s="9">
        <f t="shared" si="677"/>
        <v>1757.6125099999999</v>
      </c>
      <c r="L1457" s="9">
        <f t="shared" si="677"/>
        <v>1757.61187</v>
      </c>
      <c r="M1457" s="9">
        <f t="shared" si="657"/>
        <v>78.499860205448854</v>
      </c>
      <c r="N1457" s="9">
        <f t="shared" si="658"/>
        <v>78.499860205448854</v>
      </c>
    </row>
    <row r="1458" spans="1:14">
      <c r="A1458" s="8" t="s">
        <v>28</v>
      </c>
      <c r="B1458" s="2" t="s">
        <v>549</v>
      </c>
      <c r="C1458" s="2" t="s">
        <v>21</v>
      </c>
      <c r="D1458" s="2" t="s">
        <v>78</v>
      </c>
      <c r="E1458" s="2" t="s">
        <v>657</v>
      </c>
      <c r="F1458" s="2" t="s">
        <v>29</v>
      </c>
      <c r="G1458" s="9">
        <v>2239</v>
      </c>
      <c r="H1458" s="9" t="s">
        <v>0</v>
      </c>
      <c r="I1458" s="9">
        <v>2239</v>
      </c>
      <c r="J1458" s="9">
        <f>J1459</f>
        <v>2239</v>
      </c>
      <c r="K1458" s="9">
        <f t="shared" si="677"/>
        <v>1757.6125099999999</v>
      </c>
      <c r="L1458" s="9">
        <f t="shared" si="677"/>
        <v>1757.61187</v>
      </c>
      <c r="M1458" s="9">
        <f t="shared" si="657"/>
        <v>78.499860205448854</v>
      </c>
      <c r="N1458" s="9">
        <f t="shared" si="658"/>
        <v>78.499860205448854</v>
      </c>
    </row>
    <row r="1459" spans="1:14">
      <c r="A1459" s="8" t="s">
        <v>75</v>
      </c>
      <c r="B1459" s="2" t="s">
        <v>549</v>
      </c>
      <c r="C1459" s="2" t="s">
        <v>21</v>
      </c>
      <c r="D1459" s="2" t="s">
        <v>78</v>
      </c>
      <c r="E1459" s="2" t="s">
        <v>657</v>
      </c>
      <c r="F1459" s="2" t="s">
        <v>76</v>
      </c>
      <c r="G1459" s="9">
        <v>2239</v>
      </c>
      <c r="H1459" s="9" t="s">
        <v>0</v>
      </c>
      <c r="I1459" s="9">
        <v>2239</v>
      </c>
      <c r="J1459" s="9">
        <v>2239</v>
      </c>
      <c r="K1459" s="9">
        <v>1757.6125099999999</v>
      </c>
      <c r="L1459" s="9">
        <v>1757.61187</v>
      </c>
      <c r="M1459" s="9">
        <f t="shared" si="657"/>
        <v>78.499860205448854</v>
      </c>
      <c r="N1459" s="9">
        <f t="shared" si="658"/>
        <v>78.499860205448854</v>
      </c>
    </row>
    <row r="1460" spans="1:14">
      <c r="A1460" s="10" t="s">
        <v>0</v>
      </c>
      <c r="B1460" s="6" t="s">
        <v>0</v>
      </c>
      <c r="C1460" s="6" t="s">
        <v>0</v>
      </c>
      <c r="D1460" s="6" t="s">
        <v>0</v>
      </c>
      <c r="E1460" s="6" t="s">
        <v>0</v>
      </c>
      <c r="F1460" s="6" t="s">
        <v>0</v>
      </c>
      <c r="G1460" s="11" t="s">
        <v>0</v>
      </c>
      <c r="H1460" s="11" t="s">
        <v>0</v>
      </c>
      <c r="I1460" s="11" t="s">
        <v>0</v>
      </c>
      <c r="J1460" s="11"/>
      <c r="K1460" s="11"/>
      <c r="L1460" s="11"/>
      <c r="M1460" s="11"/>
      <c r="N1460" s="11"/>
    </row>
    <row r="1461" spans="1:14">
      <c r="A1461" s="8" t="s">
        <v>260</v>
      </c>
      <c r="B1461" s="2" t="s">
        <v>549</v>
      </c>
      <c r="C1461" s="2" t="s">
        <v>35</v>
      </c>
      <c r="D1461" s="6" t="s">
        <v>0</v>
      </c>
      <c r="E1461" s="6" t="s">
        <v>0</v>
      </c>
      <c r="F1461" s="6" t="s">
        <v>0</v>
      </c>
      <c r="G1461" s="9">
        <v>77516</v>
      </c>
      <c r="H1461" s="9" t="s">
        <v>0</v>
      </c>
      <c r="I1461" s="9">
        <v>77516</v>
      </c>
      <c r="J1461" s="9">
        <f>J1462</f>
        <v>77516</v>
      </c>
      <c r="K1461" s="9">
        <f t="shared" ref="K1461:L1462" si="678">K1462</f>
        <v>77516</v>
      </c>
      <c r="L1461" s="9">
        <f t="shared" si="678"/>
        <v>77516</v>
      </c>
      <c r="M1461" s="9">
        <f t="shared" si="657"/>
        <v>100</v>
      </c>
      <c r="N1461" s="9">
        <f t="shared" si="658"/>
        <v>100</v>
      </c>
    </row>
    <row r="1462" spans="1:14">
      <c r="A1462" s="8" t="s">
        <v>261</v>
      </c>
      <c r="B1462" s="2" t="s">
        <v>549</v>
      </c>
      <c r="C1462" s="2" t="s">
        <v>35</v>
      </c>
      <c r="D1462" s="2" t="s">
        <v>33</v>
      </c>
      <c r="E1462" s="6" t="s">
        <v>0</v>
      </c>
      <c r="F1462" s="6" t="s">
        <v>0</v>
      </c>
      <c r="G1462" s="9">
        <v>77516</v>
      </c>
      <c r="H1462" s="9" t="s">
        <v>0</v>
      </c>
      <c r="I1462" s="9">
        <v>77516</v>
      </c>
      <c r="J1462" s="9">
        <f>J1463</f>
        <v>77516</v>
      </c>
      <c r="K1462" s="9">
        <f t="shared" si="678"/>
        <v>77516</v>
      </c>
      <c r="L1462" s="9">
        <f t="shared" si="678"/>
        <v>77516</v>
      </c>
      <c r="M1462" s="9">
        <f t="shared" si="657"/>
        <v>100</v>
      </c>
      <c r="N1462" s="9">
        <f t="shared" si="658"/>
        <v>100</v>
      </c>
    </row>
    <row r="1463" spans="1:14" ht="51">
      <c r="A1463" s="8" t="s">
        <v>152</v>
      </c>
      <c r="B1463" s="2" t="s">
        <v>549</v>
      </c>
      <c r="C1463" s="2" t="s">
        <v>35</v>
      </c>
      <c r="D1463" s="2" t="s">
        <v>33</v>
      </c>
      <c r="E1463" s="2" t="s">
        <v>153</v>
      </c>
      <c r="F1463" s="6" t="s">
        <v>0</v>
      </c>
      <c r="G1463" s="9">
        <v>77516</v>
      </c>
      <c r="H1463" s="9" t="s">
        <v>0</v>
      </c>
      <c r="I1463" s="9">
        <v>77516</v>
      </c>
      <c r="J1463" s="9">
        <f>J1464+J1467</f>
        <v>77516</v>
      </c>
      <c r="K1463" s="9">
        <f t="shared" ref="K1463:L1463" si="679">K1464+K1467</f>
        <v>77516</v>
      </c>
      <c r="L1463" s="9">
        <f t="shared" si="679"/>
        <v>77516</v>
      </c>
      <c r="M1463" s="9">
        <f t="shared" si="657"/>
        <v>100</v>
      </c>
      <c r="N1463" s="9">
        <f t="shared" si="658"/>
        <v>100</v>
      </c>
    </row>
    <row r="1464" spans="1:14" ht="51">
      <c r="A1464" s="8" t="s">
        <v>154</v>
      </c>
      <c r="B1464" s="2" t="s">
        <v>549</v>
      </c>
      <c r="C1464" s="2" t="s">
        <v>35</v>
      </c>
      <c r="D1464" s="2" t="s">
        <v>33</v>
      </c>
      <c r="E1464" s="2" t="s">
        <v>155</v>
      </c>
      <c r="F1464" s="6" t="s">
        <v>0</v>
      </c>
      <c r="G1464" s="9">
        <v>35516</v>
      </c>
      <c r="H1464" s="9" t="s">
        <v>0</v>
      </c>
      <c r="I1464" s="9">
        <v>35516</v>
      </c>
      <c r="J1464" s="9">
        <f>J1465</f>
        <v>35516</v>
      </c>
      <c r="K1464" s="9">
        <f t="shared" ref="K1464:L1465" si="680">K1465</f>
        <v>35516</v>
      </c>
      <c r="L1464" s="9">
        <f t="shared" si="680"/>
        <v>35516</v>
      </c>
      <c r="M1464" s="9">
        <f t="shared" si="657"/>
        <v>100</v>
      </c>
      <c r="N1464" s="9">
        <f t="shared" si="658"/>
        <v>100</v>
      </c>
    </row>
    <row r="1465" spans="1:14">
      <c r="A1465" s="8" t="s">
        <v>28</v>
      </c>
      <c r="B1465" s="2" t="s">
        <v>549</v>
      </c>
      <c r="C1465" s="2" t="s">
        <v>35</v>
      </c>
      <c r="D1465" s="2" t="s">
        <v>33</v>
      </c>
      <c r="E1465" s="2" t="s">
        <v>155</v>
      </c>
      <c r="F1465" s="2" t="s">
        <v>29</v>
      </c>
      <c r="G1465" s="9">
        <v>35516</v>
      </c>
      <c r="H1465" s="9" t="s">
        <v>0</v>
      </c>
      <c r="I1465" s="9">
        <v>35516</v>
      </c>
      <c r="J1465" s="9">
        <f>J1466</f>
        <v>35516</v>
      </c>
      <c r="K1465" s="9">
        <f t="shared" si="680"/>
        <v>35516</v>
      </c>
      <c r="L1465" s="9">
        <f t="shared" si="680"/>
        <v>35516</v>
      </c>
      <c r="M1465" s="9">
        <f t="shared" si="657"/>
        <v>100</v>
      </c>
      <c r="N1465" s="9">
        <f t="shared" si="658"/>
        <v>100</v>
      </c>
    </row>
    <row r="1466" spans="1:14">
      <c r="A1466" s="8" t="s">
        <v>75</v>
      </c>
      <c r="B1466" s="2" t="s">
        <v>549</v>
      </c>
      <c r="C1466" s="2" t="s">
        <v>35</v>
      </c>
      <c r="D1466" s="2" t="s">
        <v>33</v>
      </c>
      <c r="E1466" s="2" t="s">
        <v>155</v>
      </c>
      <c r="F1466" s="2" t="s">
        <v>76</v>
      </c>
      <c r="G1466" s="9">
        <v>35516</v>
      </c>
      <c r="H1466" s="9" t="s">
        <v>0</v>
      </c>
      <c r="I1466" s="9">
        <v>35516</v>
      </c>
      <c r="J1466" s="9">
        <v>35516</v>
      </c>
      <c r="K1466" s="9">
        <v>35516</v>
      </c>
      <c r="L1466" s="9">
        <v>35516</v>
      </c>
      <c r="M1466" s="9">
        <f t="shared" si="657"/>
        <v>100</v>
      </c>
      <c r="N1466" s="9">
        <f t="shared" si="658"/>
        <v>100</v>
      </c>
    </row>
    <row r="1467" spans="1:14" ht="51">
      <c r="A1467" s="8" t="s">
        <v>658</v>
      </c>
      <c r="B1467" s="2" t="s">
        <v>549</v>
      </c>
      <c r="C1467" s="2" t="s">
        <v>35</v>
      </c>
      <c r="D1467" s="2" t="s">
        <v>33</v>
      </c>
      <c r="E1467" s="2" t="s">
        <v>659</v>
      </c>
      <c r="F1467" s="6" t="s">
        <v>0</v>
      </c>
      <c r="G1467" s="9">
        <v>42000</v>
      </c>
      <c r="H1467" s="9" t="s">
        <v>0</v>
      </c>
      <c r="I1467" s="9">
        <v>42000</v>
      </c>
      <c r="J1467" s="9">
        <f>J1468</f>
        <v>42000</v>
      </c>
      <c r="K1467" s="9">
        <f t="shared" ref="K1467:L1468" si="681">K1468</f>
        <v>42000</v>
      </c>
      <c r="L1467" s="9">
        <f t="shared" si="681"/>
        <v>42000</v>
      </c>
      <c r="M1467" s="9">
        <f t="shared" si="657"/>
        <v>100</v>
      </c>
      <c r="N1467" s="9">
        <f t="shared" si="658"/>
        <v>100</v>
      </c>
    </row>
    <row r="1468" spans="1:14">
      <c r="A1468" s="8" t="s">
        <v>28</v>
      </c>
      <c r="B1468" s="2" t="s">
        <v>549</v>
      </c>
      <c r="C1468" s="2" t="s">
        <v>35</v>
      </c>
      <c r="D1468" s="2" t="s">
        <v>33</v>
      </c>
      <c r="E1468" s="2" t="s">
        <v>659</v>
      </c>
      <c r="F1468" s="2" t="s">
        <v>29</v>
      </c>
      <c r="G1468" s="9">
        <v>42000</v>
      </c>
      <c r="H1468" s="9" t="s">
        <v>0</v>
      </c>
      <c r="I1468" s="9">
        <v>42000</v>
      </c>
      <c r="J1468" s="9">
        <f>J1469</f>
        <v>42000</v>
      </c>
      <c r="K1468" s="9">
        <f t="shared" si="681"/>
        <v>42000</v>
      </c>
      <c r="L1468" s="9">
        <f t="shared" si="681"/>
        <v>42000</v>
      </c>
      <c r="M1468" s="9">
        <f t="shared" si="657"/>
        <v>100</v>
      </c>
      <c r="N1468" s="9">
        <f t="shared" si="658"/>
        <v>100</v>
      </c>
    </row>
    <row r="1469" spans="1:14">
      <c r="A1469" s="8" t="s">
        <v>75</v>
      </c>
      <c r="B1469" s="2" t="s">
        <v>549</v>
      </c>
      <c r="C1469" s="2" t="s">
        <v>35</v>
      </c>
      <c r="D1469" s="2" t="s">
        <v>33</v>
      </c>
      <c r="E1469" s="2" t="s">
        <v>659</v>
      </c>
      <c r="F1469" s="2" t="s">
        <v>76</v>
      </c>
      <c r="G1469" s="9">
        <v>42000</v>
      </c>
      <c r="H1469" s="9" t="s">
        <v>0</v>
      </c>
      <c r="I1469" s="9">
        <v>42000</v>
      </c>
      <c r="J1469" s="9">
        <v>42000</v>
      </c>
      <c r="K1469" s="9">
        <v>42000</v>
      </c>
      <c r="L1469" s="9">
        <v>42000</v>
      </c>
      <c r="M1469" s="9">
        <f t="shared" si="657"/>
        <v>100</v>
      </c>
      <c r="N1469" s="9">
        <f t="shared" si="658"/>
        <v>100</v>
      </c>
    </row>
    <row r="1470" spans="1:14">
      <c r="A1470" s="12" t="s">
        <v>0</v>
      </c>
      <c r="B1470" s="13" t="s">
        <v>0</v>
      </c>
      <c r="C1470" s="6" t="s">
        <v>0</v>
      </c>
      <c r="D1470" s="6" t="s">
        <v>0</v>
      </c>
      <c r="E1470" s="6" t="s">
        <v>0</v>
      </c>
      <c r="F1470" s="6" t="s">
        <v>0</v>
      </c>
      <c r="G1470" s="14" t="s">
        <v>0</v>
      </c>
      <c r="H1470" s="14" t="s">
        <v>0</v>
      </c>
      <c r="I1470" s="14" t="s">
        <v>0</v>
      </c>
      <c r="J1470" s="14"/>
      <c r="K1470" s="14"/>
      <c r="L1470" s="14"/>
      <c r="M1470" s="14"/>
      <c r="N1470" s="14"/>
    </row>
    <row r="1471" spans="1:14" ht="25.5">
      <c r="A1471" s="4" t="s">
        <v>660</v>
      </c>
      <c r="B1471" s="5" t="s">
        <v>661</v>
      </c>
      <c r="C1471" s="6" t="s">
        <v>0</v>
      </c>
      <c r="D1471" s="6" t="s">
        <v>0</v>
      </c>
      <c r="E1471" s="6" t="s">
        <v>0</v>
      </c>
      <c r="F1471" s="6" t="s">
        <v>0</v>
      </c>
      <c r="G1471" s="7">
        <v>5254422.5999999996</v>
      </c>
      <c r="H1471" s="7">
        <v>-72491.199999999997</v>
      </c>
      <c r="I1471" s="7">
        <v>5181931.4000000004</v>
      </c>
      <c r="J1471" s="7">
        <f>J1472+J1526+J1534+J1546</f>
        <v>4932114.4465199998</v>
      </c>
      <c r="K1471" s="7">
        <f t="shared" ref="K1471:L1471" si="682">K1472+K1526+K1534+K1546</f>
        <v>4799775.6756900009</v>
      </c>
      <c r="L1471" s="7">
        <f t="shared" si="682"/>
        <v>4798762.5408600001</v>
      </c>
      <c r="M1471" s="7">
        <f t="shared" si="657"/>
        <v>92.605674804185938</v>
      </c>
      <c r="N1471" s="7">
        <f t="shared" si="658"/>
        <v>97.296252811933627</v>
      </c>
    </row>
    <row r="1472" spans="1:14">
      <c r="A1472" s="8" t="s">
        <v>18</v>
      </c>
      <c r="B1472" s="2" t="s">
        <v>661</v>
      </c>
      <c r="C1472" s="2" t="s">
        <v>19</v>
      </c>
      <c r="D1472" s="6" t="s">
        <v>0</v>
      </c>
      <c r="E1472" s="6" t="s">
        <v>0</v>
      </c>
      <c r="F1472" s="6" t="s">
        <v>0</v>
      </c>
      <c r="G1472" s="9">
        <v>427127.5</v>
      </c>
      <c r="H1472" s="9" t="s">
        <v>0</v>
      </c>
      <c r="I1472" s="9">
        <v>427127.5</v>
      </c>
      <c r="J1472" s="9">
        <f>J1473+J1483+J1490+J1506+J1512</f>
        <v>166710.54651999997</v>
      </c>
      <c r="K1472" s="9">
        <f t="shared" ref="K1472:L1472" si="683">K1473+K1483+K1490+K1506+K1512</f>
        <v>160783.33166</v>
      </c>
      <c r="L1472" s="9">
        <f t="shared" si="683"/>
        <v>160026.58097000001</v>
      </c>
      <c r="M1472" s="9">
        <f t="shared" si="657"/>
        <v>37.465763962751168</v>
      </c>
      <c r="N1472" s="9">
        <f t="shared" si="658"/>
        <v>95.990676241231014</v>
      </c>
    </row>
    <row r="1473" spans="1:14" ht="63.75">
      <c r="A1473" s="8" t="s">
        <v>20</v>
      </c>
      <c r="B1473" s="2" t="s">
        <v>661</v>
      </c>
      <c r="C1473" s="2" t="s">
        <v>19</v>
      </c>
      <c r="D1473" s="2" t="s">
        <v>21</v>
      </c>
      <c r="E1473" s="6" t="s">
        <v>0</v>
      </c>
      <c r="F1473" s="6" t="s">
        <v>0</v>
      </c>
      <c r="G1473" s="9">
        <v>55882.7</v>
      </c>
      <c r="H1473" s="9" t="s">
        <v>0</v>
      </c>
      <c r="I1473" s="9">
        <v>55882.7</v>
      </c>
      <c r="J1473" s="9">
        <f>J1474</f>
        <v>55882.700000000004</v>
      </c>
      <c r="K1473" s="9">
        <f t="shared" ref="K1473:L1474" si="684">K1474</f>
        <v>55882.700000000004</v>
      </c>
      <c r="L1473" s="9">
        <f t="shared" si="684"/>
        <v>55139.189460000001</v>
      </c>
      <c r="M1473" s="9">
        <f t="shared" si="657"/>
        <v>98.669515717744488</v>
      </c>
      <c r="N1473" s="9">
        <f t="shared" si="658"/>
        <v>98.669515717744488</v>
      </c>
    </row>
    <row r="1474" spans="1:14" ht="51">
      <c r="A1474" s="8" t="s">
        <v>662</v>
      </c>
      <c r="B1474" s="2" t="s">
        <v>661</v>
      </c>
      <c r="C1474" s="2" t="s">
        <v>19</v>
      </c>
      <c r="D1474" s="2" t="s">
        <v>21</v>
      </c>
      <c r="E1474" s="2" t="s">
        <v>663</v>
      </c>
      <c r="F1474" s="6" t="s">
        <v>0</v>
      </c>
      <c r="G1474" s="9">
        <v>55882.7</v>
      </c>
      <c r="H1474" s="9" t="s">
        <v>0</v>
      </c>
      <c r="I1474" s="9">
        <v>55882.7</v>
      </c>
      <c r="J1474" s="9">
        <f>J1475</f>
        <v>55882.700000000004</v>
      </c>
      <c r="K1474" s="9">
        <f t="shared" si="684"/>
        <v>55882.700000000004</v>
      </c>
      <c r="L1474" s="9">
        <f t="shared" si="684"/>
        <v>55139.189460000001</v>
      </c>
      <c r="M1474" s="9">
        <f t="shared" si="657"/>
        <v>98.669515717744488</v>
      </c>
      <c r="N1474" s="9">
        <f t="shared" si="658"/>
        <v>98.669515717744488</v>
      </c>
    </row>
    <row r="1475" spans="1:14" ht="51">
      <c r="A1475" s="8" t="s">
        <v>664</v>
      </c>
      <c r="B1475" s="2" t="s">
        <v>661</v>
      </c>
      <c r="C1475" s="2" t="s">
        <v>19</v>
      </c>
      <c r="D1475" s="2" t="s">
        <v>21</v>
      </c>
      <c r="E1475" s="2" t="s">
        <v>665</v>
      </c>
      <c r="F1475" s="6" t="s">
        <v>0</v>
      </c>
      <c r="G1475" s="9">
        <v>55882.7</v>
      </c>
      <c r="H1475" s="9" t="s">
        <v>0</v>
      </c>
      <c r="I1475" s="9">
        <v>55882.7</v>
      </c>
      <c r="J1475" s="9">
        <f>J1476+J1479</f>
        <v>55882.700000000004</v>
      </c>
      <c r="K1475" s="9">
        <f t="shared" ref="K1475:L1475" si="685">K1476+K1479</f>
        <v>55882.700000000004</v>
      </c>
      <c r="L1475" s="9">
        <f t="shared" si="685"/>
        <v>55139.189460000001</v>
      </c>
      <c r="M1475" s="9">
        <f t="shared" si="657"/>
        <v>98.669515717744488</v>
      </c>
      <c r="N1475" s="9">
        <f t="shared" si="658"/>
        <v>98.669515717744488</v>
      </c>
    </row>
    <row r="1476" spans="1:14" ht="38.25">
      <c r="A1476" s="8" t="s">
        <v>666</v>
      </c>
      <c r="B1476" s="2" t="s">
        <v>661</v>
      </c>
      <c r="C1476" s="2" t="s">
        <v>19</v>
      </c>
      <c r="D1476" s="2" t="s">
        <v>21</v>
      </c>
      <c r="E1476" s="2" t="s">
        <v>667</v>
      </c>
      <c r="F1476" s="6" t="s">
        <v>0</v>
      </c>
      <c r="G1476" s="9">
        <v>34721.300000000003</v>
      </c>
      <c r="H1476" s="9" t="s">
        <v>0</v>
      </c>
      <c r="I1476" s="9">
        <v>34721.300000000003</v>
      </c>
      <c r="J1476" s="9">
        <f>J1477</f>
        <v>34721.300000000003</v>
      </c>
      <c r="K1476" s="9">
        <f t="shared" ref="K1476:L1477" si="686">K1477</f>
        <v>34721.300000000003</v>
      </c>
      <c r="L1476" s="9">
        <f t="shared" si="686"/>
        <v>34619.416660000003</v>
      </c>
      <c r="M1476" s="9">
        <f t="shared" si="657"/>
        <v>99.706568187251051</v>
      </c>
      <c r="N1476" s="9">
        <f t="shared" si="658"/>
        <v>99.706568187251051</v>
      </c>
    </row>
    <row r="1477" spans="1:14">
      <c r="A1477" s="8" t="s">
        <v>28</v>
      </c>
      <c r="B1477" s="2" t="s">
        <v>661</v>
      </c>
      <c r="C1477" s="2" t="s">
        <v>19</v>
      </c>
      <c r="D1477" s="2" t="s">
        <v>21</v>
      </c>
      <c r="E1477" s="2" t="s">
        <v>667</v>
      </c>
      <c r="F1477" s="2" t="s">
        <v>29</v>
      </c>
      <c r="G1477" s="9">
        <v>34721.300000000003</v>
      </c>
      <c r="H1477" s="9" t="s">
        <v>0</v>
      </c>
      <c r="I1477" s="9">
        <v>34721.300000000003</v>
      </c>
      <c r="J1477" s="9">
        <f>J1478</f>
        <v>34721.300000000003</v>
      </c>
      <c r="K1477" s="9">
        <f t="shared" si="686"/>
        <v>34721.300000000003</v>
      </c>
      <c r="L1477" s="9">
        <f t="shared" si="686"/>
        <v>34619.416660000003</v>
      </c>
      <c r="M1477" s="9">
        <f t="shared" si="657"/>
        <v>99.706568187251051</v>
      </c>
      <c r="N1477" s="9">
        <f t="shared" si="658"/>
        <v>99.706568187251051</v>
      </c>
    </row>
    <row r="1478" spans="1:14">
      <c r="A1478" s="8" t="s">
        <v>30</v>
      </c>
      <c r="B1478" s="2" t="s">
        <v>661</v>
      </c>
      <c r="C1478" s="2" t="s">
        <v>19</v>
      </c>
      <c r="D1478" s="2" t="s">
        <v>21</v>
      </c>
      <c r="E1478" s="2" t="s">
        <v>667</v>
      </c>
      <c r="F1478" s="2" t="s">
        <v>31</v>
      </c>
      <c r="G1478" s="9">
        <v>34721.300000000003</v>
      </c>
      <c r="H1478" s="9" t="s">
        <v>0</v>
      </c>
      <c r="I1478" s="9">
        <v>34721.300000000003</v>
      </c>
      <c r="J1478" s="9">
        <v>34721.300000000003</v>
      </c>
      <c r="K1478" s="9">
        <v>34721.300000000003</v>
      </c>
      <c r="L1478" s="9">
        <v>34619.416660000003</v>
      </c>
      <c r="M1478" s="9">
        <f t="shared" si="657"/>
        <v>99.706568187251051</v>
      </c>
      <c r="N1478" s="9">
        <f t="shared" si="658"/>
        <v>99.706568187251051</v>
      </c>
    </row>
    <row r="1479" spans="1:14" ht="38.25">
      <c r="A1479" s="8" t="s">
        <v>668</v>
      </c>
      <c r="B1479" s="2" t="s">
        <v>661</v>
      </c>
      <c r="C1479" s="2" t="s">
        <v>19</v>
      </c>
      <c r="D1479" s="2" t="s">
        <v>21</v>
      </c>
      <c r="E1479" s="2" t="s">
        <v>669</v>
      </c>
      <c r="F1479" s="6" t="s">
        <v>0</v>
      </c>
      <c r="G1479" s="9">
        <v>21161.4</v>
      </c>
      <c r="H1479" s="9" t="s">
        <v>0</v>
      </c>
      <c r="I1479" s="9">
        <v>21161.4</v>
      </c>
      <c r="J1479" s="9">
        <f>J1480</f>
        <v>21161.4</v>
      </c>
      <c r="K1479" s="9">
        <f t="shared" ref="K1479:L1480" si="687">K1480</f>
        <v>21161.4</v>
      </c>
      <c r="L1479" s="9">
        <f t="shared" si="687"/>
        <v>20519.772799999999</v>
      </c>
      <c r="M1479" s="9">
        <f t="shared" si="657"/>
        <v>96.967935958868495</v>
      </c>
      <c r="N1479" s="9">
        <f t="shared" si="658"/>
        <v>96.967935958868495</v>
      </c>
    </row>
    <row r="1480" spans="1:14">
      <c r="A1480" s="8" t="s">
        <v>28</v>
      </c>
      <c r="B1480" s="2" t="s">
        <v>661</v>
      </c>
      <c r="C1480" s="2" t="s">
        <v>19</v>
      </c>
      <c r="D1480" s="2" t="s">
        <v>21</v>
      </c>
      <c r="E1480" s="2" t="s">
        <v>669</v>
      </c>
      <c r="F1480" s="2" t="s">
        <v>29</v>
      </c>
      <c r="G1480" s="9">
        <v>21161.4</v>
      </c>
      <c r="H1480" s="9" t="s">
        <v>0</v>
      </c>
      <c r="I1480" s="9">
        <v>21161.4</v>
      </c>
      <c r="J1480" s="9">
        <f>J1481</f>
        <v>21161.4</v>
      </c>
      <c r="K1480" s="9">
        <f t="shared" si="687"/>
        <v>21161.4</v>
      </c>
      <c r="L1480" s="9">
        <f t="shared" si="687"/>
        <v>20519.772799999999</v>
      </c>
      <c r="M1480" s="9">
        <f t="shared" si="657"/>
        <v>96.967935958868495</v>
      </c>
      <c r="N1480" s="9">
        <f t="shared" si="658"/>
        <v>96.967935958868495</v>
      </c>
    </row>
    <row r="1481" spans="1:14">
      <c r="A1481" s="8" t="s">
        <v>30</v>
      </c>
      <c r="B1481" s="2" t="s">
        <v>661</v>
      </c>
      <c r="C1481" s="2" t="s">
        <v>19</v>
      </c>
      <c r="D1481" s="2" t="s">
        <v>21</v>
      </c>
      <c r="E1481" s="2" t="s">
        <v>669</v>
      </c>
      <c r="F1481" s="2" t="s">
        <v>31</v>
      </c>
      <c r="G1481" s="9">
        <v>21161.4</v>
      </c>
      <c r="H1481" s="9" t="s">
        <v>0</v>
      </c>
      <c r="I1481" s="9">
        <v>21161.4</v>
      </c>
      <c r="J1481" s="9">
        <v>21161.4</v>
      </c>
      <c r="K1481" s="9">
        <v>21161.4</v>
      </c>
      <c r="L1481" s="9">
        <v>20519.772799999999</v>
      </c>
      <c r="M1481" s="9">
        <f t="shared" si="657"/>
        <v>96.967935958868495</v>
      </c>
      <c r="N1481" s="9">
        <f t="shared" si="658"/>
        <v>96.967935958868495</v>
      </c>
    </row>
    <row r="1482" spans="1:14">
      <c r="A1482" s="8"/>
      <c r="B1482" s="2"/>
      <c r="C1482" s="2"/>
      <c r="D1482" s="2"/>
      <c r="E1482" s="2"/>
      <c r="F1482" s="2"/>
      <c r="G1482" s="9"/>
      <c r="H1482" s="9"/>
      <c r="I1482" s="9"/>
      <c r="J1482" s="9"/>
      <c r="K1482" s="9"/>
      <c r="L1482" s="9"/>
      <c r="M1482" s="9"/>
      <c r="N1482" s="9"/>
    </row>
    <row r="1483" spans="1:14">
      <c r="A1483" s="8" t="s">
        <v>670</v>
      </c>
      <c r="B1483" s="2" t="s">
        <v>661</v>
      </c>
      <c r="C1483" s="2" t="s">
        <v>19</v>
      </c>
      <c r="D1483" s="2" t="s">
        <v>115</v>
      </c>
      <c r="E1483" s="6" t="s">
        <v>0</v>
      </c>
      <c r="F1483" s="6" t="s">
        <v>0</v>
      </c>
      <c r="G1483" s="9">
        <v>127.1</v>
      </c>
      <c r="H1483" s="9" t="s">
        <v>0</v>
      </c>
      <c r="I1483" s="9">
        <v>127.1</v>
      </c>
      <c r="J1483" s="9">
        <f>J1484</f>
        <v>127.1</v>
      </c>
      <c r="K1483" s="9">
        <f t="shared" ref="K1483:L1487" si="688">K1484</f>
        <v>126.9</v>
      </c>
      <c r="L1483" s="9">
        <f t="shared" si="688"/>
        <v>126.9</v>
      </c>
      <c r="M1483" s="9">
        <f t="shared" si="657"/>
        <v>99.842643587726215</v>
      </c>
      <c r="N1483" s="9">
        <f t="shared" si="658"/>
        <v>99.842643587726215</v>
      </c>
    </row>
    <row r="1484" spans="1:14" ht="51">
      <c r="A1484" s="8" t="s">
        <v>662</v>
      </c>
      <c r="B1484" s="2" t="s">
        <v>661</v>
      </c>
      <c r="C1484" s="2" t="s">
        <v>19</v>
      </c>
      <c r="D1484" s="2" t="s">
        <v>115</v>
      </c>
      <c r="E1484" s="2" t="s">
        <v>663</v>
      </c>
      <c r="F1484" s="6" t="s">
        <v>0</v>
      </c>
      <c r="G1484" s="9">
        <v>127.1</v>
      </c>
      <c r="H1484" s="9" t="s">
        <v>0</v>
      </c>
      <c r="I1484" s="9">
        <v>127.1</v>
      </c>
      <c r="J1484" s="9">
        <f>J1485</f>
        <v>127.1</v>
      </c>
      <c r="K1484" s="9">
        <f t="shared" si="688"/>
        <v>126.9</v>
      </c>
      <c r="L1484" s="9">
        <f t="shared" si="688"/>
        <v>126.9</v>
      </c>
      <c r="M1484" s="9">
        <f t="shared" si="657"/>
        <v>99.842643587726215</v>
      </c>
      <c r="N1484" s="9">
        <f t="shared" si="658"/>
        <v>99.842643587726215</v>
      </c>
    </row>
    <row r="1485" spans="1:14" ht="51">
      <c r="A1485" s="8" t="s">
        <v>664</v>
      </c>
      <c r="B1485" s="2" t="s">
        <v>661</v>
      </c>
      <c r="C1485" s="2" t="s">
        <v>19</v>
      </c>
      <c r="D1485" s="2" t="s">
        <v>115</v>
      </c>
      <c r="E1485" s="2" t="s">
        <v>665</v>
      </c>
      <c r="F1485" s="6" t="s">
        <v>0</v>
      </c>
      <c r="G1485" s="9">
        <v>127.1</v>
      </c>
      <c r="H1485" s="9" t="s">
        <v>0</v>
      </c>
      <c r="I1485" s="9">
        <v>127.1</v>
      </c>
      <c r="J1485" s="9">
        <f>J1486</f>
        <v>127.1</v>
      </c>
      <c r="K1485" s="9">
        <f t="shared" si="688"/>
        <v>126.9</v>
      </c>
      <c r="L1485" s="9">
        <f t="shared" si="688"/>
        <v>126.9</v>
      </c>
      <c r="M1485" s="9">
        <f t="shared" ref="M1485:M1551" si="689">L1485/I1485*100</f>
        <v>99.842643587726215</v>
      </c>
      <c r="N1485" s="9">
        <f t="shared" ref="N1485:N1551" si="690">L1485/J1485*100</f>
        <v>99.842643587726215</v>
      </c>
    </row>
    <row r="1486" spans="1:14" ht="51">
      <c r="A1486" s="8" t="s">
        <v>671</v>
      </c>
      <c r="B1486" s="2" t="s">
        <v>661</v>
      </c>
      <c r="C1486" s="2" t="s">
        <v>19</v>
      </c>
      <c r="D1486" s="2" t="s">
        <v>115</v>
      </c>
      <c r="E1486" s="2" t="s">
        <v>672</v>
      </c>
      <c r="F1486" s="6" t="s">
        <v>0</v>
      </c>
      <c r="G1486" s="9">
        <v>127.1</v>
      </c>
      <c r="H1486" s="9" t="s">
        <v>0</v>
      </c>
      <c r="I1486" s="9">
        <v>127.1</v>
      </c>
      <c r="J1486" s="9">
        <f>J1487</f>
        <v>127.1</v>
      </c>
      <c r="K1486" s="9">
        <f t="shared" si="688"/>
        <v>126.9</v>
      </c>
      <c r="L1486" s="9">
        <f t="shared" si="688"/>
        <v>126.9</v>
      </c>
      <c r="M1486" s="9">
        <f t="shared" si="689"/>
        <v>99.842643587726215</v>
      </c>
      <c r="N1486" s="9">
        <f t="shared" si="690"/>
        <v>99.842643587726215</v>
      </c>
    </row>
    <row r="1487" spans="1:14">
      <c r="A1487" s="8" t="s">
        <v>28</v>
      </c>
      <c r="B1487" s="2" t="s">
        <v>661</v>
      </c>
      <c r="C1487" s="2" t="s">
        <v>19</v>
      </c>
      <c r="D1487" s="2" t="s">
        <v>115</v>
      </c>
      <c r="E1487" s="2" t="s">
        <v>672</v>
      </c>
      <c r="F1487" s="2" t="s">
        <v>29</v>
      </c>
      <c r="G1487" s="9">
        <v>127.1</v>
      </c>
      <c r="H1487" s="9" t="s">
        <v>0</v>
      </c>
      <c r="I1487" s="9">
        <v>127.1</v>
      </c>
      <c r="J1487" s="9">
        <f>J1488</f>
        <v>127.1</v>
      </c>
      <c r="K1487" s="9">
        <f t="shared" si="688"/>
        <v>126.9</v>
      </c>
      <c r="L1487" s="9">
        <f t="shared" si="688"/>
        <v>126.9</v>
      </c>
      <c r="M1487" s="9">
        <f t="shared" si="689"/>
        <v>99.842643587726215</v>
      </c>
      <c r="N1487" s="9">
        <f t="shared" si="690"/>
        <v>99.842643587726215</v>
      </c>
    </row>
    <row r="1488" spans="1:14">
      <c r="A1488" s="8" t="s">
        <v>30</v>
      </c>
      <c r="B1488" s="2" t="s">
        <v>661</v>
      </c>
      <c r="C1488" s="2" t="s">
        <v>19</v>
      </c>
      <c r="D1488" s="2" t="s">
        <v>115</v>
      </c>
      <c r="E1488" s="2" t="s">
        <v>672</v>
      </c>
      <c r="F1488" s="2" t="s">
        <v>31</v>
      </c>
      <c r="G1488" s="9">
        <v>127.1</v>
      </c>
      <c r="H1488" s="9" t="s">
        <v>0</v>
      </c>
      <c r="I1488" s="9">
        <v>127.1</v>
      </c>
      <c r="J1488" s="9">
        <v>127.1</v>
      </c>
      <c r="K1488" s="9">
        <v>126.9</v>
      </c>
      <c r="L1488" s="9">
        <v>126.9</v>
      </c>
      <c r="M1488" s="9">
        <f t="shared" si="689"/>
        <v>99.842643587726215</v>
      </c>
      <c r="N1488" s="9">
        <f t="shared" si="690"/>
        <v>99.842643587726215</v>
      </c>
    </row>
    <row r="1489" spans="1:14">
      <c r="A1489" s="8"/>
      <c r="B1489" s="2"/>
      <c r="C1489" s="2"/>
      <c r="D1489" s="2"/>
      <c r="E1489" s="2"/>
      <c r="F1489" s="2"/>
      <c r="G1489" s="9"/>
      <c r="H1489" s="9"/>
      <c r="I1489" s="9"/>
      <c r="J1489" s="9"/>
      <c r="K1489" s="9"/>
      <c r="L1489" s="9"/>
      <c r="M1489" s="9"/>
      <c r="N1489" s="9"/>
    </row>
    <row r="1490" spans="1:14" ht="51">
      <c r="A1490" s="8" t="s">
        <v>673</v>
      </c>
      <c r="B1490" s="2" t="s">
        <v>661</v>
      </c>
      <c r="C1490" s="2" t="s">
        <v>19</v>
      </c>
      <c r="D1490" s="2" t="s">
        <v>48</v>
      </c>
      <c r="E1490" s="6" t="s">
        <v>0</v>
      </c>
      <c r="F1490" s="6" t="s">
        <v>0</v>
      </c>
      <c r="G1490" s="9">
        <v>72328.800000000003</v>
      </c>
      <c r="H1490" s="9" t="s">
        <v>0</v>
      </c>
      <c r="I1490" s="9">
        <v>72328.800000000003</v>
      </c>
      <c r="J1490" s="9">
        <f>J1491</f>
        <v>72328.799999999988</v>
      </c>
      <c r="K1490" s="9">
        <f t="shared" ref="K1490:L1491" si="691">K1491</f>
        <v>72156.22</v>
      </c>
      <c r="L1490" s="9">
        <f t="shared" si="691"/>
        <v>72155.95465</v>
      </c>
      <c r="M1490" s="9">
        <f t="shared" si="689"/>
        <v>99.761028317903794</v>
      </c>
      <c r="N1490" s="9">
        <f t="shared" si="690"/>
        <v>99.761028317903808</v>
      </c>
    </row>
    <row r="1491" spans="1:14" ht="51">
      <c r="A1491" s="8" t="s">
        <v>662</v>
      </c>
      <c r="B1491" s="2" t="s">
        <v>661</v>
      </c>
      <c r="C1491" s="2" t="s">
        <v>19</v>
      </c>
      <c r="D1491" s="2" t="s">
        <v>48</v>
      </c>
      <c r="E1491" s="2" t="s">
        <v>663</v>
      </c>
      <c r="F1491" s="6" t="s">
        <v>0</v>
      </c>
      <c r="G1491" s="9">
        <v>72328.800000000003</v>
      </c>
      <c r="H1491" s="9" t="s">
        <v>0</v>
      </c>
      <c r="I1491" s="9">
        <v>72328.800000000003</v>
      </c>
      <c r="J1491" s="9">
        <f>J1492</f>
        <v>72328.799999999988</v>
      </c>
      <c r="K1491" s="9">
        <f t="shared" si="691"/>
        <v>72156.22</v>
      </c>
      <c r="L1491" s="9">
        <f t="shared" si="691"/>
        <v>72155.95465</v>
      </c>
      <c r="M1491" s="9">
        <f t="shared" si="689"/>
        <v>99.761028317903794</v>
      </c>
      <c r="N1491" s="9">
        <f t="shared" si="690"/>
        <v>99.761028317903808</v>
      </c>
    </row>
    <row r="1492" spans="1:14" ht="51">
      <c r="A1492" s="8" t="s">
        <v>664</v>
      </c>
      <c r="B1492" s="2" t="s">
        <v>661</v>
      </c>
      <c r="C1492" s="2" t="s">
        <v>19</v>
      </c>
      <c r="D1492" s="2" t="s">
        <v>48</v>
      </c>
      <c r="E1492" s="2" t="s">
        <v>665</v>
      </c>
      <c r="F1492" s="6" t="s">
        <v>0</v>
      </c>
      <c r="G1492" s="9">
        <v>72328.800000000003</v>
      </c>
      <c r="H1492" s="9" t="s">
        <v>0</v>
      </c>
      <c r="I1492" s="9">
        <v>72328.800000000003</v>
      </c>
      <c r="J1492" s="9">
        <f>J1493+J1502</f>
        <v>72328.799999999988</v>
      </c>
      <c r="K1492" s="9">
        <f t="shared" ref="K1492:L1492" si="692">K1493+K1502</f>
        <v>72156.22</v>
      </c>
      <c r="L1492" s="9">
        <f t="shared" si="692"/>
        <v>72155.95465</v>
      </c>
      <c r="M1492" s="9">
        <f t="shared" si="689"/>
        <v>99.761028317903794</v>
      </c>
      <c r="N1492" s="9">
        <f t="shared" si="690"/>
        <v>99.761028317903808</v>
      </c>
    </row>
    <row r="1493" spans="1:14" ht="25.5">
      <c r="A1493" s="8" t="s">
        <v>83</v>
      </c>
      <c r="B1493" s="2" t="s">
        <v>661</v>
      </c>
      <c r="C1493" s="2" t="s">
        <v>19</v>
      </c>
      <c r="D1493" s="2" t="s">
        <v>48</v>
      </c>
      <c r="E1493" s="2" t="s">
        <v>674</v>
      </c>
      <c r="F1493" s="6" t="s">
        <v>0</v>
      </c>
      <c r="G1493" s="9">
        <v>65101.8</v>
      </c>
      <c r="H1493" s="9" t="s">
        <v>0</v>
      </c>
      <c r="I1493" s="9">
        <v>65101.8</v>
      </c>
      <c r="J1493" s="9">
        <f>J1494+J1496+J1498+J1500</f>
        <v>65101.799999999996</v>
      </c>
      <c r="K1493" s="9">
        <f t="shared" ref="K1493:L1493" si="693">K1494+K1496+K1498+K1500</f>
        <v>65101.799999999996</v>
      </c>
      <c r="L1493" s="9">
        <f t="shared" si="693"/>
        <v>65101.534649999994</v>
      </c>
      <c r="M1493" s="9">
        <f t="shared" si="689"/>
        <v>99.999592407583179</v>
      </c>
      <c r="N1493" s="9">
        <f t="shared" si="690"/>
        <v>99.999592407583194</v>
      </c>
    </row>
    <row r="1494" spans="1:14" ht="76.5">
      <c r="A1494" s="8" t="s">
        <v>85</v>
      </c>
      <c r="B1494" s="2" t="s">
        <v>661</v>
      </c>
      <c r="C1494" s="2" t="s">
        <v>19</v>
      </c>
      <c r="D1494" s="2" t="s">
        <v>48</v>
      </c>
      <c r="E1494" s="2" t="s">
        <v>674</v>
      </c>
      <c r="F1494" s="2" t="s">
        <v>86</v>
      </c>
      <c r="G1494" s="9">
        <v>61708.7</v>
      </c>
      <c r="H1494" s="9" t="s">
        <v>0</v>
      </c>
      <c r="I1494" s="9">
        <v>61708.7</v>
      </c>
      <c r="J1494" s="9">
        <f>J1495</f>
        <v>62526.86636</v>
      </c>
      <c r="K1494" s="9">
        <f t="shared" ref="K1494:L1494" si="694">K1495</f>
        <v>62526.86636</v>
      </c>
      <c r="L1494" s="9">
        <f t="shared" si="694"/>
        <v>62526.601009999998</v>
      </c>
      <c r="M1494" s="9">
        <f t="shared" si="689"/>
        <v>101.325422525511</v>
      </c>
      <c r="N1494" s="9">
        <f t="shared" si="690"/>
        <v>99.999575622423691</v>
      </c>
    </row>
    <row r="1495" spans="1:14" ht="25.5">
      <c r="A1495" s="8" t="s">
        <v>87</v>
      </c>
      <c r="B1495" s="2" t="s">
        <v>661</v>
      </c>
      <c r="C1495" s="2" t="s">
        <v>19</v>
      </c>
      <c r="D1495" s="2" t="s">
        <v>48</v>
      </c>
      <c r="E1495" s="2" t="s">
        <v>674</v>
      </c>
      <c r="F1495" s="2" t="s">
        <v>88</v>
      </c>
      <c r="G1495" s="9">
        <v>61708.7</v>
      </c>
      <c r="H1495" s="9" t="s">
        <v>0</v>
      </c>
      <c r="I1495" s="9">
        <v>61708.7</v>
      </c>
      <c r="J1495" s="9">
        <f>60955.20378+1571.66258</f>
        <v>62526.86636</v>
      </c>
      <c r="K1495" s="9">
        <f>60955.20378+1571.66258</f>
        <v>62526.86636</v>
      </c>
      <c r="L1495" s="9">
        <f>60954.93843+1571.66258</f>
        <v>62526.601009999998</v>
      </c>
      <c r="M1495" s="9">
        <f t="shared" si="689"/>
        <v>101.325422525511</v>
      </c>
      <c r="N1495" s="9">
        <f t="shared" si="690"/>
        <v>99.999575622423691</v>
      </c>
    </row>
    <row r="1496" spans="1:14" ht="25.5">
      <c r="A1496" s="8" t="s">
        <v>89</v>
      </c>
      <c r="B1496" s="2" t="s">
        <v>661</v>
      </c>
      <c r="C1496" s="2" t="s">
        <v>19</v>
      </c>
      <c r="D1496" s="2" t="s">
        <v>48</v>
      </c>
      <c r="E1496" s="2" t="s">
        <v>674</v>
      </c>
      <c r="F1496" s="2" t="s">
        <v>90</v>
      </c>
      <c r="G1496" s="9">
        <v>3300.4</v>
      </c>
      <c r="H1496" s="9" t="s">
        <v>0</v>
      </c>
      <c r="I1496" s="9">
        <v>3300.4</v>
      </c>
      <c r="J1496" s="9">
        <f>J1497</f>
        <v>2492.2734599999999</v>
      </c>
      <c r="K1496" s="9">
        <f t="shared" ref="K1496:L1496" si="695">K1497</f>
        <v>2492.2734599999999</v>
      </c>
      <c r="L1496" s="9">
        <f t="shared" si="695"/>
        <v>2492.2734599999999</v>
      </c>
      <c r="M1496" s="9">
        <f t="shared" si="689"/>
        <v>75.514284935159367</v>
      </c>
      <c r="N1496" s="9">
        <f t="shared" si="690"/>
        <v>100</v>
      </c>
    </row>
    <row r="1497" spans="1:14" ht="38.25">
      <c r="A1497" s="8" t="s">
        <v>91</v>
      </c>
      <c r="B1497" s="2" t="s">
        <v>661</v>
      </c>
      <c r="C1497" s="2" t="s">
        <v>19</v>
      </c>
      <c r="D1497" s="2" t="s">
        <v>48</v>
      </c>
      <c r="E1497" s="2" t="s">
        <v>674</v>
      </c>
      <c r="F1497" s="2" t="s">
        <v>92</v>
      </c>
      <c r="G1497" s="9">
        <v>3300.4</v>
      </c>
      <c r="H1497" s="9" t="s">
        <v>0</v>
      </c>
      <c r="I1497" s="9">
        <v>3300.4</v>
      </c>
      <c r="J1497" s="9">
        <v>2492.2734599999999</v>
      </c>
      <c r="K1497" s="9">
        <v>2492.2734599999999</v>
      </c>
      <c r="L1497" s="9">
        <v>2492.2734599999999</v>
      </c>
      <c r="M1497" s="9">
        <f t="shared" si="689"/>
        <v>75.514284935159367</v>
      </c>
      <c r="N1497" s="9">
        <f t="shared" si="690"/>
        <v>100</v>
      </c>
    </row>
    <row r="1498" spans="1:14" ht="25.5">
      <c r="A1498" s="8" t="s">
        <v>93</v>
      </c>
      <c r="B1498" s="2" t="s">
        <v>661</v>
      </c>
      <c r="C1498" s="2" t="s">
        <v>19</v>
      </c>
      <c r="D1498" s="2" t="s">
        <v>48</v>
      </c>
      <c r="E1498" s="2" t="s">
        <v>674</v>
      </c>
      <c r="F1498" s="2" t="s">
        <v>94</v>
      </c>
      <c r="G1498" s="9">
        <v>30</v>
      </c>
      <c r="H1498" s="9" t="s">
        <v>0</v>
      </c>
      <c r="I1498" s="9">
        <v>30</v>
      </c>
      <c r="J1498" s="9">
        <f>J1499</f>
        <v>30</v>
      </c>
      <c r="K1498" s="9">
        <f t="shared" ref="K1498:L1498" si="696">K1499</f>
        <v>30</v>
      </c>
      <c r="L1498" s="9">
        <f t="shared" si="696"/>
        <v>30</v>
      </c>
      <c r="M1498" s="9">
        <f t="shared" si="689"/>
        <v>100</v>
      </c>
      <c r="N1498" s="9">
        <f t="shared" si="690"/>
        <v>100</v>
      </c>
    </row>
    <row r="1499" spans="1:14">
      <c r="A1499" s="8" t="s">
        <v>95</v>
      </c>
      <c r="B1499" s="2" t="s">
        <v>661</v>
      </c>
      <c r="C1499" s="2" t="s">
        <v>19</v>
      </c>
      <c r="D1499" s="2" t="s">
        <v>48</v>
      </c>
      <c r="E1499" s="2" t="s">
        <v>674</v>
      </c>
      <c r="F1499" s="2" t="s">
        <v>96</v>
      </c>
      <c r="G1499" s="9">
        <v>30</v>
      </c>
      <c r="H1499" s="9" t="s">
        <v>0</v>
      </c>
      <c r="I1499" s="9">
        <v>30</v>
      </c>
      <c r="J1499" s="9">
        <v>30</v>
      </c>
      <c r="K1499" s="9">
        <v>30</v>
      </c>
      <c r="L1499" s="9">
        <v>30</v>
      </c>
      <c r="M1499" s="9">
        <f t="shared" si="689"/>
        <v>100</v>
      </c>
      <c r="N1499" s="9">
        <f t="shared" si="690"/>
        <v>100</v>
      </c>
    </row>
    <row r="1500" spans="1:14">
      <c r="A1500" s="8" t="s">
        <v>97</v>
      </c>
      <c r="B1500" s="2" t="s">
        <v>661</v>
      </c>
      <c r="C1500" s="2" t="s">
        <v>19</v>
      </c>
      <c r="D1500" s="2" t="s">
        <v>48</v>
      </c>
      <c r="E1500" s="2" t="s">
        <v>674</v>
      </c>
      <c r="F1500" s="2" t="s">
        <v>98</v>
      </c>
      <c r="G1500" s="9">
        <v>62.7</v>
      </c>
      <c r="H1500" s="9" t="s">
        <v>0</v>
      </c>
      <c r="I1500" s="9">
        <v>62.7</v>
      </c>
      <c r="J1500" s="9">
        <f>J1501</f>
        <v>52.660179999999997</v>
      </c>
      <c r="K1500" s="9">
        <f t="shared" ref="K1500:L1500" si="697">K1501</f>
        <v>52.660179999999997</v>
      </c>
      <c r="L1500" s="9">
        <f t="shared" si="697"/>
        <v>52.660179999999997</v>
      </c>
      <c r="M1500" s="9">
        <f t="shared" si="689"/>
        <v>83.987527910685799</v>
      </c>
      <c r="N1500" s="9">
        <f t="shared" si="690"/>
        <v>100</v>
      </c>
    </row>
    <row r="1501" spans="1:14">
      <c r="A1501" s="8" t="s">
        <v>99</v>
      </c>
      <c r="B1501" s="2" t="s">
        <v>661</v>
      </c>
      <c r="C1501" s="2" t="s">
        <v>19</v>
      </c>
      <c r="D1501" s="2" t="s">
        <v>48</v>
      </c>
      <c r="E1501" s="2" t="s">
        <v>674</v>
      </c>
      <c r="F1501" s="2" t="s">
        <v>100</v>
      </c>
      <c r="G1501" s="9">
        <v>62.7</v>
      </c>
      <c r="H1501" s="9" t="s">
        <v>0</v>
      </c>
      <c r="I1501" s="9">
        <v>62.7</v>
      </c>
      <c r="J1501" s="9">
        <f>11.705+40.95518</f>
        <v>52.660179999999997</v>
      </c>
      <c r="K1501" s="54">
        <f>11.705+40.95518</f>
        <v>52.660179999999997</v>
      </c>
      <c r="L1501" s="9">
        <f>11.705+40.95518</f>
        <v>52.660179999999997</v>
      </c>
      <c r="M1501" s="9">
        <f t="shared" si="689"/>
        <v>83.987527910685799</v>
      </c>
      <c r="N1501" s="9">
        <f t="shared" si="690"/>
        <v>100</v>
      </c>
    </row>
    <row r="1502" spans="1:14" ht="25.5">
      <c r="A1502" s="8" t="s">
        <v>246</v>
      </c>
      <c r="B1502" s="2" t="s">
        <v>661</v>
      </c>
      <c r="C1502" s="2" t="s">
        <v>19</v>
      </c>
      <c r="D1502" s="2" t="s">
        <v>48</v>
      </c>
      <c r="E1502" s="2" t="s">
        <v>675</v>
      </c>
      <c r="F1502" s="6" t="s">
        <v>0</v>
      </c>
      <c r="G1502" s="9">
        <v>7227</v>
      </c>
      <c r="H1502" s="9" t="s">
        <v>0</v>
      </c>
      <c r="I1502" s="9">
        <v>7227</v>
      </c>
      <c r="J1502" s="9">
        <f>J1503</f>
        <v>7227</v>
      </c>
      <c r="K1502" s="9">
        <f t="shared" ref="K1502:L1503" si="698">K1503</f>
        <v>7054.42</v>
      </c>
      <c r="L1502" s="9">
        <f t="shared" si="698"/>
        <v>7054.42</v>
      </c>
      <c r="M1502" s="9">
        <f t="shared" si="689"/>
        <v>97.612010516120108</v>
      </c>
      <c r="N1502" s="9">
        <f t="shared" si="690"/>
        <v>97.612010516120108</v>
      </c>
    </row>
    <row r="1503" spans="1:14" ht="25.5">
      <c r="A1503" s="8" t="s">
        <v>89</v>
      </c>
      <c r="B1503" s="2" t="s">
        <v>661</v>
      </c>
      <c r="C1503" s="2" t="s">
        <v>19</v>
      </c>
      <c r="D1503" s="2" t="s">
        <v>48</v>
      </c>
      <c r="E1503" s="2" t="s">
        <v>675</v>
      </c>
      <c r="F1503" s="2" t="s">
        <v>90</v>
      </c>
      <c r="G1503" s="9">
        <v>7227</v>
      </c>
      <c r="H1503" s="9" t="s">
        <v>0</v>
      </c>
      <c r="I1503" s="9">
        <v>7227</v>
      </c>
      <c r="J1503" s="9">
        <f>J1504</f>
        <v>7227</v>
      </c>
      <c r="K1503" s="9">
        <f t="shared" si="698"/>
        <v>7054.42</v>
      </c>
      <c r="L1503" s="9">
        <f t="shared" si="698"/>
        <v>7054.42</v>
      </c>
      <c r="M1503" s="9">
        <f t="shared" si="689"/>
        <v>97.612010516120108</v>
      </c>
      <c r="N1503" s="9">
        <f t="shared" si="690"/>
        <v>97.612010516120108</v>
      </c>
    </row>
    <row r="1504" spans="1:14" ht="38.25">
      <c r="A1504" s="8" t="s">
        <v>91</v>
      </c>
      <c r="B1504" s="2" t="s">
        <v>661</v>
      </c>
      <c r="C1504" s="2" t="s">
        <v>19</v>
      </c>
      <c r="D1504" s="2" t="s">
        <v>48</v>
      </c>
      <c r="E1504" s="2" t="s">
        <v>675</v>
      </c>
      <c r="F1504" s="2" t="s">
        <v>92</v>
      </c>
      <c r="G1504" s="9">
        <v>7227</v>
      </c>
      <c r="H1504" s="9" t="s">
        <v>0</v>
      </c>
      <c r="I1504" s="9">
        <v>7227</v>
      </c>
      <c r="J1504" s="9">
        <v>7227</v>
      </c>
      <c r="K1504" s="9">
        <v>7054.42</v>
      </c>
      <c r="L1504" s="9">
        <v>7054.42</v>
      </c>
      <c r="M1504" s="9">
        <f t="shared" si="689"/>
        <v>97.612010516120108</v>
      </c>
      <c r="N1504" s="9">
        <f t="shared" si="690"/>
        <v>97.612010516120108</v>
      </c>
    </row>
    <row r="1505" spans="1:14">
      <c r="A1505" s="8"/>
      <c r="B1505" s="2"/>
      <c r="C1505" s="2"/>
      <c r="D1505" s="2"/>
      <c r="E1505" s="2"/>
      <c r="F1505" s="2"/>
      <c r="G1505" s="9"/>
      <c r="H1505" s="9"/>
      <c r="I1505" s="9"/>
      <c r="J1505" s="9"/>
      <c r="K1505" s="9"/>
      <c r="L1505" s="9"/>
      <c r="M1505" s="9"/>
      <c r="N1505" s="9"/>
    </row>
    <row r="1506" spans="1:14">
      <c r="A1506" s="8" t="s">
        <v>676</v>
      </c>
      <c r="B1506" s="2" t="s">
        <v>661</v>
      </c>
      <c r="C1506" s="2" t="s">
        <v>19</v>
      </c>
      <c r="D1506" s="2" t="s">
        <v>187</v>
      </c>
      <c r="E1506" s="6" t="s">
        <v>0</v>
      </c>
      <c r="F1506" s="6" t="s">
        <v>0</v>
      </c>
      <c r="G1506" s="9">
        <v>264234</v>
      </c>
      <c r="H1506" s="9" t="s">
        <v>0</v>
      </c>
      <c r="I1506" s="9">
        <v>264234</v>
      </c>
      <c r="J1506" s="9">
        <f>J1507</f>
        <v>3817.0243799999998</v>
      </c>
      <c r="K1506" s="9">
        <f t="shared" ref="K1506:L1509" si="699">K1507</f>
        <v>0</v>
      </c>
      <c r="L1506" s="9">
        <f t="shared" si="699"/>
        <v>0</v>
      </c>
      <c r="M1506" s="9">
        <f t="shared" si="689"/>
        <v>0</v>
      </c>
      <c r="N1506" s="9">
        <f t="shared" si="690"/>
        <v>0</v>
      </c>
    </row>
    <row r="1507" spans="1:14" ht="25.5">
      <c r="A1507" s="8" t="s">
        <v>677</v>
      </c>
      <c r="B1507" s="2" t="s">
        <v>661</v>
      </c>
      <c r="C1507" s="2" t="s">
        <v>19</v>
      </c>
      <c r="D1507" s="2" t="s">
        <v>187</v>
      </c>
      <c r="E1507" s="2" t="s">
        <v>678</v>
      </c>
      <c r="F1507" s="6" t="s">
        <v>0</v>
      </c>
      <c r="G1507" s="9">
        <v>264234</v>
      </c>
      <c r="H1507" s="9" t="s">
        <v>0</v>
      </c>
      <c r="I1507" s="9">
        <v>264234</v>
      </c>
      <c r="J1507" s="9">
        <f>J1508</f>
        <v>3817.0243799999998</v>
      </c>
      <c r="K1507" s="9">
        <f t="shared" si="699"/>
        <v>0</v>
      </c>
      <c r="L1507" s="9">
        <f t="shared" si="699"/>
        <v>0</v>
      </c>
      <c r="M1507" s="9">
        <f t="shared" si="689"/>
        <v>0</v>
      </c>
      <c r="N1507" s="9">
        <f t="shared" si="690"/>
        <v>0</v>
      </c>
    </row>
    <row r="1508" spans="1:14" ht="25.5">
      <c r="A1508" s="8" t="s">
        <v>677</v>
      </c>
      <c r="B1508" s="2" t="s">
        <v>661</v>
      </c>
      <c r="C1508" s="2" t="s">
        <v>19</v>
      </c>
      <c r="D1508" s="2" t="s">
        <v>187</v>
      </c>
      <c r="E1508" s="2" t="s">
        <v>679</v>
      </c>
      <c r="F1508" s="6" t="s">
        <v>0</v>
      </c>
      <c r="G1508" s="9">
        <v>264234</v>
      </c>
      <c r="H1508" s="9" t="s">
        <v>0</v>
      </c>
      <c r="I1508" s="9">
        <v>264234</v>
      </c>
      <c r="J1508" s="9">
        <f>J1509</f>
        <v>3817.0243799999998</v>
      </c>
      <c r="K1508" s="9">
        <f t="shared" si="699"/>
        <v>0</v>
      </c>
      <c r="L1508" s="9">
        <f t="shared" si="699"/>
        <v>0</v>
      </c>
      <c r="M1508" s="9">
        <f t="shared" si="689"/>
        <v>0</v>
      </c>
      <c r="N1508" s="9">
        <f t="shared" si="690"/>
        <v>0</v>
      </c>
    </row>
    <row r="1509" spans="1:14">
      <c r="A1509" s="8" t="s">
        <v>97</v>
      </c>
      <c r="B1509" s="2" t="s">
        <v>661</v>
      </c>
      <c r="C1509" s="2" t="s">
        <v>19</v>
      </c>
      <c r="D1509" s="2" t="s">
        <v>187</v>
      </c>
      <c r="E1509" s="2" t="s">
        <v>679</v>
      </c>
      <c r="F1509" s="2" t="s">
        <v>98</v>
      </c>
      <c r="G1509" s="9">
        <v>264234</v>
      </c>
      <c r="H1509" s="9" t="s">
        <v>0</v>
      </c>
      <c r="I1509" s="9">
        <v>264234</v>
      </c>
      <c r="J1509" s="9">
        <f>J1510</f>
        <v>3817.0243799999998</v>
      </c>
      <c r="K1509" s="9">
        <f t="shared" si="699"/>
        <v>0</v>
      </c>
      <c r="L1509" s="9">
        <f t="shared" si="699"/>
        <v>0</v>
      </c>
      <c r="M1509" s="9">
        <f t="shared" si="689"/>
        <v>0</v>
      </c>
      <c r="N1509" s="9">
        <f t="shared" si="690"/>
        <v>0</v>
      </c>
    </row>
    <row r="1510" spans="1:14">
      <c r="A1510" s="8" t="s">
        <v>421</v>
      </c>
      <c r="B1510" s="2" t="s">
        <v>661</v>
      </c>
      <c r="C1510" s="2" t="s">
        <v>19</v>
      </c>
      <c r="D1510" s="2" t="s">
        <v>187</v>
      </c>
      <c r="E1510" s="2" t="s">
        <v>679</v>
      </c>
      <c r="F1510" s="2" t="s">
        <v>422</v>
      </c>
      <c r="G1510" s="9">
        <v>264234</v>
      </c>
      <c r="H1510" s="9" t="s">
        <v>0</v>
      </c>
      <c r="I1510" s="9">
        <v>264234</v>
      </c>
      <c r="J1510" s="9">
        <v>3817.0243799999998</v>
      </c>
      <c r="K1510" s="9">
        <v>0</v>
      </c>
      <c r="L1510" s="9">
        <v>0</v>
      </c>
      <c r="M1510" s="9">
        <f t="shared" si="689"/>
        <v>0</v>
      </c>
      <c r="N1510" s="9">
        <f t="shared" si="690"/>
        <v>0</v>
      </c>
    </row>
    <row r="1511" spans="1:14">
      <c r="A1511" s="8"/>
      <c r="B1511" s="2"/>
      <c r="C1511" s="2"/>
      <c r="D1511" s="2"/>
      <c r="E1511" s="2"/>
      <c r="F1511" s="2"/>
      <c r="G1511" s="9"/>
      <c r="H1511" s="9"/>
      <c r="I1511" s="9"/>
      <c r="J1511" s="9"/>
      <c r="K1511" s="9"/>
      <c r="L1511" s="9"/>
      <c r="M1511" s="9"/>
      <c r="N1511" s="9"/>
    </row>
    <row r="1512" spans="1:14">
      <c r="A1512" s="8" t="s">
        <v>314</v>
      </c>
      <c r="B1512" s="2" t="s">
        <v>661</v>
      </c>
      <c r="C1512" s="2" t="s">
        <v>19</v>
      </c>
      <c r="D1512" s="2" t="s">
        <v>315</v>
      </c>
      <c r="E1512" s="6" t="s">
        <v>0</v>
      </c>
      <c r="F1512" s="6" t="s">
        <v>0</v>
      </c>
      <c r="G1512" s="9">
        <v>34554.9</v>
      </c>
      <c r="H1512" s="9" t="s">
        <v>0</v>
      </c>
      <c r="I1512" s="9">
        <v>34554.9</v>
      </c>
      <c r="J1512" s="9">
        <f>J1513+J1519</f>
        <v>34554.922139999995</v>
      </c>
      <c r="K1512" s="9">
        <f t="shared" ref="K1512:L1512" si="700">K1513+K1519</f>
        <v>32617.51166</v>
      </c>
      <c r="L1512" s="9">
        <f t="shared" si="700"/>
        <v>32604.53686</v>
      </c>
      <c r="M1512" s="9">
        <f t="shared" si="689"/>
        <v>94.355755218507355</v>
      </c>
      <c r="N1512" s="9">
        <f t="shared" si="690"/>
        <v>94.355694762969023</v>
      </c>
    </row>
    <row r="1513" spans="1:14" ht="51">
      <c r="A1513" s="8" t="s">
        <v>662</v>
      </c>
      <c r="B1513" s="2" t="s">
        <v>661</v>
      </c>
      <c r="C1513" s="2" t="s">
        <v>19</v>
      </c>
      <c r="D1513" s="2" t="s">
        <v>315</v>
      </c>
      <c r="E1513" s="2" t="s">
        <v>663</v>
      </c>
      <c r="F1513" s="6" t="s">
        <v>0</v>
      </c>
      <c r="G1513" s="9">
        <v>32234.9</v>
      </c>
      <c r="H1513" s="9" t="s">
        <v>0</v>
      </c>
      <c r="I1513" s="9">
        <v>32234.9</v>
      </c>
      <c r="J1513" s="9">
        <f>J1514</f>
        <v>32234.922139999999</v>
      </c>
      <c r="K1513" s="9">
        <f t="shared" ref="K1513:L1515" si="701">K1514</f>
        <v>32163.74166</v>
      </c>
      <c r="L1513" s="9">
        <f t="shared" si="701"/>
        <v>32163.74166</v>
      </c>
      <c r="M1513" s="9">
        <f t="shared" si="689"/>
        <v>99.77925062587444</v>
      </c>
      <c r="N1513" s="9">
        <f t="shared" si="690"/>
        <v>99.779182094218015</v>
      </c>
    </row>
    <row r="1514" spans="1:14" ht="51">
      <c r="A1514" s="8" t="s">
        <v>664</v>
      </c>
      <c r="B1514" s="2" t="s">
        <v>661</v>
      </c>
      <c r="C1514" s="2" t="s">
        <v>19</v>
      </c>
      <c r="D1514" s="2" t="s">
        <v>315</v>
      </c>
      <c r="E1514" s="2" t="s">
        <v>665</v>
      </c>
      <c r="F1514" s="6" t="s">
        <v>0</v>
      </c>
      <c r="G1514" s="9">
        <v>32234.9</v>
      </c>
      <c r="H1514" s="9" t="s">
        <v>0</v>
      </c>
      <c r="I1514" s="9">
        <v>32234.9</v>
      </c>
      <c r="J1514" s="9">
        <f>J1515</f>
        <v>32234.922139999999</v>
      </c>
      <c r="K1514" s="9">
        <f t="shared" si="701"/>
        <v>32163.74166</v>
      </c>
      <c r="L1514" s="9">
        <f t="shared" si="701"/>
        <v>32163.74166</v>
      </c>
      <c r="M1514" s="9">
        <f t="shared" si="689"/>
        <v>99.77925062587444</v>
      </c>
      <c r="N1514" s="9">
        <f t="shared" si="690"/>
        <v>99.779182094218015</v>
      </c>
    </row>
    <row r="1515" spans="1:14" ht="25.5">
      <c r="A1515" s="8" t="s">
        <v>246</v>
      </c>
      <c r="B1515" s="2" t="s">
        <v>661</v>
      </c>
      <c r="C1515" s="2" t="s">
        <v>19</v>
      </c>
      <c r="D1515" s="2" t="s">
        <v>315</v>
      </c>
      <c r="E1515" s="2" t="s">
        <v>675</v>
      </c>
      <c r="F1515" s="6" t="s">
        <v>0</v>
      </c>
      <c r="G1515" s="9">
        <v>32234.9</v>
      </c>
      <c r="H1515" s="9" t="s">
        <v>0</v>
      </c>
      <c r="I1515" s="9">
        <v>32234.9</v>
      </c>
      <c r="J1515" s="9">
        <f>J1516</f>
        <v>32234.922139999999</v>
      </c>
      <c r="K1515" s="9">
        <f t="shared" si="701"/>
        <v>32163.74166</v>
      </c>
      <c r="L1515" s="9">
        <f t="shared" si="701"/>
        <v>32163.74166</v>
      </c>
      <c r="M1515" s="9">
        <f t="shared" si="689"/>
        <v>99.77925062587444</v>
      </c>
      <c r="N1515" s="9">
        <f t="shared" si="690"/>
        <v>99.779182094218015</v>
      </c>
    </row>
    <row r="1516" spans="1:14">
      <c r="A1516" s="8" t="s">
        <v>97</v>
      </c>
      <c r="B1516" s="2" t="s">
        <v>661</v>
      </c>
      <c r="C1516" s="2" t="s">
        <v>19</v>
      </c>
      <c r="D1516" s="2" t="s">
        <v>315</v>
      </c>
      <c r="E1516" s="2" t="s">
        <v>675</v>
      </c>
      <c r="F1516" s="2" t="s">
        <v>98</v>
      </c>
      <c r="G1516" s="9">
        <v>32234.9</v>
      </c>
      <c r="H1516" s="9" t="s">
        <v>0</v>
      </c>
      <c r="I1516" s="9">
        <v>32234.9</v>
      </c>
      <c r="J1516" s="9">
        <f>J1517+J1518</f>
        <v>32234.922139999999</v>
      </c>
      <c r="K1516" s="9">
        <f t="shared" ref="K1516:L1516" si="702">K1517+K1518</f>
        <v>32163.74166</v>
      </c>
      <c r="L1516" s="9">
        <f t="shared" si="702"/>
        <v>32163.74166</v>
      </c>
      <c r="M1516" s="9">
        <f t="shared" si="689"/>
        <v>99.77925062587444</v>
      </c>
      <c r="N1516" s="9">
        <f t="shared" si="690"/>
        <v>99.779182094218015</v>
      </c>
    </row>
    <row r="1517" spans="1:14">
      <c r="A1517" s="8" t="s">
        <v>248</v>
      </c>
      <c r="B1517" s="2" t="s">
        <v>661</v>
      </c>
      <c r="C1517" s="2" t="s">
        <v>19</v>
      </c>
      <c r="D1517" s="2" t="s">
        <v>315</v>
      </c>
      <c r="E1517" s="2" t="s">
        <v>675</v>
      </c>
      <c r="F1517" s="2" t="s">
        <v>249</v>
      </c>
      <c r="G1517" s="9">
        <v>31234.9</v>
      </c>
      <c r="H1517" s="9" t="s">
        <v>0</v>
      </c>
      <c r="I1517" s="9">
        <v>31234.9</v>
      </c>
      <c r="J1517" s="9">
        <v>31234.922139999999</v>
      </c>
      <c r="K1517" s="9">
        <v>31163.74166</v>
      </c>
      <c r="L1517" s="9">
        <v>31163.74166</v>
      </c>
      <c r="M1517" s="9">
        <f t="shared" si="689"/>
        <v>99.772183230937188</v>
      </c>
      <c r="N1517" s="9">
        <f t="shared" si="690"/>
        <v>99.772112510218676</v>
      </c>
    </row>
    <row r="1518" spans="1:14">
      <c r="A1518" s="8" t="s">
        <v>680</v>
      </c>
      <c r="B1518" s="2" t="s">
        <v>661</v>
      </c>
      <c r="C1518" s="2" t="s">
        <v>19</v>
      </c>
      <c r="D1518" s="2" t="s">
        <v>315</v>
      </c>
      <c r="E1518" s="2" t="s">
        <v>675</v>
      </c>
      <c r="F1518" s="2" t="s">
        <v>681</v>
      </c>
      <c r="G1518" s="9">
        <v>1000</v>
      </c>
      <c r="H1518" s="9" t="s">
        <v>0</v>
      </c>
      <c r="I1518" s="9">
        <v>1000</v>
      </c>
      <c r="J1518" s="9">
        <v>1000</v>
      </c>
      <c r="K1518" s="9">
        <v>1000</v>
      </c>
      <c r="L1518" s="9">
        <v>1000</v>
      </c>
      <c r="M1518" s="9">
        <f t="shared" si="689"/>
        <v>100</v>
      </c>
      <c r="N1518" s="9">
        <f t="shared" si="690"/>
        <v>100</v>
      </c>
    </row>
    <row r="1519" spans="1:14" ht="51">
      <c r="A1519" s="8" t="s">
        <v>430</v>
      </c>
      <c r="B1519" s="2" t="s">
        <v>661</v>
      </c>
      <c r="C1519" s="2" t="s">
        <v>19</v>
      </c>
      <c r="D1519" s="2" t="s">
        <v>315</v>
      </c>
      <c r="E1519" s="2" t="s">
        <v>431</v>
      </c>
      <c r="F1519" s="6" t="s">
        <v>0</v>
      </c>
      <c r="G1519" s="9">
        <v>2320</v>
      </c>
      <c r="H1519" s="9" t="s">
        <v>0</v>
      </c>
      <c r="I1519" s="9">
        <v>2320</v>
      </c>
      <c r="J1519" s="9">
        <f>J1520</f>
        <v>2320</v>
      </c>
      <c r="K1519" s="9">
        <f t="shared" ref="K1519:L1519" si="703">K1520</f>
        <v>453.77</v>
      </c>
      <c r="L1519" s="9">
        <f t="shared" si="703"/>
        <v>440.79520000000002</v>
      </c>
      <c r="M1519" s="9">
        <f t="shared" si="689"/>
        <v>18.999793103448276</v>
      </c>
      <c r="N1519" s="9">
        <f t="shared" si="690"/>
        <v>18.999793103448276</v>
      </c>
    </row>
    <row r="1520" spans="1:14" ht="38.25">
      <c r="A1520" s="8" t="s">
        <v>682</v>
      </c>
      <c r="B1520" s="2" t="s">
        <v>661</v>
      </c>
      <c r="C1520" s="2" t="s">
        <v>19</v>
      </c>
      <c r="D1520" s="2" t="s">
        <v>315</v>
      </c>
      <c r="E1520" s="2" t="s">
        <v>683</v>
      </c>
      <c r="F1520" s="6" t="s">
        <v>0</v>
      </c>
      <c r="G1520" s="9">
        <v>2320</v>
      </c>
      <c r="H1520" s="9" t="s">
        <v>0</v>
      </c>
      <c r="I1520" s="9">
        <v>2320</v>
      </c>
      <c r="J1520" s="9">
        <f>J1521+J1524</f>
        <v>2320</v>
      </c>
      <c r="K1520" s="9">
        <f t="shared" ref="K1520:L1520" si="704">K1521+K1524</f>
        <v>453.77</v>
      </c>
      <c r="L1520" s="9">
        <f t="shared" si="704"/>
        <v>440.79520000000002</v>
      </c>
      <c r="M1520" s="9">
        <f t="shared" si="689"/>
        <v>18.999793103448276</v>
      </c>
      <c r="N1520" s="9">
        <f t="shared" si="690"/>
        <v>18.999793103448276</v>
      </c>
    </row>
    <row r="1521" spans="1:14" ht="76.5">
      <c r="A1521" s="8" t="s">
        <v>85</v>
      </c>
      <c r="B1521" s="2" t="s">
        <v>661</v>
      </c>
      <c r="C1521" s="2" t="s">
        <v>19</v>
      </c>
      <c r="D1521" s="2" t="s">
        <v>315</v>
      </c>
      <c r="E1521" s="2" t="s">
        <v>683</v>
      </c>
      <c r="F1521" s="2" t="s">
        <v>86</v>
      </c>
      <c r="G1521" s="9">
        <v>200</v>
      </c>
      <c r="H1521" s="9" t="s">
        <v>0</v>
      </c>
      <c r="I1521" s="9">
        <v>200</v>
      </c>
      <c r="J1521" s="9">
        <f>J1522</f>
        <v>200</v>
      </c>
      <c r="K1521" s="9">
        <f t="shared" ref="K1521:L1521" si="705">K1522</f>
        <v>158.1</v>
      </c>
      <c r="L1521" s="9">
        <f t="shared" si="705"/>
        <v>155.3252</v>
      </c>
      <c r="M1521" s="9">
        <f t="shared" si="689"/>
        <v>77.662599999999998</v>
      </c>
      <c r="N1521" s="9">
        <f t="shared" si="690"/>
        <v>77.662599999999998</v>
      </c>
    </row>
    <row r="1522" spans="1:14" ht="25.5">
      <c r="A1522" s="8" t="s">
        <v>87</v>
      </c>
      <c r="B1522" s="2" t="s">
        <v>661</v>
      </c>
      <c r="C1522" s="2" t="s">
        <v>19</v>
      </c>
      <c r="D1522" s="2" t="s">
        <v>315</v>
      </c>
      <c r="E1522" s="2" t="s">
        <v>683</v>
      </c>
      <c r="F1522" s="2" t="s">
        <v>88</v>
      </c>
      <c r="G1522" s="9">
        <v>200</v>
      </c>
      <c r="H1522" s="9" t="s">
        <v>0</v>
      </c>
      <c r="I1522" s="9">
        <v>200</v>
      </c>
      <c r="J1522" s="9">
        <v>200</v>
      </c>
      <c r="K1522" s="9">
        <v>158.1</v>
      </c>
      <c r="L1522" s="9">
        <v>155.3252</v>
      </c>
      <c r="M1522" s="9">
        <f t="shared" si="689"/>
        <v>77.662599999999998</v>
      </c>
      <c r="N1522" s="9">
        <f t="shared" si="690"/>
        <v>77.662599999999998</v>
      </c>
    </row>
    <row r="1523" spans="1:14" ht="25.5">
      <c r="A1523" s="8" t="s">
        <v>89</v>
      </c>
      <c r="B1523" s="2" t="s">
        <v>661</v>
      </c>
      <c r="C1523" s="2" t="s">
        <v>19</v>
      </c>
      <c r="D1523" s="2" t="s">
        <v>315</v>
      </c>
      <c r="E1523" s="2" t="s">
        <v>683</v>
      </c>
      <c r="F1523" s="2" t="s">
        <v>90</v>
      </c>
      <c r="G1523" s="9">
        <v>2120</v>
      </c>
      <c r="H1523" s="9" t="s">
        <v>0</v>
      </c>
      <c r="I1523" s="9">
        <v>2120</v>
      </c>
      <c r="J1523" s="9">
        <f>J1524</f>
        <v>2120</v>
      </c>
      <c r="K1523" s="9">
        <f t="shared" ref="K1523:L1523" si="706">K1524</f>
        <v>295.67</v>
      </c>
      <c r="L1523" s="9">
        <f t="shared" si="706"/>
        <v>285.47000000000003</v>
      </c>
      <c r="M1523" s="9">
        <f t="shared" si="689"/>
        <v>13.465566037735851</v>
      </c>
      <c r="N1523" s="9">
        <f t="shared" si="690"/>
        <v>13.465566037735851</v>
      </c>
    </row>
    <row r="1524" spans="1:14" ht="38.25">
      <c r="A1524" s="8" t="s">
        <v>91</v>
      </c>
      <c r="B1524" s="2" t="s">
        <v>661</v>
      </c>
      <c r="C1524" s="2" t="s">
        <v>19</v>
      </c>
      <c r="D1524" s="2" t="s">
        <v>315</v>
      </c>
      <c r="E1524" s="2" t="s">
        <v>683</v>
      </c>
      <c r="F1524" s="2" t="s">
        <v>92</v>
      </c>
      <c r="G1524" s="9">
        <v>2120</v>
      </c>
      <c r="H1524" s="9" t="s">
        <v>0</v>
      </c>
      <c r="I1524" s="9">
        <v>2120</v>
      </c>
      <c r="J1524" s="9">
        <v>2120</v>
      </c>
      <c r="K1524" s="9">
        <v>295.67</v>
      </c>
      <c r="L1524" s="9">
        <v>285.47000000000003</v>
      </c>
      <c r="M1524" s="9">
        <f t="shared" si="689"/>
        <v>13.465566037735851</v>
      </c>
      <c r="N1524" s="9">
        <f t="shared" si="690"/>
        <v>13.465566037735851</v>
      </c>
    </row>
    <row r="1525" spans="1:14">
      <c r="A1525" s="10" t="s">
        <v>0</v>
      </c>
      <c r="B1525" s="6" t="s">
        <v>0</v>
      </c>
      <c r="C1525" s="6" t="s">
        <v>0</v>
      </c>
      <c r="D1525" s="6" t="s">
        <v>0</v>
      </c>
      <c r="E1525" s="6" t="s">
        <v>0</v>
      </c>
      <c r="F1525" s="6" t="s">
        <v>0</v>
      </c>
      <c r="G1525" s="11" t="s">
        <v>0</v>
      </c>
      <c r="H1525" s="11" t="s">
        <v>0</v>
      </c>
      <c r="I1525" s="11" t="s">
        <v>0</v>
      </c>
      <c r="J1525" s="11"/>
      <c r="K1525" s="11"/>
      <c r="L1525" s="11"/>
      <c r="M1525" s="11"/>
      <c r="N1525" s="11"/>
    </row>
    <row r="1526" spans="1:14">
      <c r="A1526" s="8" t="s">
        <v>684</v>
      </c>
      <c r="B1526" s="2" t="s">
        <v>661</v>
      </c>
      <c r="C1526" s="2" t="s">
        <v>129</v>
      </c>
      <c r="D1526" s="6" t="s">
        <v>0</v>
      </c>
      <c r="E1526" s="6" t="s">
        <v>0</v>
      </c>
      <c r="F1526" s="6" t="s">
        <v>0</v>
      </c>
      <c r="G1526" s="9">
        <v>31140.7</v>
      </c>
      <c r="H1526" s="9" t="s">
        <v>0</v>
      </c>
      <c r="I1526" s="9">
        <v>31140.7</v>
      </c>
      <c r="J1526" s="9">
        <f t="shared" ref="J1526:J1531" si="707">J1527</f>
        <v>31140.7</v>
      </c>
      <c r="K1526" s="9">
        <f t="shared" ref="K1526:L1531" si="708">K1527</f>
        <v>31140.7</v>
      </c>
      <c r="L1526" s="9">
        <f t="shared" si="708"/>
        <v>30884.315859999999</v>
      </c>
      <c r="M1526" s="9">
        <f t="shared" si="689"/>
        <v>99.176691146955591</v>
      </c>
      <c r="N1526" s="9">
        <f t="shared" si="690"/>
        <v>99.176691146955591</v>
      </c>
    </row>
    <row r="1527" spans="1:14" ht="25.5">
      <c r="A1527" s="8" t="s">
        <v>685</v>
      </c>
      <c r="B1527" s="2" t="s">
        <v>661</v>
      </c>
      <c r="C1527" s="2" t="s">
        <v>129</v>
      </c>
      <c r="D1527" s="2" t="s">
        <v>33</v>
      </c>
      <c r="E1527" s="6" t="s">
        <v>0</v>
      </c>
      <c r="F1527" s="6" t="s">
        <v>0</v>
      </c>
      <c r="G1527" s="9">
        <v>31140.7</v>
      </c>
      <c r="H1527" s="9" t="s">
        <v>0</v>
      </c>
      <c r="I1527" s="9">
        <v>31140.7</v>
      </c>
      <c r="J1527" s="9">
        <f t="shared" si="707"/>
        <v>31140.7</v>
      </c>
      <c r="K1527" s="9">
        <f t="shared" si="708"/>
        <v>31140.7</v>
      </c>
      <c r="L1527" s="9">
        <f t="shared" si="708"/>
        <v>30884.315859999999</v>
      </c>
      <c r="M1527" s="9">
        <f t="shared" si="689"/>
        <v>99.176691146955591</v>
      </c>
      <c r="N1527" s="9">
        <f t="shared" si="690"/>
        <v>99.176691146955591</v>
      </c>
    </row>
    <row r="1528" spans="1:14" ht="51">
      <c r="A1528" s="8" t="s">
        <v>662</v>
      </c>
      <c r="B1528" s="2" t="s">
        <v>661</v>
      </c>
      <c r="C1528" s="2" t="s">
        <v>129</v>
      </c>
      <c r="D1528" s="2" t="s">
        <v>33</v>
      </c>
      <c r="E1528" s="2" t="s">
        <v>663</v>
      </c>
      <c r="F1528" s="6" t="s">
        <v>0</v>
      </c>
      <c r="G1528" s="9">
        <v>31140.7</v>
      </c>
      <c r="H1528" s="9" t="s">
        <v>0</v>
      </c>
      <c r="I1528" s="9">
        <v>31140.7</v>
      </c>
      <c r="J1528" s="9">
        <f t="shared" si="707"/>
        <v>31140.7</v>
      </c>
      <c r="K1528" s="9">
        <f t="shared" si="708"/>
        <v>31140.7</v>
      </c>
      <c r="L1528" s="9">
        <f t="shared" si="708"/>
        <v>30884.315859999999</v>
      </c>
      <c r="M1528" s="9">
        <f t="shared" si="689"/>
        <v>99.176691146955591</v>
      </c>
      <c r="N1528" s="9">
        <f t="shared" si="690"/>
        <v>99.176691146955591</v>
      </c>
    </row>
    <row r="1529" spans="1:14" ht="51">
      <c r="A1529" s="8" t="s">
        <v>664</v>
      </c>
      <c r="B1529" s="2" t="s">
        <v>661</v>
      </c>
      <c r="C1529" s="2" t="s">
        <v>129</v>
      </c>
      <c r="D1529" s="2" t="s">
        <v>33</v>
      </c>
      <c r="E1529" s="2" t="s">
        <v>665</v>
      </c>
      <c r="F1529" s="6" t="s">
        <v>0</v>
      </c>
      <c r="G1529" s="9">
        <v>31140.7</v>
      </c>
      <c r="H1529" s="9" t="s">
        <v>0</v>
      </c>
      <c r="I1529" s="9">
        <v>31140.7</v>
      </c>
      <c r="J1529" s="9">
        <f t="shared" si="707"/>
        <v>31140.7</v>
      </c>
      <c r="K1529" s="9">
        <f t="shared" si="708"/>
        <v>31140.7</v>
      </c>
      <c r="L1529" s="9">
        <f t="shared" si="708"/>
        <v>30884.315859999999</v>
      </c>
      <c r="M1529" s="9">
        <f t="shared" si="689"/>
        <v>99.176691146955591</v>
      </c>
      <c r="N1529" s="9">
        <f t="shared" si="690"/>
        <v>99.176691146955591</v>
      </c>
    </row>
    <row r="1530" spans="1:14" ht="38.25">
      <c r="A1530" s="8" t="s">
        <v>686</v>
      </c>
      <c r="B1530" s="2" t="s">
        <v>661</v>
      </c>
      <c r="C1530" s="2" t="s">
        <v>129</v>
      </c>
      <c r="D1530" s="2" t="s">
        <v>33</v>
      </c>
      <c r="E1530" s="2" t="s">
        <v>687</v>
      </c>
      <c r="F1530" s="6" t="s">
        <v>0</v>
      </c>
      <c r="G1530" s="9">
        <v>31140.7</v>
      </c>
      <c r="H1530" s="9" t="s">
        <v>0</v>
      </c>
      <c r="I1530" s="9">
        <v>31140.7</v>
      </c>
      <c r="J1530" s="9">
        <f t="shared" si="707"/>
        <v>31140.7</v>
      </c>
      <c r="K1530" s="9">
        <f t="shared" si="708"/>
        <v>31140.7</v>
      </c>
      <c r="L1530" s="9">
        <f t="shared" si="708"/>
        <v>30884.315859999999</v>
      </c>
      <c r="M1530" s="9">
        <f t="shared" si="689"/>
        <v>99.176691146955591</v>
      </c>
      <c r="N1530" s="9">
        <f t="shared" si="690"/>
        <v>99.176691146955591</v>
      </c>
    </row>
    <row r="1531" spans="1:14">
      <c r="A1531" s="8" t="s">
        <v>28</v>
      </c>
      <c r="B1531" s="2" t="s">
        <v>661</v>
      </c>
      <c r="C1531" s="2" t="s">
        <v>129</v>
      </c>
      <c r="D1531" s="2" t="s">
        <v>33</v>
      </c>
      <c r="E1531" s="2" t="s">
        <v>687</v>
      </c>
      <c r="F1531" s="2" t="s">
        <v>29</v>
      </c>
      <c r="G1531" s="9">
        <v>31140.7</v>
      </c>
      <c r="H1531" s="9" t="s">
        <v>0</v>
      </c>
      <c r="I1531" s="9">
        <v>31140.7</v>
      </c>
      <c r="J1531" s="9">
        <f t="shared" si="707"/>
        <v>31140.7</v>
      </c>
      <c r="K1531" s="9">
        <f t="shared" si="708"/>
        <v>31140.7</v>
      </c>
      <c r="L1531" s="9">
        <f t="shared" si="708"/>
        <v>30884.315859999999</v>
      </c>
      <c r="M1531" s="9">
        <f t="shared" si="689"/>
        <v>99.176691146955591</v>
      </c>
      <c r="N1531" s="9">
        <f t="shared" si="690"/>
        <v>99.176691146955591</v>
      </c>
    </row>
    <row r="1532" spans="1:14">
      <c r="A1532" s="8" t="s">
        <v>30</v>
      </c>
      <c r="B1532" s="2" t="s">
        <v>661</v>
      </c>
      <c r="C1532" s="2" t="s">
        <v>129</v>
      </c>
      <c r="D1532" s="2" t="s">
        <v>33</v>
      </c>
      <c r="E1532" s="2" t="s">
        <v>687</v>
      </c>
      <c r="F1532" s="2" t="s">
        <v>31</v>
      </c>
      <c r="G1532" s="9">
        <v>31140.7</v>
      </c>
      <c r="H1532" s="9" t="s">
        <v>0</v>
      </c>
      <c r="I1532" s="9">
        <v>31140.7</v>
      </c>
      <c r="J1532" s="9">
        <v>31140.7</v>
      </c>
      <c r="K1532" s="9">
        <v>31140.7</v>
      </c>
      <c r="L1532" s="9">
        <v>30884.315859999999</v>
      </c>
      <c r="M1532" s="9">
        <f t="shared" si="689"/>
        <v>99.176691146955591</v>
      </c>
      <c r="N1532" s="9">
        <f t="shared" si="690"/>
        <v>99.176691146955591</v>
      </c>
    </row>
    <row r="1533" spans="1:14">
      <c r="A1533" s="10" t="s">
        <v>0</v>
      </c>
      <c r="B1533" s="6" t="s">
        <v>0</v>
      </c>
      <c r="C1533" s="6" t="s">
        <v>0</v>
      </c>
      <c r="D1533" s="6" t="s">
        <v>0</v>
      </c>
      <c r="E1533" s="6" t="s">
        <v>0</v>
      </c>
      <c r="F1533" s="6" t="s">
        <v>0</v>
      </c>
      <c r="G1533" s="11" t="s">
        <v>0</v>
      </c>
      <c r="H1533" s="11" t="s">
        <v>0</v>
      </c>
      <c r="I1533" s="11" t="s">
        <v>0</v>
      </c>
      <c r="J1533" s="11"/>
      <c r="K1533" s="11"/>
      <c r="L1533" s="11"/>
      <c r="M1533" s="11"/>
      <c r="N1533" s="11"/>
    </row>
    <row r="1534" spans="1:14" ht="25.5">
      <c r="A1534" s="8" t="s">
        <v>688</v>
      </c>
      <c r="B1534" s="2" t="s">
        <v>661</v>
      </c>
      <c r="C1534" s="2" t="s">
        <v>315</v>
      </c>
      <c r="D1534" s="6" t="s">
        <v>0</v>
      </c>
      <c r="E1534" s="6" t="s">
        <v>0</v>
      </c>
      <c r="F1534" s="6" t="s">
        <v>0</v>
      </c>
      <c r="G1534" s="9">
        <v>1545979.4</v>
      </c>
      <c r="H1534" s="9">
        <v>-72491.199999999997</v>
      </c>
      <c r="I1534" s="9">
        <v>1473488.2</v>
      </c>
      <c r="J1534" s="9">
        <f t="shared" ref="J1534:J1539" si="709">J1535</f>
        <v>1473488.2</v>
      </c>
      <c r="K1534" s="9">
        <f t="shared" ref="K1534:L1539" si="710">K1535</f>
        <v>1413971.33546</v>
      </c>
      <c r="L1534" s="9">
        <f t="shared" si="710"/>
        <v>1413971.33546</v>
      </c>
      <c r="M1534" s="9">
        <f t="shared" si="689"/>
        <v>95.960818380493308</v>
      </c>
      <c r="N1534" s="9">
        <f t="shared" si="690"/>
        <v>95.960818380493308</v>
      </c>
    </row>
    <row r="1535" spans="1:14" ht="25.5">
      <c r="A1535" s="8" t="s">
        <v>689</v>
      </c>
      <c r="B1535" s="2" t="s">
        <v>661</v>
      </c>
      <c r="C1535" s="2" t="s">
        <v>315</v>
      </c>
      <c r="D1535" s="2" t="s">
        <v>19</v>
      </c>
      <c r="E1535" s="6" t="s">
        <v>0</v>
      </c>
      <c r="F1535" s="6" t="s">
        <v>0</v>
      </c>
      <c r="G1535" s="9">
        <v>1545979.4</v>
      </c>
      <c r="H1535" s="9">
        <v>-72491.199999999997</v>
      </c>
      <c r="I1535" s="9">
        <v>1473488.2</v>
      </c>
      <c r="J1535" s="9">
        <f t="shared" si="709"/>
        <v>1473488.2</v>
      </c>
      <c r="K1535" s="9">
        <f t="shared" si="710"/>
        <v>1413971.33546</v>
      </c>
      <c r="L1535" s="9">
        <f t="shared" si="710"/>
        <v>1413971.33546</v>
      </c>
      <c r="M1535" s="9">
        <f t="shared" si="689"/>
        <v>95.960818380493308</v>
      </c>
      <c r="N1535" s="9">
        <f t="shared" si="690"/>
        <v>95.960818380493308</v>
      </c>
    </row>
    <row r="1536" spans="1:14" ht="51">
      <c r="A1536" s="8" t="s">
        <v>662</v>
      </c>
      <c r="B1536" s="2" t="s">
        <v>661</v>
      </c>
      <c r="C1536" s="2" t="s">
        <v>315</v>
      </c>
      <c r="D1536" s="2" t="s">
        <v>19</v>
      </c>
      <c r="E1536" s="2" t="s">
        <v>663</v>
      </c>
      <c r="F1536" s="6" t="s">
        <v>0</v>
      </c>
      <c r="G1536" s="9">
        <v>1545979.4</v>
      </c>
      <c r="H1536" s="9">
        <v>-72491.199999999997</v>
      </c>
      <c r="I1536" s="9">
        <v>1473488.2</v>
      </c>
      <c r="J1536" s="9">
        <f t="shared" si="709"/>
        <v>1473488.2</v>
      </c>
      <c r="K1536" s="9">
        <f t="shared" si="710"/>
        <v>1413971.33546</v>
      </c>
      <c r="L1536" s="9">
        <f t="shared" si="710"/>
        <v>1413971.33546</v>
      </c>
      <c r="M1536" s="9">
        <f t="shared" si="689"/>
        <v>95.960818380493308</v>
      </c>
      <c r="N1536" s="9">
        <f t="shared" si="690"/>
        <v>95.960818380493308</v>
      </c>
    </row>
    <row r="1537" spans="1:14" ht="38.25">
      <c r="A1537" s="8" t="s">
        <v>690</v>
      </c>
      <c r="B1537" s="2" t="s">
        <v>661</v>
      </c>
      <c r="C1537" s="2" t="s">
        <v>315</v>
      </c>
      <c r="D1537" s="2" t="s">
        <v>19</v>
      </c>
      <c r="E1537" s="2" t="s">
        <v>691</v>
      </c>
      <c r="F1537" s="6" t="s">
        <v>0</v>
      </c>
      <c r="G1537" s="9">
        <v>1545979.4</v>
      </c>
      <c r="H1537" s="9">
        <v>-72491.199999999997</v>
      </c>
      <c r="I1537" s="9">
        <v>1473488.2</v>
      </c>
      <c r="J1537" s="9">
        <f t="shared" si="709"/>
        <v>1473488.2</v>
      </c>
      <c r="K1537" s="9">
        <f t="shared" si="710"/>
        <v>1413971.33546</v>
      </c>
      <c r="L1537" s="9">
        <f t="shared" si="710"/>
        <v>1413971.33546</v>
      </c>
      <c r="M1537" s="9">
        <f t="shared" si="689"/>
        <v>95.960818380493308</v>
      </c>
      <c r="N1537" s="9">
        <f t="shared" si="690"/>
        <v>95.960818380493308</v>
      </c>
    </row>
    <row r="1538" spans="1:14">
      <c r="A1538" s="8" t="s">
        <v>692</v>
      </c>
      <c r="B1538" s="2" t="s">
        <v>661</v>
      </c>
      <c r="C1538" s="2" t="s">
        <v>315</v>
      </c>
      <c r="D1538" s="2" t="s">
        <v>19</v>
      </c>
      <c r="E1538" s="2" t="s">
        <v>693</v>
      </c>
      <c r="F1538" s="6" t="s">
        <v>0</v>
      </c>
      <c r="G1538" s="9">
        <v>1545979.4</v>
      </c>
      <c r="H1538" s="9">
        <v>-72491.199999999997</v>
      </c>
      <c r="I1538" s="9">
        <v>1473488.2</v>
      </c>
      <c r="J1538" s="9">
        <f t="shared" si="709"/>
        <v>1473488.2</v>
      </c>
      <c r="K1538" s="9">
        <f t="shared" si="710"/>
        <v>1413971.33546</v>
      </c>
      <c r="L1538" s="9">
        <f t="shared" si="710"/>
        <v>1413971.33546</v>
      </c>
      <c r="M1538" s="9">
        <f t="shared" si="689"/>
        <v>95.960818380493308</v>
      </c>
      <c r="N1538" s="9">
        <f t="shared" si="690"/>
        <v>95.960818380493308</v>
      </c>
    </row>
    <row r="1539" spans="1:14" ht="25.5">
      <c r="A1539" s="8" t="s">
        <v>694</v>
      </c>
      <c r="B1539" s="2" t="s">
        <v>661</v>
      </c>
      <c r="C1539" s="2" t="s">
        <v>315</v>
      </c>
      <c r="D1539" s="2" t="s">
        <v>19</v>
      </c>
      <c r="E1539" s="2" t="s">
        <v>693</v>
      </c>
      <c r="F1539" s="2" t="s">
        <v>695</v>
      </c>
      <c r="G1539" s="9">
        <v>1545979.4</v>
      </c>
      <c r="H1539" s="9">
        <v>-72491.199999999997</v>
      </c>
      <c r="I1539" s="9">
        <v>1473488.2</v>
      </c>
      <c r="J1539" s="54">
        <f t="shared" si="709"/>
        <v>1473488.2</v>
      </c>
      <c r="K1539" s="54">
        <f t="shared" si="710"/>
        <v>1413971.33546</v>
      </c>
      <c r="L1539" s="54">
        <f t="shared" si="710"/>
        <v>1413971.33546</v>
      </c>
      <c r="M1539" s="9">
        <f t="shared" si="689"/>
        <v>95.960818380493308</v>
      </c>
      <c r="N1539" s="9">
        <f t="shared" si="690"/>
        <v>95.960818380493308</v>
      </c>
    </row>
    <row r="1540" spans="1:14" ht="25.5">
      <c r="A1540" s="8" t="s">
        <v>696</v>
      </c>
      <c r="B1540" s="2" t="s">
        <v>661</v>
      </c>
      <c r="C1540" s="2" t="s">
        <v>315</v>
      </c>
      <c r="D1540" s="2" t="s">
        <v>19</v>
      </c>
      <c r="E1540" s="2" t="s">
        <v>693</v>
      </c>
      <c r="F1540" s="2" t="s">
        <v>697</v>
      </c>
      <c r="G1540" s="9">
        <v>1545979.4</v>
      </c>
      <c r="H1540" s="9">
        <v>-72491.199999999997</v>
      </c>
      <c r="I1540" s="9">
        <v>1473488.2</v>
      </c>
      <c r="J1540" s="9">
        <v>1473488.2</v>
      </c>
      <c r="K1540" s="9">
        <v>1413971.33546</v>
      </c>
      <c r="L1540" s="9">
        <v>1413971.33546</v>
      </c>
      <c r="M1540" s="9">
        <f t="shared" si="689"/>
        <v>95.960818380493308</v>
      </c>
      <c r="N1540" s="9">
        <f t="shared" si="690"/>
        <v>95.960818380493308</v>
      </c>
    </row>
    <row r="1541" spans="1:14" s="78" customFormat="1" ht="127.5">
      <c r="A1541" s="75" t="s">
        <v>698</v>
      </c>
      <c r="B1541" s="76" t="s">
        <v>0</v>
      </c>
      <c r="C1541" s="76" t="s">
        <v>0</v>
      </c>
      <c r="D1541" s="76" t="s">
        <v>0</v>
      </c>
      <c r="E1541" s="76" t="s">
        <v>0</v>
      </c>
      <c r="F1541" s="76" t="s">
        <v>0</v>
      </c>
      <c r="G1541" s="77">
        <v>711.1</v>
      </c>
      <c r="H1541" s="77" t="s">
        <v>0</v>
      </c>
      <c r="I1541" s="77">
        <v>711.1</v>
      </c>
      <c r="J1541" s="77">
        <v>711.1</v>
      </c>
      <c r="K1541" s="77">
        <v>711.1</v>
      </c>
      <c r="L1541" s="77">
        <v>711.1</v>
      </c>
      <c r="M1541" s="77">
        <f t="shared" si="689"/>
        <v>100</v>
      </c>
      <c r="N1541" s="77">
        <f t="shared" si="690"/>
        <v>100</v>
      </c>
    </row>
    <row r="1542" spans="1:14" s="78" customFormat="1" ht="153">
      <c r="A1542" s="75" t="s">
        <v>699</v>
      </c>
      <c r="B1542" s="76" t="s">
        <v>0</v>
      </c>
      <c r="C1542" s="76" t="s">
        <v>0</v>
      </c>
      <c r="D1542" s="76" t="s">
        <v>0</v>
      </c>
      <c r="E1542" s="76" t="s">
        <v>0</v>
      </c>
      <c r="F1542" s="76" t="s">
        <v>0</v>
      </c>
      <c r="G1542" s="77">
        <v>1477.3</v>
      </c>
      <c r="H1542" s="77" t="s">
        <v>0</v>
      </c>
      <c r="I1542" s="77">
        <v>1477.3</v>
      </c>
      <c r="J1542" s="77">
        <v>1477.3</v>
      </c>
      <c r="K1542" s="77">
        <v>1477.3</v>
      </c>
      <c r="L1542" s="77">
        <v>1477.3</v>
      </c>
      <c r="M1542" s="77">
        <f t="shared" si="689"/>
        <v>100</v>
      </c>
      <c r="N1542" s="77">
        <f t="shared" si="690"/>
        <v>100</v>
      </c>
    </row>
    <row r="1543" spans="1:14" s="78" customFormat="1" ht="153">
      <c r="A1543" s="75" t="s">
        <v>700</v>
      </c>
      <c r="B1543" s="76" t="s">
        <v>0</v>
      </c>
      <c r="C1543" s="76" t="s">
        <v>0</v>
      </c>
      <c r="D1543" s="76" t="s">
        <v>0</v>
      </c>
      <c r="E1543" s="76" t="s">
        <v>0</v>
      </c>
      <c r="F1543" s="76" t="s">
        <v>0</v>
      </c>
      <c r="G1543" s="77">
        <v>332.8</v>
      </c>
      <c r="H1543" s="77" t="s">
        <v>0</v>
      </c>
      <c r="I1543" s="77">
        <v>332.8</v>
      </c>
      <c r="J1543" s="77">
        <v>332.8</v>
      </c>
      <c r="K1543" s="77">
        <v>332.8</v>
      </c>
      <c r="L1543" s="77">
        <v>332.8</v>
      </c>
      <c r="M1543" s="77">
        <f t="shared" si="689"/>
        <v>100</v>
      </c>
      <c r="N1543" s="77">
        <f t="shared" si="690"/>
        <v>100</v>
      </c>
    </row>
    <row r="1544" spans="1:14" s="78" customFormat="1" ht="153">
      <c r="A1544" s="75" t="s">
        <v>701</v>
      </c>
      <c r="B1544" s="76" t="s">
        <v>0</v>
      </c>
      <c r="C1544" s="76" t="s">
        <v>0</v>
      </c>
      <c r="D1544" s="76" t="s">
        <v>0</v>
      </c>
      <c r="E1544" s="76" t="s">
        <v>0</v>
      </c>
      <c r="F1544" s="76" t="s">
        <v>0</v>
      </c>
      <c r="G1544" s="77">
        <v>74</v>
      </c>
      <c r="H1544" s="77" t="s">
        <v>0</v>
      </c>
      <c r="I1544" s="77">
        <v>74</v>
      </c>
      <c r="J1544" s="77">
        <v>74</v>
      </c>
      <c r="K1544" s="77">
        <v>74</v>
      </c>
      <c r="L1544" s="77">
        <v>74</v>
      </c>
      <c r="M1544" s="77">
        <f t="shared" si="689"/>
        <v>100</v>
      </c>
      <c r="N1544" s="77">
        <f t="shared" si="690"/>
        <v>100</v>
      </c>
    </row>
    <row r="1545" spans="1:14">
      <c r="A1545" s="10" t="s">
        <v>0</v>
      </c>
      <c r="B1545" s="6" t="s">
        <v>0</v>
      </c>
      <c r="C1545" s="6" t="s">
        <v>0</v>
      </c>
      <c r="D1545" s="6" t="s">
        <v>0</v>
      </c>
      <c r="E1545" s="6" t="s">
        <v>0</v>
      </c>
      <c r="F1545" s="6" t="s">
        <v>0</v>
      </c>
      <c r="G1545" s="11" t="s">
        <v>0</v>
      </c>
      <c r="H1545" s="11" t="s">
        <v>0</v>
      </c>
      <c r="I1545" s="11" t="s">
        <v>0</v>
      </c>
      <c r="J1545" s="11"/>
      <c r="K1545" s="11"/>
      <c r="L1545" s="11"/>
      <c r="M1545" s="11"/>
      <c r="N1545" s="11"/>
    </row>
    <row r="1546" spans="1:14" ht="38.25">
      <c r="A1546" s="8" t="s">
        <v>702</v>
      </c>
      <c r="B1546" s="2" t="s">
        <v>661</v>
      </c>
      <c r="C1546" s="2" t="s">
        <v>703</v>
      </c>
      <c r="D1546" s="6" t="s">
        <v>0</v>
      </c>
      <c r="E1546" s="6" t="s">
        <v>0</v>
      </c>
      <c r="F1546" s="6" t="s">
        <v>0</v>
      </c>
      <c r="G1546" s="9">
        <v>3250175</v>
      </c>
      <c r="H1546" s="9" t="s">
        <v>0</v>
      </c>
      <c r="I1546" s="9">
        <v>3250175</v>
      </c>
      <c r="J1546" s="9">
        <f>J1547+J1557++J1567</f>
        <v>3260775</v>
      </c>
      <c r="K1546" s="9">
        <f t="shared" ref="K1546:L1546" si="711">K1547+K1557++K1567</f>
        <v>3193880.3085700003</v>
      </c>
      <c r="L1546" s="9">
        <f t="shared" si="711"/>
        <v>3193880.3085700003</v>
      </c>
      <c r="M1546" s="9">
        <f t="shared" si="689"/>
        <v>98.267948912597021</v>
      </c>
      <c r="N1546" s="9">
        <f t="shared" si="690"/>
        <v>97.948503302742452</v>
      </c>
    </row>
    <row r="1547" spans="1:14" ht="38.25">
      <c r="A1547" s="8" t="s">
        <v>704</v>
      </c>
      <c r="B1547" s="2" t="s">
        <v>661</v>
      </c>
      <c r="C1547" s="2" t="s">
        <v>703</v>
      </c>
      <c r="D1547" s="2" t="s">
        <v>19</v>
      </c>
      <c r="E1547" s="6" t="s">
        <v>0</v>
      </c>
      <c r="F1547" s="6" t="s">
        <v>0</v>
      </c>
      <c r="G1547" s="9">
        <v>841508.2</v>
      </c>
      <c r="H1547" s="9" t="s">
        <v>0</v>
      </c>
      <c r="I1547" s="9">
        <v>841508.2</v>
      </c>
      <c r="J1547" s="9">
        <f>J1548</f>
        <v>841508.20000000007</v>
      </c>
      <c r="K1547" s="9">
        <f t="shared" ref="K1547:L1547" si="712">K1548</f>
        <v>839007.20857000002</v>
      </c>
      <c r="L1547" s="9">
        <f t="shared" si="712"/>
        <v>839007.20857000002</v>
      </c>
      <c r="M1547" s="9">
        <f t="shared" si="689"/>
        <v>99.702796546724088</v>
      </c>
      <c r="N1547" s="9">
        <f t="shared" si="690"/>
        <v>99.702796546724088</v>
      </c>
    </row>
    <row r="1548" spans="1:14" ht="51">
      <c r="A1548" s="8" t="s">
        <v>662</v>
      </c>
      <c r="B1548" s="2" t="s">
        <v>661</v>
      </c>
      <c r="C1548" s="2" t="s">
        <v>703</v>
      </c>
      <c r="D1548" s="2" t="s">
        <v>19</v>
      </c>
      <c r="E1548" s="2" t="s">
        <v>663</v>
      </c>
      <c r="F1548" s="6" t="s">
        <v>0</v>
      </c>
      <c r="G1548" s="9">
        <v>841508.2</v>
      </c>
      <c r="H1548" s="9" t="s">
        <v>0</v>
      </c>
      <c r="I1548" s="9">
        <v>841508.2</v>
      </c>
      <c r="J1548" s="9">
        <f>J1549</f>
        <v>841508.20000000007</v>
      </c>
      <c r="K1548" s="9">
        <f t="shared" ref="K1548:L1548" si="713">K1549</f>
        <v>839007.20857000002</v>
      </c>
      <c r="L1548" s="9">
        <f t="shared" si="713"/>
        <v>839007.20857000002</v>
      </c>
      <c r="M1548" s="9">
        <f t="shared" si="689"/>
        <v>99.702796546724088</v>
      </c>
      <c r="N1548" s="9">
        <f t="shared" si="690"/>
        <v>99.702796546724088</v>
      </c>
    </row>
    <row r="1549" spans="1:14" ht="38.25">
      <c r="A1549" s="8" t="s">
        <v>705</v>
      </c>
      <c r="B1549" s="2" t="s">
        <v>661</v>
      </c>
      <c r="C1549" s="2" t="s">
        <v>703</v>
      </c>
      <c r="D1549" s="2" t="s">
        <v>19</v>
      </c>
      <c r="E1549" s="2" t="s">
        <v>706</v>
      </c>
      <c r="F1549" s="6" t="s">
        <v>0</v>
      </c>
      <c r="G1549" s="9">
        <v>841508.2</v>
      </c>
      <c r="H1549" s="9" t="s">
        <v>0</v>
      </c>
      <c r="I1549" s="9">
        <v>841508.2</v>
      </c>
      <c r="J1549" s="9">
        <f>J1550+J1553</f>
        <v>841508.20000000007</v>
      </c>
      <c r="K1549" s="9">
        <f t="shared" ref="K1549:L1549" si="714">K1550+K1553</f>
        <v>839007.20857000002</v>
      </c>
      <c r="L1549" s="9">
        <f t="shared" si="714"/>
        <v>839007.20857000002</v>
      </c>
      <c r="M1549" s="9">
        <f t="shared" si="689"/>
        <v>99.702796546724088</v>
      </c>
      <c r="N1549" s="9">
        <f t="shared" si="690"/>
        <v>99.702796546724088</v>
      </c>
    </row>
    <row r="1550" spans="1:14" ht="25.5">
      <c r="A1550" s="8" t="s">
        <v>707</v>
      </c>
      <c r="B1550" s="2" t="s">
        <v>661</v>
      </c>
      <c r="C1550" s="2" t="s">
        <v>703</v>
      </c>
      <c r="D1550" s="2" t="s">
        <v>19</v>
      </c>
      <c r="E1550" s="2" t="s">
        <v>708</v>
      </c>
      <c r="F1550" s="6" t="s">
        <v>0</v>
      </c>
      <c r="G1550" s="9">
        <v>40525.9</v>
      </c>
      <c r="H1550" s="9" t="s">
        <v>0</v>
      </c>
      <c r="I1550" s="9">
        <v>40525.9</v>
      </c>
      <c r="J1550" s="9">
        <f>J1551</f>
        <v>40525.9</v>
      </c>
      <c r="K1550" s="9">
        <f t="shared" ref="K1550:L1551" si="715">K1551</f>
        <v>40525.9</v>
      </c>
      <c r="L1550" s="9">
        <f t="shared" si="715"/>
        <v>40525.9</v>
      </c>
      <c r="M1550" s="9">
        <f t="shared" si="689"/>
        <v>100</v>
      </c>
      <c r="N1550" s="9">
        <f t="shared" si="690"/>
        <v>100</v>
      </c>
    </row>
    <row r="1551" spans="1:14">
      <c r="A1551" s="8" t="s">
        <v>28</v>
      </c>
      <c r="B1551" s="2" t="s">
        <v>661</v>
      </c>
      <c r="C1551" s="2" t="s">
        <v>703</v>
      </c>
      <c r="D1551" s="2" t="s">
        <v>19</v>
      </c>
      <c r="E1551" s="2" t="s">
        <v>708</v>
      </c>
      <c r="F1551" s="2" t="s">
        <v>29</v>
      </c>
      <c r="G1551" s="9">
        <v>40525.9</v>
      </c>
      <c r="H1551" s="9" t="s">
        <v>0</v>
      </c>
      <c r="I1551" s="9">
        <v>40525.9</v>
      </c>
      <c r="J1551" s="9">
        <f>J1552</f>
        <v>40525.9</v>
      </c>
      <c r="K1551" s="9">
        <f t="shared" si="715"/>
        <v>40525.9</v>
      </c>
      <c r="L1551" s="9">
        <f t="shared" si="715"/>
        <v>40525.9</v>
      </c>
      <c r="M1551" s="9">
        <f t="shared" si="689"/>
        <v>100</v>
      </c>
      <c r="N1551" s="9">
        <f t="shared" si="690"/>
        <v>100</v>
      </c>
    </row>
    <row r="1552" spans="1:14">
      <c r="A1552" s="8" t="s">
        <v>709</v>
      </c>
      <c r="B1552" s="2" t="s">
        <v>661</v>
      </c>
      <c r="C1552" s="2" t="s">
        <v>703</v>
      </c>
      <c r="D1552" s="2" t="s">
        <v>19</v>
      </c>
      <c r="E1552" s="2" t="s">
        <v>708</v>
      </c>
      <c r="F1552" s="2" t="s">
        <v>710</v>
      </c>
      <c r="G1552" s="9">
        <v>40525.9</v>
      </c>
      <c r="H1552" s="9" t="s">
        <v>0</v>
      </c>
      <c r="I1552" s="9">
        <v>40525.9</v>
      </c>
      <c r="J1552" s="9">
        <v>40525.9</v>
      </c>
      <c r="K1552" s="9">
        <v>40525.9</v>
      </c>
      <c r="L1552" s="9">
        <v>40525.9</v>
      </c>
      <c r="M1552" s="9">
        <f t="shared" ref="M1552:M1622" si="716">L1552/I1552*100</f>
        <v>100</v>
      </c>
      <c r="N1552" s="9">
        <f t="shared" ref="N1552:N1622" si="717">L1552/J1552*100</f>
        <v>100</v>
      </c>
    </row>
    <row r="1553" spans="1:14" ht="38.25">
      <c r="A1553" s="8" t="s">
        <v>711</v>
      </c>
      <c r="B1553" s="2" t="s">
        <v>661</v>
      </c>
      <c r="C1553" s="2" t="s">
        <v>703</v>
      </c>
      <c r="D1553" s="2" t="s">
        <v>19</v>
      </c>
      <c r="E1553" s="2" t="s">
        <v>712</v>
      </c>
      <c r="F1553" s="6" t="s">
        <v>0</v>
      </c>
      <c r="G1553" s="9">
        <v>800982.3</v>
      </c>
      <c r="H1553" s="9" t="s">
        <v>0</v>
      </c>
      <c r="I1553" s="9">
        <v>800982.3</v>
      </c>
      <c r="J1553" s="9">
        <f>J1554</f>
        <v>800982.3</v>
      </c>
      <c r="K1553" s="9">
        <f t="shared" ref="K1553:L1554" si="718">K1554</f>
        <v>798481.30856999999</v>
      </c>
      <c r="L1553" s="9">
        <f t="shared" si="718"/>
        <v>798481.30856999999</v>
      </c>
      <c r="M1553" s="9">
        <f t="shared" si="716"/>
        <v>99.687759463598624</v>
      </c>
      <c r="N1553" s="9">
        <f t="shared" si="717"/>
        <v>99.687759463598624</v>
      </c>
    </row>
    <row r="1554" spans="1:14">
      <c r="A1554" s="8" t="s">
        <v>28</v>
      </c>
      <c r="B1554" s="2" t="s">
        <v>661</v>
      </c>
      <c r="C1554" s="2" t="s">
        <v>703</v>
      </c>
      <c r="D1554" s="2" t="s">
        <v>19</v>
      </c>
      <c r="E1554" s="2" t="s">
        <v>712</v>
      </c>
      <c r="F1554" s="2" t="s">
        <v>29</v>
      </c>
      <c r="G1554" s="9">
        <v>800982.3</v>
      </c>
      <c r="H1554" s="9" t="s">
        <v>0</v>
      </c>
      <c r="I1554" s="9">
        <v>800982.3</v>
      </c>
      <c r="J1554" s="9">
        <f>J1555</f>
        <v>800982.3</v>
      </c>
      <c r="K1554" s="9">
        <f t="shared" si="718"/>
        <v>798481.30856999999</v>
      </c>
      <c r="L1554" s="9">
        <f t="shared" si="718"/>
        <v>798481.30856999999</v>
      </c>
      <c r="M1554" s="9">
        <f t="shared" si="716"/>
        <v>99.687759463598624</v>
      </c>
      <c r="N1554" s="9">
        <f t="shared" si="717"/>
        <v>99.687759463598624</v>
      </c>
    </row>
    <row r="1555" spans="1:14">
      <c r="A1555" s="8" t="s">
        <v>709</v>
      </c>
      <c r="B1555" s="2" t="s">
        <v>661</v>
      </c>
      <c r="C1555" s="2" t="s">
        <v>703</v>
      </c>
      <c r="D1555" s="2" t="s">
        <v>19</v>
      </c>
      <c r="E1555" s="2" t="s">
        <v>712</v>
      </c>
      <c r="F1555" s="2" t="s">
        <v>710</v>
      </c>
      <c r="G1555" s="9">
        <v>800982.3</v>
      </c>
      <c r="H1555" s="9" t="s">
        <v>0</v>
      </c>
      <c r="I1555" s="9">
        <v>800982.3</v>
      </c>
      <c r="J1555" s="9">
        <v>800982.3</v>
      </c>
      <c r="K1555" s="9">
        <v>798481.30856999999</v>
      </c>
      <c r="L1555" s="9">
        <v>798481.30856999999</v>
      </c>
      <c r="M1555" s="9">
        <f t="shared" si="716"/>
        <v>99.687759463598624</v>
      </c>
      <c r="N1555" s="9">
        <f t="shared" si="717"/>
        <v>99.687759463598624</v>
      </c>
    </row>
    <row r="1556" spans="1:14">
      <c r="A1556" s="8"/>
      <c r="B1556" s="2"/>
      <c r="C1556" s="2"/>
      <c r="D1556" s="2"/>
      <c r="E1556" s="2"/>
      <c r="F1556" s="2"/>
      <c r="G1556" s="9"/>
      <c r="H1556" s="9"/>
      <c r="I1556" s="9"/>
      <c r="J1556" s="9"/>
      <c r="K1556" s="9"/>
      <c r="L1556" s="9"/>
      <c r="M1556" s="9"/>
      <c r="N1556" s="9"/>
    </row>
    <row r="1557" spans="1:14">
      <c r="A1557" s="8" t="s">
        <v>713</v>
      </c>
      <c r="B1557" s="2" t="s">
        <v>661</v>
      </c>
      <c r="C1557" s="2" t="s">
        <v>703</v>
      </c>
      <c r="D1557" s="2" t="s">
        <v>129</v>
      </c>
      <c r="E1557" s="6" t="s">
        <v>0</v>
      </c>
      <c r="F1557" s="6" t="s">
        <v>0</v>
      </c>
      <c r="G1557" s="9">
        <v>373911.1</v>
      </c>
      <c r="H1557" s="9" t="s">
        <v>0</v>
      </c>
      <c r="I1557" s="9">
        <v>373911.1</v>
      </c>
      <c r="J1557" s="9">
        <f>J1558</f>
        <v>373911.1</v>
      </c>
      <c r="K1557" s="9">
        <f t="shared" ref="K1557:L1558" si="719">K1558</f>
        <v>309517.40000000002</v>
      </c>
      <c r="L1557" s="9">
        <f t="shared" si="719"/>
        <v>309517.40000000002</v>
      </c>
      <c r="M1557" s="9">
        <f t="shared" si="716"/>
        <v>82.778339557183529</v>
      </c>
      <c r="N1557" s="9">
        <f t="shared" si="717"/>
        <v>82.778339557183529</v>
      </c>
    </row>
    <row r="1558" spans="1:14" ht="51">
      <c r="A1558" s="8" t="s">
        <v>662</v>
      </c>
      <c r="B1558" s="2" t="s">
        <v>661</v>
      </c>
      <c r="C1558" s="2" t="s">
        <v>703</v>
      </c>
      <c r="D1558" s="2" t="s">
        <v>129</v>
      </c>
      <c r="E1558" s="2" t="s">
        <v>663</v>
      </c>
      <c r="F1558" s="6" t="s">
        <v>0</v>
      </c>
      <c r="G1558" s="9">
        <v>373911.1</v>
      </c>
      <c r="H1558" s="9" t="s">
        <v>0</v>
      </c>
      <c r="I1558" s="9">
        <v>373911.1</v>
      </c>
      <c r="J1558" s="9">
        <f>J1559</f>
        <v>373911.1</v>
      </c>
      <c r="K1558" s="9">
        <f t="shared" si="719"/>
        <v>309517.40000000002</v>
      </c>
      <c r="L1558" s="9">
        <f t="shared" si="719"/>
        <v>309517.40000000002</v>
      </c>
      <c r="M1558" s="9">
        <f t="shared" si="716"/>
        <v>82.778339557183529</v>
      </c>
      <c r="N1558" s="9">
        <f t="shared" si="717"/>
        <v>82.778339557183529</v>
      </c>
    </row>
    <row r="1559" spans="1:14" ht="38.25">
      <c r="A1559" s="8" t="s">
        <v>705</v>
      </c>
      <c r="B1559" s="2" t="s">
        <v>661</v>
      </c>
      <c r="C1559" s="2" t="s">
        <v>703</v>
      </c>
      <c r="D1559" s="2" t="s">
        <v>129</v>
      </c>
      <c r="E1559" s="2" t="s">
        <v>706</v>
      </c>
      <c r="F1559" s="6" t="s">
        <v>0</v>
      </c>
      <c r="G1559" s="9">
        <v>373911.1</v>
      </c>
      <c r="H1559" s="9" t="s">
        <v>0</v>
      </c>
      <c r="I1559" s="9">
        <v>373911.1</v>
      </c>
      <c r="J1559" s="9">
        <f>J1560+J1563</f>
        <v>373911.1</v>
      </c>
      <c r="K1559" s="9">
        <f t="shared" ref="K1559:L1559" si="720">K1560+K1563</f>
        <v>309517.40000000002</v>
      </c>
      <c r="L1559" s="9">
        <f t="shared" si="720"/>
        <v>309517.40000000002</v>
      </c>
      <c r="M1559" s="9">
        <f t="shared" si="716"/>
        <v>82.778339557183529</v>
      </c>
      <c r="N1559" s="9">
        <f t="shared" si="717"/>
        <v>82.778339557183529</v>
      </c>
    </row>
    <row r="1560" spans="1:14" ht="51">
      <c r="A1560" s="8" t="s">
        <v>714</v>
      </c>
      <c r="B1560" s="2" t="s">
        <v>661</v>
      </c>
      <c r="C1560" s="2" t="s">
        <v>703</v>
      </c>
      <c r="D1560" s="2" t="s">
        <v>129</v>
      </c>
      <c r="E1560" s="2" t="s">
        <v>715</v>
      </c>
      <c r="F1560" s="6" t="s">
        <v>0</v>
      </c>
      <c r="G1560" s="9">
        <v>182609.1</v>
      </c>
      <c r="H1560" s="9" t="s">
        <v>0</v>
      </c>
      <c r="I1560" s="9">
        <v>182609.1</v>
      </c>
      <c r="J1560" s="9">
        <f>J1561</f>
        <v>182609.1</v>
      </c>
      <c r="K1560" s="9">
        <f t="shared" ref="K1560:L1561" si="721">K1561</f>
        <v>122956</v>
      </c>
      <c r="L1560" s="9">
        <f t="shared" si="721"/>
        <v>122956</v>
      </c>
      <c r="M1560" s="9">
        <f t="shared" si="716"/>
        <v>67.332898524772304</v>
      </c>
      <c r="N1560" s="9">
        <f t="shared" si="717"/>
        <v>67.332898524772304</v>
      </c>
    </row>
    <row r="1561" spans="1:14">
      <c r="A1561" s="8" t="s">
        <v>28</v>
      </c>
      <c r="B1561" s="2" t="s">
        <v>661</v>
      </c>
      <c r="C1561" s="2" t="s">
        <v>703</v>
      </c>
      <c r="D1561" s="2" t="s">
        <v>129</v>
      </c>
      <c r="E1561" s="2" t="s">
        <v>715</v>
      </c>
      <c r="F1561" s="2" t="s">
        <v>29</v>
      </c>
      <c r="G1561" s="9">
        <v>182609.1</v>
      </c>
      <c r="H1561" s="9" t="s">
        <v>0</v>
      </c>
      <c r="I1561" s="9">
        <v>182609.1</v>
      </c>
      <c r="J1561" s="9">
        <f>J1562</f>
        <v>182609.1</v>
      </c>
      <c r="K1561" s="9">
        <f t="shared" si="721"/>
        <v>122956</v>
      </c>
      <c r="L1561" s="9">
        <f t="shared" si="721"/>
        <v>122956</v>
      </c>
      <c r="M1561" s="9">
        <f t="shared" si="716"/>
        <v>67.332898524772304</v>
      </c>
      <c r="N1561" s="9">
        <f t="shared" si="717"/>
        <v>67.332898524772304</v>
      </c>
    </row>
    <row r="1562" spans="1:14">
      <c r="A1562" s="8" t="s">
        <v>709</v>
      </c>
      <c r="B1562" s="2" t="s">
        <v>661</v>
      </c>
      <c r="C1562" s="2" t="s">
        <v>703</v>
      </c>
      <c r="D1562" s="2" t="s">
        <v>129</v>
      </c>
      <c r="E1562" s="2" t="s">
        <v>715</v>
      </c>
      <c r="F1562" s="2" t="s">
        <v>710</v>
      </c>
      <c r="G1562" s="9">
        <v>182609.1</v>
      </c>
      <c r="H1562" s="9" t="s">
        <v>0</v>
      </c>
      <c r="I1562" s="9">
        <v>182609.1</v>
      </c>
      <c r="J1562" s="9">
        <v>182609.1</v>
      </c>
      <c r="K1562" s="9">
        <v>122956</v>
      </c>
      <c r="L1562" s="9">
        <v>122956</v>
      </c>
      <c r="M1562" s="9">
        <f t="shared" si="716"/>
        <v>67.332898524772304</v>
      </c>
      <c r="N1562" s="9">
        <f t="shared" si="717"/>
        <v>67.332898524772304</v>
      </c>
    </row>
    <row r="1563" spans="1:14" ht="25.5">
      <c r="A1563" s="8" t="s">
        <v>716</v>
      </c>
      <c r="B1563" s="2" t="s">
        <v>661</v>
      </c>
      <c r="C1563" s="2" t="s">
        <v>703</v>
      </c>
      <c r="D1563" s="2" t="s">
        <v>129</v>
      </c>
      <c r="E1563" s="2" t="s">
        <v>717</v>
      </c>
      <c r="F1563" s="6" t="s">
        <v>0</v>
      </c>
      <c r="G1563" s="9">
        <v>191302</v>
      </c>
      <c r="H1563" s="9" t="s">
        <v>0</v>
      </c>
      <c r="I1563" s="9">
        <v>191302</v>
      </c>
      <c r="J1563" s="9">
        <f>J1564</f>
        <v>191302</v>
      </c>
      <c r="K1563" s="9">
        <f t="shared" ref="K1563:L1564" si="722">K1564</f>
        <v>186561.4</v>
      </c>
      <c r="L1563" s="9">
        <f t="shared" si="722"/>
        <v>186561.4</v>
      </c>
      <c r="M1563" s="9">
        <f t="shared" si="716"/>
        <v>97.521928678215602</v>
      </c>
      <c r="N1563" s="9">
        <f t="shared" si="717"/>
        <v>97.521928678215602</v>
      </c>
    </row>
    <row r="1564" spans="1:14">
      <c r="A1564" s="8" t="s">
        <v>28</v>
      </c>
      <c r="B1564" s="2" t="s">
        <v>661</v>
      </c>
      <c r="C1564" s="2" t="s">
        <v>703</v>
      </c>
      <c r="D1564" s="2" t="s">
        <v>129</v>
      </c>
      <c r="E1564" s="2" t="s">
        <v>717</v>
      </c>
      <c r="F1564" s="2" t="s">
        <v>29</v>
      </c>
      <c r="G1564" s="9">
        <v>191302</v>
      </c>
      <c r="H1564" s="9" t="s">
        <v>0</v>
      </c>
      <c r="I1564" s="9">
        <v>191302</v>
      </c>
      <c r="J1564" s="9">
        <f>J1565</f>
        <v>191302</v>
      </c>
      <c r="K1564" s="9">
        <f t="shared" si="722"/>
        <v>186561.4</v>
      </c>
      <c r="L1564" s="9">
        <f t="shared" si="722"/>
        <v>186561.4</v>
      </c>
      <c r="M1564" s="9">
        <f t="shared" si="716"/>
        <v>97.521928678215602</v>
      </c>
      <c r="N1564" s="9">
        <f t="shared" si="717"/>
        <v>97.521928678215602</v>
      </c>
    </row>
    <row r="1565" spans="1:14">
      <c r="A1565" s="8" t="s">
        <v>709</v>
      </c>
      <c r="B1565" s="2" t="s">
        <v>661</v>
      </c>
      <c r="C1565" s="2" t="s">
        <v>703</v>
      </c>
      <c r="D1565" s="2" t="s">
        <v>129</v>
      </c>
      <c r="E1565" s="2" t="s">
        <v>717</v>
      </c>
      <c r="F1565" s="2" t="s">
        <v>710</v>
      </c>
      <c r="G1565" s="9">
        <v>191302</v>
      </c>
      <c r="H1565" s="9" t="s">
        <v>0</v>
      </c>
      <c r="I1565" s="9">
        <v>191302</v>
      </c>
      <c r="J1565" s="9">
        <v>191302</v>
      </c>
      <c r="K1565" s="9">
        <v>186561.4</v>
      </c>
      <c r="L1565" s="9">
        <v>186561.4</v>
      </c>
      <c r="M1565" s="9">
        <f t="shared" si="716"/>
        <v>97.521928678215602</v>
      </c>
      <c r="N1565" s="9">
        <f t="shared" si="717"/>
        <v>97.521928678215602</v>
      </c>
    </row>
    <row r="1566" spans="1:14">
      <c r="A1566" s="8"/>
      <c r="B1566" s="2"/>
      <c r="C1566" s="2"/>
      <c r="D1566" s="2"/>
      <c r="E1566" s="2"/>
      <c r="F1566" s="2"/>
      <c r="G1566" s="9"/>
      <c r="H1566" s="9"/>
      <c r="I1566" s="9"/>
      <c r="J1566" s="9"/>
      <c r="K1566" s="9"/>
      <c r="L1566" s="9"/>
      <c r="M1566" s="9"/>
      <c r="N1566" s="9"/>
    </row>
    <row r="1567" spans="1:14" ht="25.5">
      <c r="A1567" s="8" t="s">
        <v>718</v>
      </c>
      <c r="B1567" s="2" t="s">
        <v>661</v>
      </c>
      <c r="C1567" s="2" t="s">
        <v>703</v>
      </c>
      <c r="D1567" s="2" t="s">
        <v>33</v>
      </c>
      <c r="E1567" s="6" t="s">
        <v>0</v>
      </c>
      <c r="F1567" s="6" t="s">
        <v>0</v>
      </c>
      <c r="G1567" s="9">
        <v>2034755.7</v>
      </c>
      <c r="H1567" s="9" t="s">
        <v>0</v>
      </c>
      <c r="I1567" s="9">
        <v>2034755.7</v>
      </c>
      <c r="J1567" s="9">
        <f>J1568+J1583</f>
        <v>2045355.7000000002</v>
      </c>
      <c r="K1567" s="9">
        <f t="shared" ref="K1567:L1567" si="723">K1568+K1583</f>
        <v>2045355.7000000002</v>
      </c>
      <c r="L1567" s="9">
        <f t="shared" si="723"/>
        <v>2045355.7000000002</v>
      </c>
      <c r="M1567" s="9">
        <f t="shared" si="716"/>
        <v>100.52094706013111</v>
      </c>
      <c r="N1567" s="9">
        <f t="shared" si="717"/>
        <v>100</v>
      </c>
    </row>
    <row r="1568" spans="1:14" ht="51">
      <c r="A1568" s="8" t="s">
        <v>662</v>
      </c>
      <c r="B1568" s="2" t="s">
        <v>661</v>
      </c>
      <c r="C1568" s="2" t="s">
        <v>703</v>
      </c>
      <c r="D1568" s="2" t="s">
        <v>33</v>
      </c>
      <c r="E1568" s="2" t="s">
        <v>663</v>
      </c>
      <c r="F1568" s="6" t="s">
        <v>0</v>
      </c>
      <c r="G1568" s="9">
        <v>2034755.7</v>
      </c>
      <c r="H1568" s="9" t="s">
        <v>0</v>
      </c>
      <c r="I1568" s="9">
        <v>2034755.7</v>
      </c>
      <c r="J1568" s="9">
        <f>J1569+J1576</f>
        <v>2034755.7000000002</v>
      </c>
      <c r="K1568" s="9">
        <f t="shared" ref="K1568:L1568" si="724">K1569+K1576</f>
        <v>2034755.7000000002</v>
      </c>
      <c r="L1568" s="9">
        <f t="shared" si="724"/>
        <v>2034755.7000000002</v>
      </c>
      <c r="M1568" s="9">
        <f t="shared" si="716"/>
        <v>100.00000000000003</v>
      </c>
      <c r="N1568" s="9">
        <f t="shared" si="717"/>
        <v>100</v>
      </c>
    </row>
    <row r="1569" spans="1:14" ht="51">
      <c r="A1569" s="8" t="s">
        <v>664</v>
      </c>
      <c r="B1569" s="2" t="s">
        <v>661</v>
      </c>
      <c r="C1569" s="2" t="s">
        <v>703</v>
      </c>
      <c r="D1569" s="2" t="s">
        <v>33</v>
      </c>
      <c r="E1569" s="2" t="s">
        <v>665</v>
      </c>
      <c r="F1569" s="6" t="s">
        <v>0</v>
      </c>
      <c r="G1569" s="9">
        <v>5490</v>
      </c>
      <c r="H1569" s="9" t="s">
        <v>0</v>
      </c>
      <c r="I1569" s="9">
        <v>5490</v>
      </c>
      <c r="J1569" s="9">
        <f>J1570+J1573</f>
        <v>5490</v>
      </c>
      <c r="K1569" s="9">
        <f t="shared" ref="K1569:L1569" si="725">K1570+K1573</f>
        <v>5490</v>
      </c>
      <c r="L1569" s="9">
        <f t="shared" si="725"/>
        <v>5490</v>
      </c>
      <c r="M1569" s="9">
        <f t="shared" si="716"/>
        <v>100</v>
      </c>
      <c r="N1569" s="9">
        <f t="shared" si="717"/>
        <v>100</v>
      </c>
    </row>
    <row r="1570" spans="1:14" ht="51">
      <c r="A1570" s="8" t="s">
        <v>719</v>
      </c>
      <c r="B1570" s="2" t="s">
        <v>661</v>
      </c>
      <c r="C1570" s="2" t="s">
        <v>703</v>
      </c>
      <c r="D1570" s="2" t="s">
        <v>33</v>
      </c>
      <c r="E1570" s="2" t="s">
        <v>720</v>
      </c>
      <c r="F1570" s="6" t="s">
        <v>0</v>
      </c>
      <c r="G1570" s="9">
        <v>3990</v>
      </c>
      <c r="H1570" s="9" t="s">
        <v>0</v>
      </c>
      <c r="I1570" s="9">
        <v>3990</v>
      </c>
      <c r="J1570" s="9">
        <f>J1571</f>
        <v>3990</v>
      </c>
      <c r="K1570" s="9">
        <f t="shared" ref="K1570:L1571" si="726">K1571</f>
        <v>3990</v>
      </c>
      <c r="L1570" s="9">
        <f t="shared" si="726"/>
        <v>3990</v>
      </c>
      <c r="M1570" s="9">
        <f t="shared" si="716"/>
        <v>100</v>
      </c>
      <c r="N1570" s="9">
        <f t="shared" si="717"/>
        <v>100</v>
      </c>
    </row>
    <row r="1571" spans="1:14">
      <c r="A1571" s="8" t="s">
        <v>28</v>
      </c>
      <c r="B1571" s="2" t="s">
        <v>661</v>
      </c>
      <c r="C1571" s="2" t="s">
        <v>703</v>
      </c>
      <c r="D1571" s="2" t="s">
        <v>33</v>
      </c>
      <c r="E1571" s="2" t="s">
        <v>720</v>
      </c>
      <c r="F1571" s="2" t="s">
        <v>29</v>
      </c>
      <c r="G1571" s="9">
        <v>3990</v>
      </c>
      <c r="H1571" s="9" t="s">
        <v>0</v>
      </c>
      <c r="I1571" s="9">
        <v>3990</v>
      </c>
      <c r="J1571" s="9">
        <f>J1572</f>
        <v>3990</v>
      </c>
      <c r="K1571" s="9">
        <f t="shared" si="726"/>
        <v>3990</v>
      </c>
      <c r="L1571" s="9">
        <f t="shared" si="726"/>
        <v>3990</v>
      </c>
      <c r="M1571" s="9">
        <f t="shared" si="716"/>
        <v>100</v>
      </c>
      <c r="N1571" s="9">
        <f t="shared" si="717"/>
        <v>100</v>
      </c>
    </row>
    <row r="1572" spans="1:14">
      <c r="A1572" s="8" t="s">
        <v>75</v>
      </c>
      <c r="B1572" s="2" t="s">
        <v>661</v>
      </c>
      <c r="C1572" s="2" t="s">
        <v>703</v>
      </c>
      <c r="D1572" s="2" t="s">
        <v>33</v>
      </c>
      <c r="E1572" s="2" t="s">
        <v>720</v>
      </c>
      <c r="F1572" s="2" t="s">
        <v>76</v>
      </c>
      <c r="G1572" s="9">
        <v>3990</v>
      </c>
      <c r="H1572" s="9" t="s">
        <v>0</v>
      </c>
      <c r="I1572" s="9">
        <v>3990</v>
      </c>
      <c r="J1572" s="9">
        <v>3990</v>
      </c>
      <c r="K1572" s="9">
        <v>3990</v>
      </c>
      <c r="L1572" s="9">
        <v>3990</v>
      </c>
      <c r="M1572" s="9">
        <f t="shared" si="716"/>
        <v>100</v>
      </c>
      <c r="N1572" s="9">
        <f t="shared" si="717"/>
        <v>100</v>
      </c>
    </row>
    <row r="1573" spans="1:14" ht="114.75">
      <c r="A1573" s="8" t="s">
        <v>721</v>
      </c>
      <c r="B1573" s="2" t="s">
        <v>661</v>
      </c>
      <c r="C1573" s="2" t="s">
        <v>703</v>
      </c>
      <c r="D1573" s="2" t="s">
        <v>33</v>
      </c>
      <c r="E1573" s="2" t="s">
        <v>722</v>
      </c>
      <c r="F1573" s="6" t="s">
        <v>0</v>
      </c>
      <c r="G1573" s="9">
        <v>1500</v>
      </c>
      <c r="H1573" s="9" t="s">
        <v>0</v>
      </c>
      <c r="I1573" s="9">
        <v>1500</v>
      </c>
      <c r="J1573" s="9">
        <f>J1574</f>
        <v>1500</v>
      </c>
      <c r="K1573" s="9">
        <f t="shared" ref="K1573:L1574" si="727">K1574</f>
        <v>1500</v>
      </c>
      <c r="L1573" s="9">
        <f t="shared" si="727"/>
        <v>1500</v>
      </c>
      <c r="M1573" s="9">
        <f t="shared" si="716"/>
        <v>100</v>
      </c>
      <c r="N1573" s="9">
        <f t="shared" si="717"/>
        <v>100</v>
      </c>
    </row>
    <row r="1574" spans="1:14">
      <c r="A1574" s="8" t="s">
        <v>28</v>
      </c>
      <c r="B1574" s="2" t="s">
        <v>661</v>
      </c>
      <c r="C1574" s="2" t="s">
        <v>703</v>
      </c>
      <c r="D1574" s="2" t="s">
        <v>33</v>
      </c>
      <c r="E1574" s="2" t="s">
        <v>722</v>
      </c>
      <c r="F1574" s="2" t="s">
        <v>29</v>
      </c>
      <c r="G1574" s="9">
        <v>1500</v>
      </c>
      <c r="H1574" s="9" t="s">
        <v>0</v>
      </c>
      <c r="I1574" s="9">
        <v>1500</v>
      </c>
      <c r="J1574" s="9">
        <f>J1575</f>
        <v>1500</v>
      </c>
      <c r="K1574" s="9">
        <f t="shared" si="727"/>
        <v>1500</v>
      </c>
      <c r="L1574" s="9">
        <f t="shared" si="727"/>
        <v>1500</v>
      </c>
      <c r="M1574" s="9">
        <f t="shared" si="716"/>
        <v>100</v>
      </c>
      <c r="N1574" s="9">
        <f t="shared" si="717"/>
        <v>100</v>
      </c>
    </row>
    <row r="1575" spans="1:14">
      <c r="A1575" s="8" t="s">
        <v>75</v>
      </c>
      <c r="B1575" s="2" t="s">
        <v>661</v>
      </c>
      <c r="C1575" s="2" t="s">
        <v>703</v>
      </c>
      <c r="D1575" s="2" t="s">
        <v>33</v>
      </c>
      <c r="E1575" s="2" t="s">
        <v>722</v>
      </c>
      <c r="F1575" s="2" t="s">
        <v>76</v>
      </c>
      <c r="G1575" s="9">
        <v>1500</v>
      </c>
      <c r="H1575" s="9" t="s">
        <v>0</v>
      </c>
      <c r="I1575" s="9">
        <v>1500</v>
      </c>
      <c r="J1575" s="9">
        <v>1500</v>
      </c>
      <c r="K1575" s="9">
        <v>1500</v>
      </c>
      <c r="L1575" s="9">
        <v>1500</v>
      </c>
      <c r="M1575" s="9">
        <f t="shared" si="716"/>
        <v>100</v>
      </c>
      <c r="N1575" s="9">
        <f t="shared" si="717"/>
        <v>100</v>
      </c>
    </row>
    <row r="1576" spans="1:14" ht="38.25">
      <c r="A1576" s="8" t="s">
        <v>705</v>
      </c>
      <c r="B1576" s="2" t="s">
        <v>661</v>
      </c>
      <c r="C1576" s="2" t="s">
        <v>703</v>
      </c>
      <c r="D1576" s="2" t="s">
        <v>33</v>
      </c>
      <c r="E1576" s="2" t="s">
        <v>706</v>
      </c>
      <c r="F1576" s="6" t="s">
        <v>0</v>
      </c>
      <c r="G1576" s="9">
        <v>2029265.7</v>
      </c>
      <c r="H1576" s="9" t="s">
        <v>0</v>
      </c>
      <c r="I1576" s="9">
        <v>2029265.7</v>
      </c>
      <c r="J1576" s="9">
        <f>J1577+J1580</f>
        <v>2029265.7000000002</v>
      </c>
      <c r="K1576" s="9">
        <f t="shared" ref="K1576:L1576" si="728">K1577+K1580</f>
        <v>2029265.7000000002</v>
      </c>
      <c r="L1576" s="9">
        <f t="shared" si="728"/>
        <v>2029265.7000000002</v>
      </c>
      <c r="M1576" s="9">
        <f t="shared" si="716"/>
        <v>100.00000000000003</v>
      </c>
      <c r="N1576" s="9">
        <f t="shared" si="717"/>
        <v>100</v>
      </c>
    </row>
    <row r="1577" spans="1:14" ht="25.5">
      <c r="A1577" s="8" t="s">
        <v>707</v>
      </c>
      <c r="B1577" s="2" t="s">
        <v>661</v>
      </c>
      <c r="C1577" s="2" t="s">
        <v>703</v>
      </c>
      <c r="D1577" s="2" t="s">
        <v>33</v>
      </c>
      <c r="E1577" s="2" t="s">
        <v>708</v>
      </c>
      <c r="F1577" s="6" t="s">
        <v>0</v>
      </c>
      <c r="G1577" s="9">
        <v>110309.1</v>
      </c>
      <c r="H1577" s="9" t="s">
        <v>0</v>
      </c>
      <c r="I1577" s="9">
        <v>110309.1</v>
      </c>
      <c r="J1577" s="9">
        <f>J1578</f>
        <v>110309.1</v>
      </c>
      <c r="K1577" s="9">
        <f t="shared" ref="K1577:L1578" si="729">K1578</f>
        <v>110309.1</v>
      </c>
      <c r="L1577" s="9">
        <f t="shared" si="729"/>
        <v>110309.1</v>
      </c>
      <c r="M1577" s="9">
        <f t="shared" si="716"/>
        <v>100</v>
      </c>
      <c r="N1577" s="9">
        <f t="shared" si="717"/>
        <v>100</v>
      </c>
    </row>
    <row r="1578" spans="1:14">
      <c r="A1578" s="8" t="s">
        <v>28</v>
      </c>
      <c r="B1578" s="2" t="s">
        <v>661</v>
      </c>
      <c r="C1578" s="2" t="s">
        <v>703</v>
      </c>
      <c r="D1578" s="2" t="s">
        <v>33</v>
      </c>
      <c r="E1578" s="2" t="s">
        <v>708</v>
      </c>
      <c r="F1578" s="2" t="s">
        <v>29</v>
      </c>
      <c r="G1578" s="9">
        <v>110309.1</v>
      </c>
      <c r="H1578" s="9" t="s">
        <v>0</v>
      </c>
      <c r="I1578" s="9">
        <v>110309.1</v>
      </c>
      <c r="J1578" s="9">
        <f>J1579</f>
        <v>110309.1</v>
      </c>
      <c r="K1578" s="9">
        <f t="shared" si="729"/>
        <v>110309.1</v>
      </c>
      <c r="L1578" s="9">
        <f t="shared" si="729"/>
        <v>110309.1</v>
      </c>
      <c r="M1578" s="9">
        <f t="shared" si="716"/>
        <v>100</v>
      </c>
      <c r="N1578" s="9">
        <f t="shared" si="717"/>
        <v>100</v>
      </c>
    </row>
    <row r="1579" spans="1:14">
      <c r="A1579" s="8" t="s">
        <v>30</v>
      </c>
      <c r="B1579" s="2" t="s">
        <v>661</v>
      </c>
      <c r="C1579" s="2" t="s">
        <v>703</v>
      </c>
      <c r="D1579" s="2" t="s">
        <v>33</v>
      </c>
      <c r="E1579" s="2" t="s">
        <v>708</v>
      </c>
      <c r="F1579" s="2" t="s">
        <v>31</v>
      </c>
      <c r="G1579" s="9">
        <v>110309.1</v>
      </c>
      <c r="H1579" s="9" t="s">
        <v>0</v>
      </c>
      <c r="I1579" s="9">
        <v>110309.1</v>
      </c>
      <c r="J1579" s="9">
        <v>110309.1</v>
      </c>
      <c r="K1579" s="9">
        <v>110309.1</v>
      </c>
      <c r="L1579" s="9">
        <v>110309.1</v>
      </c>
      <c r="M1579" s="9">
        <f t="shared" si="716"/>
        <v>100</v>
      </c>
      <c r="N1579" s="9">
        <f t="shared" si="717"/>
        <v>100</v>
      </c>
    </row>
    <row r="1580" spans="1:14" ht="25.5">
      <c r="A1580" s="8" t="s">
        <v>723</v>
      </c>
      <c r="B1580" s="2" t="s">
        <v>661</v>
      </c>
      <c r="C1580" s="2" t="s">
        <v>703</v>
      </c>
      <c r="D1580" s="2" t="s">
        <v>33</v>
      </c>
      <c r="E1580" s="2" t="s">
        <v>724</v>
      </c>
      <c r="F1580" s="6" t="s">
        <v>0</v>
      </c>
      <c r="G1580" s="9">
        <v>1918956.6</v>
      </c>
      <c r="H1580" s="9" t="s">
        <v>0</v>
      </c>
      <c r="I1580" s="9">
        <v>1918956.6</v>
      </c>
      <c r="J1580" s="9">
        <f>J1581</f>
        <v>1918956.6</v>
      </c>
      <c r="K1580" s="9">
        <f t="shared" ref="K1580:L1581" si="730">K1581</f>
        <v>1918956.6</v>
      </c>
      <c r="L1580" s="9">
        <f t="shared" si="730"/>
        <v>1918956.6</v>
      </c>
      <c r="M1580" s="9">
        <f t="shared" si="716"/>
        <v>100</v>
      </c>
      <c r="N1580" s="9">
        <f t="shared" si="717"/>
        <v>100</v>
      </c>
    </row>
    <row r="1581" spans="1:14">
      <c r="A1581" s="8" t="s">
        <v>28</v>
      </c>
      <c r="B1581" s="2" t="s">
        <v>661</v>
      </c>
      <c r="C1581" s="2" t="s">
        <v>703</v>
      </c>
      <c r="D1581" s="2" t="s">
        <v>33</v>
      </c>
      <c r="E1581" s="2" t="s">
        <v>724</v>
      </c>
      <c r="F1581" s="2" t="s">
        <v>29</v>
      </c>
      <c r="G1581" s="9">
        <v>1918956.6</v>
      </c>
      <c r="H1581" s="9" t="s">
        <v>0</v>
      </c>
      <c r="I1581" s="9">
        <v>1918956.6</v>
      </c>
      <c r="J1581" s="9">
        <f>J1582</f>
        <v>1918956.6</v>
      </c>
      <c r="K1581" s="9">
        <f t="shared" si="730"/>
        <v>1918956.6</v>
      </c>
      <c r="L1581" s="9">
        <f t="shared" si="730"/>
        <v>1918956.6</v>
      </c>
      <c r="M1581" s="9">
        <f t="shared" si="716"/>
        <v>100</v>
      </c>
      <c r="N1581" s="9">
        <f t="shared" si="717"/>
        <v>100</v>
      </c>
    </row>
    <row r="1582" spans="1:14">
      <c r="A1582" s="8" t="s">
        <v>75</v>
      </c>
      <c r="B1582" s="2" t="s">
        <v>661</v>
      </c>
      <c r="C1582" s="2" t="s">
        <v>703</v>
      </c>
      <c r="D1582" s="2" t="s">
        <v>33</v>
      </c>
      <c r="E1582" s="2" t="s">
        <v>724</v>
      </c>
      <c r="F1582" s="2" t="s">
        <v>76</v>
      </c>
      <c r="G1582" s="9">
        <v>1918956.6</v>
      </c>
      <c r="H1582" s="9" t="s">
        <v>0</v>
      </c>
      <c r="I1582" s="9">
        <v>1918956.6</v>
      </c>
      <c r="J1582" s="9">
        <v>1918956.6</v>
      </c>
      <c r="K1582" s="54">
        <v>1918956.6</v>
      </c>
      <c r="L1582" s="9">
        <v>1918956.6</v>
      </c>
      <c r="M1582" s="9">
        <f t="shared" si="716"/>
        <v>100</v>
      </c>
      <c r="N1582" s="9">
        <f t="shared" si="717"/>
        <v>100</v>
      </c>
    </row>
    <row r="1583" spans="1:14" ht="25.5">
      <c r="A1583" s="8" t="s">
        <v>677</v>
      </c>
      <c r="B1583" s="2" t="s">
        <v>661</v>
      </c>
      <c r="C1583" s="2" t="s">
        <v>703</v>
      </c>
      <c r="D1583" s="2" t="s">
        <v>33</v>
      </c>
      <c r="E1583" s="2" t="s">
        <v>678</v>
      </c>
      <c r="F1583" s="2"/>
      <c r="G1583" s="9"/>
      <c r="H1583" s="9"/>
      <c r="I1583" s="9"/>
      <c r="J1583" s="9">
        <f>J1584</f>
        <v>10600</v>
      </c>
      <c r="K1583" s="9">
        <f t="shared" ref="K1583:L1585" si="731">K1584</f>
        <v>10600</v>
      </c>
      <c r="L1583" s="9">
        <f t="shared" si="731"/>
        <v>10600</v>
      </c>
      <c r="M1583" s="9">
        <v>0</v>
      </c>
      <c r="N1583" s="9">
        <f t="shared" ref="N1583:N1586" si="732">L1583/J1583*100</f>
        <v>100</v>
      </c>
    </row>
    <row r="1584" spans="1:14" ht="25.5">
      <c r="A1584" s="8" t="s">
        <v>677</v>
      </c>
      <c r="B1584" s="2" t="s">
        <v>661</v>
      </c>
      <c r="C1584" s="2" t="s">
        <v>703</v>
      </c>
      <c r="D1584" s="2" t="s">
        <v>33</v>
      </c>
      <c r="E1584" s="2" t="s">
        <v>679</v>
      </c>
      <c r="F1584" s="2"/>
      <c r="G1584" s="9"/>
      <c r="H1584" s="9"/>
      <c r="I1584" s="9"/>
      <c r="J1584" s="9">
        <f>J1585</f>
        <v>10600</v>
      </c>
      <c r="K1584" s="9">
        <f t="shared" si="731"/>
        <v>10600</v>
      </c>
      <c r="L1584" s="9">
        <f t="shared" si="731"/>
        <v>10600</v>
      </c>
      <c r="M1584" s="9">
        <v>0</v>
      </c>
      <c r="N1584" s="9">
        <f t="shared" si="732"/>
        <v>100</v>
      </c>
    </row>
    <row r="1585" spans="1:14">
      <c r="A1585" s="8" t="s">
        <v>28</v>
      </c>
      <c r="B1585" s="2" t="s">
        <v>661</v>
      </c>
      <c r="C1585" s="2" t="s">
        <v>703</v>
      </c>
      <c r="D1585" s="2" t="s">
        <v>33</v>
      </c>
      <c r="E1585" s="2" t="s">
        <v>679</v>
      </c>
      <c r="F1585" s="2">
        <v>500</v>
      </c>
      <c r="G1585" s="9"/>
      <c r="H1585" s="9"/>
      <c r="I1585" s="9"/>
      <c r="J1585" s="9">
        <f>J1586</f>
        <v>10600</v>
      </c>
      <c r="K1585" s="9">
        <f t="shared" si="731"/>
        <v>10600</v>
      </c>
      <c r="L1585" s="9">
        <f t="shared" si="731"/>
        <v>10600</v>
      </c>
      <c r="M1585" s="9">
        <v>0</v>
      </c>
      <c r="N1585" s="9">
        <f t="shared" si="732"/>
        <v>100</v>
      </c>
    </row>
    <row r="1586" spans="1:14">
      <c r="A1586" s="56" t="s">
        <v>411</v>
      </c>
      <c r="B1586" s="2" t="s">
        <v>661</v>
      </c>
      <c r="C1586" s="2" t="s">
        <v>703</v>
      </c>
      <c r="D1586" s="2" t="s">
        <v>33</v>
      </c>
      <c r="E1586" s="2" t="s">
        <v>679</v>
      </c>
      <c r="F1586" s="2">
        <v>540</v>
      </c>
      <c r="G1586" s="9"/>
      <c r="H1586" s="9"/>
      <c r="I1586" s="9"/>
      <c r="J1586" s="9">
        <v>10600</v>
      </c>
      <c r="K1586" s="9">
        <v>10600</v>
      </c>
      <c r="L1586" s="9">
        <v>10600</v>
      </c>
      <c r="M1586" s="9">
        <v>0</v>
      </c>
      <c r="N1586" s="9">
        <f t="shared" si="732"/>
        <v>100</v>
      </c>
    </row>
    <row r="1587" spans="1:14">
      <c r="A1587" s="12" t="s">
        <v>0</v>
      </c>
      <c r="B1587" s="13" t="s">
        <v>0</v>
      </c>
      <c r="C1587" s="6" t="s">
        <v>0</v>
      </c>
      <c r="D1587" s="6" t="s">
        <v>0</v>
      </c>
      <c r="E1587" s="6" t="s">
        <v>0</v>
      </c>
      <c r="F1587" s="6" t="s">
        <v>0</v>
      </c>
      <c r="G1587" s="14" t="s">
        <v>0</v>
      </c>
      <c r="H1587" s="14" t="s">
        <v>0</v>
      </c>
      <c r="I1587" s="14" t="s">
        <v>0</v>
      </c>
      <c r="J1587" s="14"/>
      <c r="K1587" s="14"/>
      <c r="L1587" s="14"/>
      <c r="M1587" s="14"/>
      <c r="N1587" s="14"/>
    </row>
    <row r="1588" spans="1:14" ht="25.5">
      <c r="A1588" s="4" t="s">
        <v>725</v>
      </c>
      <c r="B1588" s="5" t="s">
        <v>726</v>
      </c>
      <c r="C1588" s="6" t="s">
        <v>0</v>
      </c>
      <c r="D1588" s="6" t="s">
        <v>0</v>
      </c>
      <c r="E1588" s="6" t="s">
        <v>0</v>
      </c>
      <c r="F1588" s="6" t="s">
        <v>0</v>
      </c>
      <c r="G1588" s="7">
        <v>5377205.9000000004</v>
      </c>
      <c r="H1588" s="7" t="s">
        <v>0</v>
      </c>
      <c r="I1588" s="7">
        <v>5377205.9000000004</v>
      </c>
      <c r="J1588" s="7">
        <v>0</v>
      </c>
      <c r="K1588" s="7">
        <v>0</v>
      </c>
      <c r="L1588" s="7">
        <v>0</v>
      </c>
      <c r="M1588" s="7">
        <f t="shared" si="716"/>
        <v>0</v>
      </c>
      <c r="N1588" s="7">
        <v>0</v>
      </c>
    </row>
    <row r="1589" spans="1:14" ht="25.5">
      <c r="A1589" s="4" t="s">
        <v>1242</v>
      </c>
      <c r="B1589" s="5">
        <v>104</v>
      </c>
      <c r="C1589" s="6"/>
      <c r="D1589" s="6"/>
      <c r="E1589" s="6"/>
      <c r="F1589" s="6"/>
      <c r="G1589" s="7"/>
      <c r="H1589" s="7"/>
      <c r="I1589" s="7">
        <v>0</v>
      </c>
      <c r="J1589" s="7">
        <f>J1590+J1598+J1606</f>
        <v>5387626.3051400008</v>
      </c>
      <c r="K1589" s="7">
        <f t="shared" ref="K1589:L1589" si="733">K1590+K1598+K1606</f>
        <v>5312657.6698399996</v>
      </c>
      <c r="L1589" s="7">
        <f t="shared" si="733"/>
        <v>5303170.5836999994</v>
      </c>
      <c r="M1589" s="7">
        <f>L1589/I1588*100</f>
        <v>98.623163820079853</v>
      </c>
      <c r="N1589" s="7">
        <f t="shared" ref="N1589" si="734">L1589/J1589*100</f>
        <v>98.432413150863354</v>
      </c>
    </row>
    <row r="1590" spans="1:14">
      <c r="A1590" s="8" t="s">
        <v>18</v>
      </c>
      <c r="B1590" s="2" t="s">
        <v>726</v>
      </c>
      <c r="C1590" s="2" t="s">
        <v>19</v>
      </c>
      <c r="D1590" s="6" t="s">
        <v>0</v>
      </c>
      <c r="E1590" s="6" t="s">
        <v>0</v>
      </c>
      <c r="F1590" s="6" t="s">
        <v>0</v>
      </c>
      <c r="G1590" s="9">
        <v>25</v>
      </c>
      <c r="H1590" s="9" t="s">
        <v>0</v>
      </c>
      <c r="I1590" s="9">
        <v>25</v>
      </c>
      <c r="J1590" s="9">
        <f t="shared" ref="J1590:J1595" si="735">J1591</f>
        <v>25</v>
      </c>
      <c r="K1590" s="9">
        <f t="shared" ref="K1590:L1595" si="736">K1591</f>
        <v>25</v>
      </c>
      <c r="L1590" s="9">
        <f t="shared" si="736"/>
        <v>25</v>
      </c>
      <c r="M1590" s="9">
        <f t="shared" si="716"/>
        <v>100</v>
      </c>
      <c r="N1590" s="9">
        <f t="shared" si="717"/>
        <v>100</v>
      </c>
    </row>
    <row r="1591" spans="1:14">
      <c r="A1591" s="8" t="s">
        <v>314</v>
      </c>
      <c r="B1591" s="2" t="s">
        <v>726</v>
      </c>
      <c r="C1591" s="2" t="s">
        <v>19</v>
      </c>
      <c r="D1591" s="2" t="s">
        <v>315</v>
      </c>
      <c r="E1591" s="6" t="s">
        <v>0</v>
      </c>
      <c r="F1591" s="6" t="s">
        <v>0</v>
      </c>
      <c r="G1591" s="9">
        <v>25</v>
      </c>
      <c r="H1591" s="9" t="s">
        <v>0</v>
      </c>
      <c r="I1591" s="9">
        <v>25</v>
      </c>
      <c r="J1591" s="9">
        <f t="shared" si="735"/>
        <v>25</v>
      </c>
      <c r="K1591" s="9">
        <f t="shared" si="736"/>
        <v>25</v>
      </c>
      <c r="L1591" s="9">
        <f t="shared" si="736"/>
        <v>25</v>
      </c>
      <c r="M1591" s="9">
        <f t="shared" si="716"/>
        <v>100</v>
      </c>
      <c r="N1591" s="9">
        <f t="shared" si="717"/>
        <v>100</v>
      </c>
    </row>
    <row r="1592" spans="1:14" ht="38.25">
      <c r="A1592" s="8" t="s">
        <v>727</v>
      </c>
      <c r="B1592" s="2" t="s">
        <v>726</v>
      </c>
      <c r="C1592" s="2" t="s">
        <v>19</v>
      </c>
      <c r="D1592" s="2" t="s">
        <v>315</v>
      </c>
      <c r="E1592" s="2" t="s">
        <v>728</v>
      </c>
      <c r="F1592" s="6" t="s">
        <v>0</v>
      </c>
      <c r="G1592" s="9">
        <v>25</v>
      </c>
      <c r="H1592" s="9" t="s">
        <v>0</v>
      </c>
      <c r="I1592" s="9">
        <v>25</v>
      </c>
      <c r="J1592" s="9">
        <f t="shared" si="735"/>
        <v>25</v>
      </c>
      <c r="K1592" s="9">
        <f t="shared" si="736"/>
        <v>25</v>
      </c>
      <c r="L1592" s="9">
        <f t="shared" si="736"/>
        <v>25</v>
      </c>
      <c r="M1592" s="9">
        <f t="shared" si="716"/>
        <v>100</v>
      </c>
      <c r="N1592" s="9">
        <f t="shared" si="717"/>
        <v>100</v>
      </c>
    </row>
    <row r="1593" spans="1:14" ht="38.25">
      <c r="A1593" s="8" t="s">
        <v>729</v>
      </c>
      <c r="B1593" s="2" t="s">
        <v>726</v>
      </c>
      <c r="C1593" s="2" t="s">
        <v>19</v>
      </c>
      <c r="D1593" s="2" t="s">
        <v>315</v>
      </c>
      <c r="E1593" s="2" t="s">
        <v>730</v>
      </c>
      <c r="F1593" s="6" t="s">
        <v>0</v>
      </c>
      <c r="G1593" s="9">
        <v>25</v>
      </c>
      <c r="H1593" s="9" t="s">
        <v>0</v>
      </c>
      <c r="I1593" s="9">
        <v>25</v>
      </c>
      <c r="J1593" s="9">
        <f t="shared" si="735"/>
        <v>25</v>
      </c>
      <c r="K1593" s="9">
        <f t="shared" si="736"/>
        <v>25</v>
      </c>
      <c r="L1593" s="9">
        <f t="shared" si="736"/>
        <v>25</v>
      </c>
      <c r="M1593" s="9">
        <f t="shared" si="716"/>
        <v>100</v>
      </c>
      <c r="N1593" s="9">
        <f t="shared" si="717"/>
        <v>100</v>
      </c>
    </row>
    <row r="1594" spans="1:14" ht="38.25">
      <c r="A1594" s="8" t="s">
        <v>731</v>
      </c>
      <c r="B1594" s="2" t="s">
        <v>726</v>
      </c>
      <c r="C1594" s="2" t="s">
        <v>19</v>
      </c>
      <c r="D1594" s="2" t="s">
        <v>315</v>
      </c>
      <c r="E1594" s="2" t="s">
        <v>732</v>
      </c>
      <c r="F1594" s="6" t="s">
        <v>0</v>
      </c>
      <c r="G1594" s="9">
        <v>25</v>
      </c>
      <c r="H1594" s="9" t="s">
        <v>0</v>
      </c>
      <c r="I1594" s="9">
        <v>25</v>
      </c>
      <c r="J1594" s="9">
        <f t="shared" si="735"/>
        <v>25</v>
      </c>
      <c r="K1594" s="9">
        <f t="shared" si="736"/>
        <v>25</v>
      </c>
      <c r="L1594" s="9">
        <f t="shared" si="736"/>
        <v>25</v>
      </c>
      <c r="M1594" s="9">
        <f t="shared" si="716"/>
        <v>100</v>
      </c>
      <c r="N1594" s="9">
        <f t="shared" si="717"/>
        <v>100</v>
      </c>
    </row>
    <row r="1595" spans="1:14">
      <c r="A1595" s="8" t="s">
        <v>97</v>
      </c>
      <c r="B1595" s="2" t="s">
        <v>726</v>
      </c>
      <c r="C1595" s="2" t="s">
        <v>19</v>
      </c>
      <c r="D1595" s="2" t="s">
        <v>315</v>
      </c>
      <c r="E1595" s="2" t="s">
        <v>732</v>
      </c>
      <c r="F1595" s="2" t="s">
        <v>98</v>
      </c>
      <c r="G1595" s="9">
        <v>25</v>
      </c>
      <c r="H1595" s="9" t="s">
        <v>0</v>
      </c>
      <c r="I1595" s="9">
        <v>25</v>
      </c>
      <c r="J1595" s="9">
        <f t="shared" si="735"/>
        <v>25</v>
      </c>
      <c r="K1595" s="9">
        <f t="shared" si="736"/>
        <v>25</v>
      </c>
      <c r="L1595" s="9">
        <f t="shared" si="736"/>
        <v>25</v>
      </c>
      <c r="M1595" s="9">
        <f t="shared" si="716"/>
        <v>100</v>
      </c>
      <c r="N1595" s="9">
        <f t="shared" si="717"/>
        <v>100</v>
      </c>
    </row>
    <row r="1596" spans="1:14">
      <c r="A1596" s="8" t="s">
        <v>680</v>
      </c>
      <c r="B1596" s="2" t="s">
        <v>726</v>
      </c>
      <c r="C1596" s="2" t="s">
        <v>19</v>
      </c>
      <c r="D1596" s="2" t="s">
        <v>315</v>
      </c>
      <c r="E1596" s="2" t="s">
        <v>732</v>
      </c>
      <c r="F1596" s="2" t="s">
        <v>681</v>
      </c>
      <c r="G1596" s="9">
        <v>25</v>
      </c>
      <c r="H1596" s="9" t="s">
        <v>0</v>
      </c>
      <c r="I1596" s="9">
        <v>25</v>
      </c>
      <c r="J1596" s="9">
        <v>25</v>
      </c>
      <c r="K1596" s="9">
        <v>25</v>
      </c>
      <c r="L1596" s="9">
        <v>25</v>
      </c>
      <c r="M1596" s="9">
        <f t="shared" si="716"/>
        <v>100</v>
      </c>
      <c r="N1596" s="9">
        <f t="shared" si="717"/>
        <v>100</v>
      </c>
    </row>
    <row r="1597" spans="1:14">
      <c r="A1597" s="10" t="s">
        <v>0</v>
      </c>
      <c r="B1597" s="6" t="s">
        <v>0</v>
      </c>
      <c r="C1597" s="6" t="s">
        <v>0</v>
      </c>
      <c r="D1597" s="6" t="s">
        <v>0</v>
      </c>
      <c r="E1597" s="6" t="s">
        <v>0</v>
      </c>
      <c r="F1597" s="6" t="s">
        <v>0</v>
      </c>
      <c r="G1597" s="11" t="s">
        <v>0</v>
      </c>
      <c r="H1597" s="11" t="s">
        <v>0</v>
      </c>
      <c r="I1597" s="11" t="s">
        <v>0</v>
      </c>
      <c r="J1597" s="11"/>
      <c r="K1597" s="11"/>
      <c r="L1597" s="11"/>
      <c r="M1597" s="11"/>
      <c r="N1597" s="11"/>
    </row>
    <row r="1598" spans="1:14" ht="25.5">
      <c r="A1598" s="8" t="s">
        <v>32</v>
      </c>
      <c r="B1598" s="2" t="s">
        <v>726</v>
      </c>
      <c r="C1598" s="2" t="s">
        <v>33</v>
      </c>
      <c r="D1598" s="6" t="s">
        <v>0</v>
      </c>
      <c r="E1598" s="6" t="s">
        <v>0</v>
      </c>
      <c r="F1598" s="6" t="s">
        <v>0</v>
      </c>
      <c r="G1598" s="9">
        <v>179.2</v>
      </c>
      <c r="H1598" s="9" t="s">
        <v>0</v>
      </c>
      <c r="I1598" s="9">
        <v>179.2</v>
      </c>
      <c r="J1598" s="9">
        <f t="shared" ref="J1598:L1603" si="737">J1599</f>
        <v>179.2</v>
      </c>
      <c r="K1598" s="9">
        <f t="shared" si="737"/>
        <v>179.2</v>
      </c>
      <c r="L1598" s="9">
        <f t="shared" si="737"/>
        <v>179.2</v>
      </c>
      <c r="M1598" s="9">
        <f t="shared" si="716"/>
        <v>100</v>
      </c>
      <c r="N1598" s="9">
        <f t="shared" si="717"/>
        <v>100</v>
      </c>
    </row>
    <row r="1599" spans="1:14" ht="51">
      <c r="A1599" s="8" t="s">
        <v>195</v>
      </c>
      <c r="B1599" s="2" t="s">
        <v>726</v>
      </c>
      <c r="C1599" s="2" t="s">
        <v>33</v>
      </c>
      <c r="D1599" s="2" t="s">
        <v>67</v>
      </c>
      <c r="E1599" s="6" t="s">
        <v>0</v>
      </c>
      <c r="F1599" s="6" t="s">
        <v>0</v>
      </c>
      <c r="G1599" s="9">
        <v>179.2</v>
      </c>
      <c r="H1599" s="9" t="s">
        <v>0</v>
      </c>
      <c r="I1599" s="9">
        <v>179.2</v>
      </c>
      <c r="J1599" s="9">
        <f t="shared" si="737"/>
        <v>179.2</v>
      </c>
      <c r="K1599" s="9">
        <f t="shared" si="737"/>
        <v>179.2</v>
      </c>
      <c r="L1599" s="9">
        <f t="shared" si="737"/>
        <v>179.2</v>
      </c>
      <c r="M1599" s="9">
        <f t="shared" si="716"/>
        <v>100</v>
      </c>
      <c r="N1599" s="9">
        <f t="shared" si="717"/>
        <v>100</v>
      </c>
    </row>
    <row r="1600" spans="1:14" ht="76.5">
      <c r="A1600" s="8" t="s">
        <v>36</v>
      </c>
      <c r="B1600" s="2" t="s">
        <v>726</v>
      </c>
      <c r="C1600" s="2" t="s">
        <v>33</v>
      </c>
      <c r="D1600" s="2" t="s">
        <v>67</v>
      </c>
      <c r="E1600" s="2" t="s">
        <v>37</v>
      </c>
      <c r="F1600" s="6" t="s">
        <v>0</v>
      </c>
      <c r="G1600" s="9">
        <v>179.2</v>
      </c>
      <c r="H1600" s="9" t="s">
        <v>0</v>
      </c>
      <c r="I1600" s="9">
        <v>179.2</v>
      </c>
      <c r="J1600" s="9">
        <f t="shared" si="737"/>
        <v>179.2</v>
      </c>
      <c r="K1600" s="9">
        <f t="shared" si="737"/>
        <v>179.2</v>
      </c>
      <c r="L1600" s="9">
        <f t="shared" si="737"/>
        <v>179.2</v>
      </c>
      <c r="M1600" s="9">
        <f t="shared" si="716"/>
        <v>100</v>
      </c>
      <c r="N1600" s="9">
        <f t="shared" si="717"/>
        <v>100</v>
      </c>
    </row>
    <row r="1601" spans="1:14" ht="76.5">
      <c r="A1601" s="8" t="s">
        <v>196</v>
      </c>
      <c r="B1601" s="2" t="s">
        <v>726</v>
      </c>
      <c r="C1601" s="2" t="s">
        <v>33</v>
      </c>
      <c r="D1601" s="2" t="s">
        <v>67</v>
      </c>
      <c r="E1601" s="2" t="s">
        <v>197</v>
      </c>
      <c r="F1601" s="6" t="s">
        <v>0</v>
      </c>
      <c r="G1601" s="9">
        <v>179.2</v>
      </c>
      <c r="H1601" s="9" t="s">
        <v>0</v>
      </c>
      <c r="I1601" s="9">
        <v>179.2</v>
      </c>
      <c r="J1601" s="9">
        <f t="shared" si="737"/>
        <v>179.2</v>
      </c>
      <c r="K1601" s="9">
        <f t="shared" si="737"/>
        <v>179.2</v>
      </c>
      <c r="L1601" s="9">
        <f t="shared" si="737"/>
        <v>179.2</v>
      </c>
      <c r="M1601" s="9">
        <f t="shared" si="716"/>
        <v>100</v>
      </c>
      <c r="N1601" s="9">
        <f t="shared" si="717"/>
        <v>100</v>
      </c>
    </row>
    <row r="1602" spans="1:14" ht="63.75">
      <c r="A1602" s="8" t="s">
        <v>198</v>
      </c>
      <c r="B1602" s="2" t="s">
        <v>726</v>
      </c>
      <c r="C1602" s="2" t="s">
        <v>33</v>
      </c>
      <c r="D1602" s="2" t="s">
        <v>67</v>
      </c>
      <c r="E1602" s="2" t="s">
        <v>199</v>
      </c>
      <c r="F1602" s="6" t="s">
        <v>0</v>
      </c>
      <c r="G1602" s="9">
        <v>179.2</v>
      </c>
      <c r="H1602" s="9" t="s">
        <v>0</v>
      </c>
      <c r="I1602" s="9">
        <v>179.2</v>
      </c>
      <c r="J1602" s="9">
        <f t="shared" si="737"/>
        <v>179.2</v>
      </c>
      <c r="K1602" s="9">
        <f t="shared" si="737"/>
        <v>179.2</v>
      </c>
      <c r="L1602" s="9">
        <f t="shared" si="737"/>
        <v>179.2</v>
      </c>
      <c r="M1602" s="9">
        <f t="shared" si="716"/>
        <v>100</v>
      </c>
      <c r="N1602" s="9">
        <f t="shared" si="717"/>
        <v>100</v>
      </c>
    </row>
    <row r="1603" spans="1:14" ht="25.5">
      <c r="A1603" s="8" t="s">
        <v>89</v>
      </c>
      <c r="B1603" s="2" t="s">
        <v>726</v>
      </c>
      <c r="C1603" s="2" t="s">
        <v>33</v>
      </c>
      <c r="D1603" s="2" t="s">
        <v>67</v>
      </c>
      <c r="E1603" s="2" t="s">
        <v>199</v>
      </c>
      <c r="F1603" s="2" t="s">
        <v>90</v>
      </c>
      <c r="G1603" s="9">
        <v>179.2</v>
      </c>
      <c r="H1603" s="9" t="s">
        <v>0</v>
      </c>
      <c r="I1603" s="9">
        <v>179.2</v>
      </c>
      <c r="J1603" s="9">
        <f t="shared" si="737"/>
        <v>179.2</v>
      </c>
      <c r="K1603" s="9">
        <f t="shared" si="737"/>
        <v>179.2</v>
      </c>
      <c r="L1603" s="9">
        <f t="shared" si="737"/>
        <v>179.2</v>
      </c>
      <c r="M1603" s="9">
        <f t="shared" si="716"/>
        <v>100</v>
      </c>
      <c r="N1603" s="9">
        <f t="shared" si="717"/>
        <v>100</v>
      </c>
    </row>
    <row r="1604" spans="1:14" ht="38.25">
      <c r="A1604" s="8" t="s">
        <v>200</v>
      </c>
      <c r="B1604" s="2" t="s">
        <v>726</v>
      </c>
      <c r="C1604" s="2" t="s">
        <v>33</v>
      </c>
      <c r="D1604" s="2" t="s">
        <v>67</v>
      </c>
      <c r="E1604" s="2" t="s">
        <v>199</v>
      </c>
      <c r="F1604" s="2" t="s">
        <v>201</v>
      </c>
      <c r="G1604" s="9">
        <v>179.2</v>
      </c>
      <c r="H1604" s="9" t="s">
        <v>0</v>
      </c>
      <c r="I1604" s="9">
        <v>179.2</v>
      </c>
      <c r="J1604" s="9">
        <v>179.2</v>
      </c>
      <c r="K1604" s="9">
        <v>179.2</v>
      </c>
      <c r="L1604" s="9">
        <v>179.2</v>
      </c>
      <c r="M1604" s="9">
        <f t="shared" si="716"/>
        <v>100</v>
      </c>
      <c r="N1604" s="9">
        <f t="shared" si="717"/>
        <v>100</v>
      </c>
    </row>
    <row r="1605" spans="1:14">
      <c r="A1605" s="10" t="s">
        <v>0</v>
      </c>
      <c r="B1605" s="6" t="s">
        <v>0</v>
      </c>
      <c r="C1605" s="6" t="s">
        <v>0</v>
      </c>
      <c r="D1605" s="6" t="s">
        <v>0</v>
      </c>
      <c r="E1605" s="6" t="s">
        <v>0</v>
      </c>
      <c r="F1605" s="6" t="s">
        <v>0</v>
      </c>
      <c r="G1605" s="11" t="s">
        <v>0</v>
      </c>
      <c r="H1605" s="11" t="s">
        <v>0</v>
      </c>
      <c r="I1605" s="11" t="s">
        <v>0</v>
      </c>
      <c r="J1605" s="11"/>
      <c r="K1605" s="11"/>
      <c r="L1605" s="11"/>
      <c r="M1605" s="11"/>
      <c r="N1605" s="11"/>
    </row>
    <row r="1606" spans="1:14">
      <c r="A1606" s="8" t="s">
        <v>46</v>
      </c>
      <c r="B1606" s="2" t="s">
        <v>726</v>
      </c>
      <c r="C1606" s="2" t="s">
        <v>21</v>
      </c>
      <c r="D1606" s="6" t="s">
        <v>0</v>
      </c>
      <c r="E1606" s="6" t="s">
        <v>0</v>
      </c>
      <c r="F1606" s="6" t="s">
        <v>0</v>
      </c>
      <c r="G1606" s="9">
        <v>5377001.7000000002</v>
      </c>
      <c r="H1606" s="9" t="s">
        <v>0</v>
      </c>
      <c r="I1606" s="9">
        <v>5377001.7000000002</v>
      </c>
      <c r="J1606" s="9">
        <f>J1607+J1653+J1725</f>
        <v>5387422.1051400006</v>
      </c>
      <c r="K1606" s="9">
        <f t="shared" ref="K1606:L1606" si="738">K1607+K1653+K1725</f>
        <v>5312453.4698399995</v>
      </c>
      <c r="L1606" s="9">
        <f t="shared" si="738"/>
        <v>5302966.3836999992</v>
      </c>
      <c r="M1606" s="9">
        <f t="shared" si="716"/>
        <v>98.623111532585142</v>
      </c>
      <c r="N1606" s="9">
        <f t="shared" si="717"/>
        <v>98.432353734461898</v>
      </c>
    </row>
    <row r="1607" spans="1:14">
      <c r="A1607" s="8" t="s">
        <v>733</v>
      </c>
      <c r="B1607" s="2" t="s">
        <v>726</v>
      </c>
      <c r="C1607" s="2" t="s">
        <v>21</v>
      </c>
      <c r="D1607" s="2" t="s">
        <v>162</v>
      </c>
      <c r="E1607" s="6" t="s">
        <v>0</v>
      </c>
      <c r="F1607" s="6" t="s">
        <v>0</v>
      </c>
      <c r="G1607" s="9">
        <v>526562.1</v>
      </c>
      <c r="H1607" s="9" t="s">
        <v>0</v>
      </c>
      <c r="I1607" s="9">
        <v>526562.1</v>
      </c>
      <c r="J1607" s="9">
        <f>J1608+J1646</f>
        <v>533637.36114000005</v>
      </c>
      <c r="K1607" s="9">
        <f t="shared" ref="K1607:L1607" si="739">K1608+K1646</f>
        <v>460468.92313999997</v>
      </c>
      <c r="L1607" s="9">
        <f t="shared" si="739"/>
        <v>460468.30060000002</v>
      </c>
      <c r="M1607" s="9">
        <f t="shared" si="716"/>
        <v>87.448052300004136</v>
      </c>
      <c r="N1607" s="9">
        <f t="shared" si="717"/>
        <v>86.288617351736718</v>
      </c>
    </row>
    <row r="1608" spans="1:14" ht="38.25">
      <c r="A1608" s="8" t="s">
        <v>727</v>
      </c>
      <c r="B1608" s="2" t="s">
        <v>726</v>
      </c>
      <c r="C1608" s="2" t="s">
        <v>21</v>
      </c>
      <c r="D1608" s="2" t="s">
        <v>162</v>
      </c>
      <c r="E1608" s="2" t="s">
        <v>728</v>
      </c>
      <c r="F1608" s="6" t="s">
        <v>0</v>
      </c>
      <c r="G1608" s="9">
        <v>526562.1</v>
      </c>
      <c r="H1608" s="9" t="s">
        <v>0</v>
      </c>
      <c r="I1608" s="9">
        <v>526562.1</v>
      </c>
      <c r="J1608" s="9">
        <f>J1609+J1625+J1635</f>
        <v>526562.03200000001</v>
      </c>
      <c r="K1608" s="9">
        <f t="shared" ref="K1608:L1608" si="740">K1609+K1625+K1635</f>
        <v>453393.59399999998</v>
      </c>
      <c r="L1608" s="9">
        <f t="shared" si="740"/>
        <v>453392.97146000003</v>
      </c>
      <c r="M1608" s="9">
        <f t="shared" si="716"/>
        <v>86.104368593941729</v>
      </c>
      <c r="N1608" s="9">
        <f t="shared" si="717"/>
        <v>86.104379713423768</v>
      </c>
    </row>
    <row r="1609" spans="1:14" ht="38.25">
      <c r="A1609" s="8" t="s">
        <v>734</v>
      </c>
      <c r="B1609" s="2" t="s">
        <v>726</v>
      </c>
      <c r="C1609" s="2" t="s">
        <v>21</v>
      </c>
      <c r="D1609" s="2" t="s">
        <v>162</v>
      </c>
      <c r="E1609" s="2" t="s">
        <v>735</v>
      </c>
      <c r="F1609" s="6" t="s">
        <v>0</v>
      </c>
      <c r="G1609" s="9">
        <v>431169.9</v>
      </c>
      <c r="H1609" s="9" t="s">
        <v>0</v>
      </c>
      <c r="I1609" s="9">
        <v>431169.9</v>
      </c>
      <c r="J1609" s="9">
        <f>J1610+J1613+J1616+J1619+J1622</f>
        <v>431169.87600000005</v>
      </c>
      <c r="K1609" s="9">
        <f t="shared" ref="K1609:L1609" si="741">K1610+K1613+K1616+K1619+K1622</f>
        <v>431103.038</v>
      </c>
      <c r="L1609" s="9">
        <f t="shared" si="741"/>
        <v>431103.038</v>
      </c>
      <c r="M1609" s="9">
        <f t="shared" si="716"/>
        <v>99.9844928878384</v>
      </c>
      <c r="N1609" s="9">
        <f t="shared" si="717"/>
        <v>99.984498453226806</v>
      </c>
    </row>
    <row r="1610" spans="1:14" ht="63.75">
      <c r="A1610" s="8" t="s">
        <v>736</v>
      </c>
      <c r="B1610" s="2" t="s">
        <v>726</v>
      </c>
      <c r="C1610" s="2" t="s">
        <v>21</v>
      </c>
      <c r="D1610" s="2" t="s">
        <v>162</v>
      </c>
      <c r="E1610" s="2" t="s">
        <v>737</v>
      </c>
      <c r="F1610" s="6" t="s">
        <v>0</v>
      </c>
      <c r="G1610" s="9">
        <v>58037.1</v>
      </c>
      <c r="H1610" s="9" t="s">
        <v>0</v>
      </c>
      <c r="I1610" s="9">
        <v>58037.1</v>
      </c>
      <c r="J1610" s="9">
        <f>J1611</f>
        <v>58037.1</v>
      </c>
      <c r="K1610" s="9">
        <f t="shared" ref="K1610:L1610" si="742">K1611</f>
        <v>58037.1</v>
      </c>
      <c r="L1610" s="9">
        <f t="shared" si="742"/>
        <v>58037.1</v>
      </c>
      <c r="M1610" s="9">
        <f t="shared" si="716"/>
        <v>100</v>
      </c>
      <c r="N1610" s="9">
        <f t="shared" si="717"/>
        <v>100</v>
      </c>
    </row>
    <row r="1611" spans="1:14">
      <c r="A1611" s="8" t="s">
        <v>97</v>
      </c>
      <c r="B1611" s="2" t="s">
        <v>726</v>
      </c>
      <c r="C1611" s="2" t="s">
        <v>21</v>
      </c>
      <c r="D1611" s="2" t="s">
        <v>162</v>
      </c>
      <c r="E1611" s="2" t="s">
        <v>737</v>
      </c>
      <c r="F1611" s="2" t="s">
        <v>98</v>
      </c>
      <c r="G1611" s="9">
        <v>58037.1</v>
      </c>
      <c r="H1611" s="9" t="s">
        <v>0</v>
      </c>
      <c r="I1611" s="9">
        <v>58037.1</v>
      </c>
      <c r="J1611" s="9">
        <f>J1612</f>
        <v>58037.1</v>
      </c>
      <c r="K1611" s="9">
        <v>58037.1</v>
      </c>
      <c r="L1611" s="54">
        <v>58037.1</v>
      </c>
      <c r="M1611" s="9">
        <f t="shared" si="716"/>
        <v>100</v>
      </c>
      <c r="N1611" s="9">
        <f t="shared" si="717"/>
        <v>100</v>
      </c>
    </row>
    <row r="1612" spans="1:14" ht="51">
      <c r="A1612" s="8" t="s">
        <v>240</v>
      </c>
      <c r="B1612" s="2" t="s">
        <v>726</v>
      </c>
      <c r="C1612" s="2" t="s">
        <v>21</v>
      </c>
      <c r="D1612" s="2" t="s">
        <v>162</v>
      </c>
      <c r="E1612" s="2" t="s">
        <v>737</v>
      </c>
      <c r="F1612" s="2" t="s">
        <v>241</v>
      </c>
      <c r="G1612" s="9">
        <v>58037.1</v>
      </c>
      <c r="H1612" s="9" t="s">
        <v>0</v>
      </c>
      <c r="I1612" s="9">
        <v>58037.1</v>
      </c>
      <c r="J1612" s="9">
        <v>58037.1</v>
      </c>
      <c r="K1612" s="54">
        <v>58037.1</v>
      </c>
      <c r="L1612" s="54">
        <v>58037.1</v>
      </c>
      <c r="M1612" s="9">
        <f t="shared" si="716"/>
        <v>100</v>
      </c>
      <c r="N1612" s="9">
        <f t="shared" si="717"/>
        <v>100</v>
      </c>
    </row>
    <row r="1613" spans="1:14" ht="63.75">
      <c r="A1613" s="8" t="s">
        <v>738</v>
      </c>
      <c r="B1613" s="2" t="s">
        <v>726</v>
      </c>
      <c r="C1613" s="2" t="s">
        <v>21</v>
      </c>
      <c r="D1613" s="2" t="s">
        <v>162</v>
      </c>
      <c r="E1613" s="2" t="s">
        <v>739</v>
      </c>
      <c r="F1613" s="6" t="s">
        <v>0</v>
      </c>
      <c r="G1613" s="9">
        <v>87188.7</v>
      </c>
      <c r="H1613" s="9" t="s">
        <v>0</v>
      </c>
      <c r="I1613" s="9">
        <v>87188.7</v>
      </c>
      <c r="J1613" s="9">
        <f>J1614</f>
        <v>87188.7</v>
      </c>
      <c r="K1613" s="9">
        <f t="shared" ref="K1613:L1614" si="743">K1614</f>
        <v>87188.7</v>
      </c>
      <c r="L1613" s="9">
        <f t="shared" si="743"/>
        <v>87188.7</v>
      </c>
      <c r="M1613" s="9">
        <f t="shared" si="716"/>
        <v>100</v>
      </c>
      <c r="N1613" s="9">
        <f t="shared" si="717"/>
        <v>100</v>
      </c>
    </row>
    <row r="1614" spans="1:14">
      <c r="A1614" s="8" t="s">
        <v>97</v>
      </c>
      <c r="B1614" s="2" t="s">
        <v>726</v>
      </c>
      <c r="C1614" s="2" t="s">
        <v>21</v>
      </c>
      <c r="D1614" s="2" t="s">
        <v>162</v>
      </c>
      <c r="E1614" s="2" t="s">
        <v>739</v>
      </c>
      <c r="F1614" s="2" t="s">
        <v>98</v>
      </c>
      <c r="G1614" s="9">
        <v>87188.7</v>
      </c>
      <c r="H1614" s="9" t="s">
        <v>0</v>
      </c>
      <c r="I1614" s="9">
        <v>87188.7</v>
      </c>
      <c r="J1614" s="9">
        <f>J1615</f>
        <v>87188.7</v>
      </c>
      <c r="K1614" s="9">
        <f t="shared" si="743"/>
        <v>87188.7</v>
      </c>
      <c r="L1614" s="9">
        <f t="shared" si="743"/>
        <v>87188.7</v>
      </c>
      <c r="M1614" s="9">
        <f t="shared" si="716"/>
        <v>100</v>
      </c>
      <c r="N1614" s="9">
        <f t="shared" si="717"/>
        <v>100</v>
      </c>
    </row>
    <row r="1615" spans="1:14" ht="51">
      <c r="A1615" s="8" t="s">
        <v>240</v>
      </c>
      <c r="B1615" s="2" t="s">
        <v>726</v>
      </c>
      <c r="C1615" s="2" t="s">
        <v>21</v>
      </c>
      <c r="D1615" s="2" t="s">
        <v>162</v>
      </c>
      <c r="E1615" s="2" t="s">
        <v>739</v>
      </c>
      <c r="F1615" s="2" t="s">
        <v>241</v>
      </c>
      <c r="G1615" s="9">
        <v>87188.7</v>
      </c>
      <c r="H1615" s="9" t="s">
        <v>0</v>
      </c>
      <c r="I1615" s="9">
        <v>87188.7</v>
      </c>
      <c r="J1615" s="9">
        <v>87188.7</v>
      </c>
      <c r="K1615" s="9">
        <v>87188.7</v>
      </c>
      <c r="L1615" s="9">
        <v>87188.7</v>
      </c>
      <c r="M1615" s="9">
        <f t="shared" si="716"/>
        <v>100</v>
      </c>
      <c r="N1615" s="9">
        <f t="shared" si="717"/>
        <v>100</v>
      </c>
    </row>
    <row r="1616" spans="1:14" ht="89.25">
      <c r="A1616" s="8" t="s">
        <v>740</v>
      </c>
      <c r="B1616" s="2" t="s">
        <v>726</v>
      </c>
      <c r="C1616" s="2" t="s">
        <v>21</v>
      </c>
      <c r="D1616" s="2" t="s">
        <v>162</v>
      </c>
      <c r="E1616" s="2" t="s">
        <v>741</v>
      </c>
      <c r="F1616" s="6" t="s">
        <v>0</v>
      </c>
      <c r="G1616" s="9">
        <v>280282.5</v>
      </c>
      <c r="H1616" s="9" t="s">
        <v>0</v>
      </c>
      <c r="I1616" s="9">
        <v>280282.5</v>
      </c>
      <c r="J1616" s="9">
        <f>J1617</f>
        <v>280282.53000000003</v>
      </c>
      <c r="K1616" s="9">
        <f t="shared" ref="K1616:L1617" si="744">K1617</f>
        <v>280282.53000000003</v>
      </c>
      <c r="L1616" s="9">
        <f t="shared" si="744"/>
        <v>280282.53000000003</v>
      </c>
      <c r="M1616" s="9">
        <f t="shared" si="716"/>
        <v>100.00001070348668</v>
      </c>
      <c r="N1616" s="9">
        <f t="shared" si="717"/>
        <v>100</v>
      </c>
    </row>
    <row r="1617" spans="1:14">
      <c r="A1617" s="8" t="s">
        <v>97</v>
      </c>
      <c r="B1617" s="2" t="s">
        <v>726</v>
      </c>
      <c r="C1617" s="2" t="s">
        <v>21</v>
      </c>
      <c r="D1617" s="2" t="s">
        <v>162</v>
      </c>
      <c r="E1617" s="2" t="s">
        <v>741</v>
      </c>
      <c r="F1617" s="2" t="s">
        <v>98</v>
      </c>
      <c r="G1617" s="9">
        <v>280282.5</v>
      </c>
      <c r="H1617" s="9" t="s">
        <v>0</v>
      </c>
      <c r="I1617" s="9">
        <v>280282.5</v>
      </c>
      <c r="J1617" s="9">
        <f>J1618</f>
        <v>280282.53000000003</v>
      </c>
      <c r="K1617" s="9">
        <f t="shared" si="744"/>
        <v>280282.53000000003</v>
      </c>
      <c r="L1617" s="9">
        <f t="shared" si="744"/>
        <v>280282.53000000003</v>
      </c>
      <c r="M1617" s="9">
        <f t="shared" si="716"/>
        <v>100.00001070348668</v>
      </c>
      <c r="N1617" s="9">
        <f t="shared" si="717"/>
        <v>100</v>
      </c>
    </row>
    <row r="1618" spans="1:14" ht="51">
      <c r="A1618" s="8" t="s">
        <v>240</v>
      </c>
      <c r="B1618" s="2" t="s">
        <v>726</v>
      </c>
      <c r="C1618" s="2" t="s">
        <v>21</v>
      </c>
      <c r="D1618" s="2" t="s">
        <v>162</v>
      </c>
      <c r="E1618" s="2" t="s">
        <v>741</v>
      </c>
      <c r="F1618" s="2" t="s">
        <v>241</v>
      </c>
      <c r="G1618" s="9">
        <v>280282.5</v>
      </c>
      <c r="H1618" s="9" t="s">
        <v>0</v>
      </c>
      <c r="I1618" s="9">
        <v>280282.5</v>
      </c>
      <c r="J1618" s="9">
        <v>280282.53000000003</v>
      </c>
      <c r="K1618" s="9">
        <v>280282.53000000003</v>
      </c>
      <c r="L1618" s="9">
        <v>280282.53000000003</v>
      </c>
      <c r="M1618" s="9">
        <f t="shared" si="716"/>
        <v>100.00001070348668</v>
      </c>
      <c r="N1618" s="9">
        <f t="shared" si="717"/>
        <v>100</v>
      </c>
    </row>
    <row r="1619" spans="1:14" ht="165.75">
      <c r="A1619" s="8" t="s">
        <v>742</v>
      </c>
      <c r="B1619" s="2" t="s">
        <v>726</v>
      </c>
      <c r="C1619" s="2" t="s">
        <v>21</v>
      </c>
      <c r="D1619" s="2" t="s">
        <v>162</v>
      </c>
      <c r="E1619" s="2" t="s">
        <v>743</v>
      </c>
      <c r="F1619" s="6" t="s">
        <v>0</v>
      </c>
      <c r="G1619" s="9">
        <v>5640.2</v>
      </c>
      <c r="H1619" s="9" t="s">
        <v>0</v>
      </c>
      <c r="I1619" s="9">
        <v>5640.2</v>
      </c>
      <c r="J1619" s="9">
        <f>J1620</f>
        <v>5640.1660000000002</v>
      </c>
      <c r="K1619" s="9">
        <f t="shared" ref="K1619:L1620" si="745">K1620</f>
        <v>5573.348</v>
      </c>
      <c r="L1619" s="9">
        <f t="shared" si="745"/>
        <v>5573.348</v>
      </c>
      <c r="M1619" s="9">
        <f t="shared" si="716"/>
        <v>98.814722882167302</v>
      </c>
      <c r="N1619" s="9">
        <f t="shared" si="717"/>
        <v>98.815318556226885</v>
      </c>
    </row>
    <row r="1620" spans="1:14">
      <c r="A1620" s="8" t="s">
        <v>97</v>
      </c>
      <c r="B1620" s="2" t="s">
        <v>726</v>
      </c>
      <c r="C1620" s="2" t="s">
        <v>21</v>
      </c>
      <c r="D1620" s="2" t="s">
        <v>162</v>
      </c>
      <c r="E1620" s="2" t="s">
        <v>743</v>
      </c>
      <c r="F1620" s="2" t="s">
        <v>98</v>
      </c>
      <c r="G1620" s="9">
        <v>5640.2</v>
      </c>
      <c r="H1620" s="9" t="s">
        <v>0</v>
      </c>
      <c r="I1620" s="9">
        <v>5640.2</v>
      </c>
      <c r="J1620" s="9">
        <f>J1621</f>
        <v>5640.1660000000002</v>
      </c>
      <c r="K1620" s="9">
        <f t="shared" si="745"/>
        <v>5573.348</v>
      </c>
      <c r="L1620" s="9">
        <f t="shared" si="745"/>
        <v>5573.348</v>
      </c>
      <c r="M1620" s="9">
        <f t="shared" si="716"/>
        <v>98.814722882167302</v>
      </c>
      <c r="N1620" s="9">
        <f t="shared" si="717"/>
        <v>98.815318556226885</v>
      </c>
    </row>
    <row r="1621" spans="1:14" ht="51">
      <c r="A1621" s="8" t="s">
        <v>240</v>
      </c>
      <c r="B1621" s="2" t="s">
        <v>726</v>
      </c>
      <c r="C1621" s="2" t="s">
        <v>21</v>
      </c>
      <c r="D1621" s="2" t="s">
        <v>162</v>
      </c>
      <c r="E1621" s="2" t="s">
        <v>743</v>
      </c>
      <c r="F1621" s="2" t="s">
        <v>241</v>
      </c>
      <c r="G1621" s="9">
        <v>5640.2</v>
      </c>
      <c r="H1621" s="9" t="s">
        <v>0</v>
      </c>
      <c r="I1621" s="9">
        <v>5640.2</v>
      </c>
      <c r="J1621" s="9">
        <v>5640.1660000000002</v>
      </c>
      <c r="K1621" s="9">
        <v>5573.348</v>
      </c>
      <c r="L1621" s="9">
        <v>5573.348</v>
      </c>
      <c r="M1621" s="9">
        <f t="shared" si="716"/>
        <v>98.814722882167302</v>
      </c>
      <c r="N1621" s="9">
        <f t="shared" si="717"/>
        <v>98.815318556226885</v>
      </c>
    </row>
    <row r="1622" spans="1:14" ht="114.75">
      <c r="A1622" s="8" t="s">
        <v>744</v>
      </c>
      <c r="B1622" s="2" t="s">
        <v>726</v>
      </c>
      <c r="C1622" s="2" t="s">
        <v>21</v>
      </c>
      <c r="D1622" s="2" t="s">
        <v>162</v>
      </c>
      <c r="E1622" s="2" t="s">
        <v>745</v>
      </c>
      <c r="F1622" s="6" t="s">
        <v>0</v>
      </c>
      <c r="G1622" s="9">
        <v>21.4</v>
      </c>
      <c r="H1622" s="9" t="s">
        <v>0</v>
      </c>
      <c r="I1622" s="9">
        <v>21.4</v>
      </c>
      <c r="J1622" s="9">
        <f>J1623</f>
        <v>21.38</v>
      </c>
      <c r="K1622" s="9">
        <f t="shared" ref="K1622:L1623" si="746">K1623</f>
        <v>21.36</v>
      </c>
      <c r="L1622" s="9">
        <f t="shared" si="746"/>
        <v>21.36</v>
      </c>
      <c r="M1622" s="9">
        <f t="shared" si="716"/>
        <v>99.813084112149539</v>
      </c>
      <c r="N1622" s="9">
        <f t="shared" si="717"/>
        <v>99.906454630495787</v>
      </c>
    </row>
    <row r="1623" spans="1:14">
      <c r="A1623" s="8" t="s">
        <v>97</v>
      </c>
      <c r="B1623" s="2" t="s">
        <v>726</v>
      </c>
      <c r="C1623" s="2" t="s">
        <v>21</v>
      </c>
      <c r="D1623" s="2" t="s">
        <v>162</v>
      </c>
      <c r="E1623" s="2" t="s">
        <v>745</v>
      </c>
      <c r="F1623" s="2" t="s">
        <v>98</v>
      </c>
      <c r="G1623" s="9">
        <v>21.4</v>
      </c>
      <c r="H1623" s="9" t="s">
        <v>0</v>
      </c>
      <c r="I1623" s="9">
        <v>21.4</v>
      </c>
      <c r="J1623" s="9">
        <f>J1624</f>
        <v>21.38</v>
      </c>
      <c r="K1623" s="9">
        <f t="shared" si="746"/>
        <v>21.36</v>
      </c>
      <c r="L1623" s="9">
        <f t="shared" si="746"/>
        <v>21.36</v>
      </c>
      <c r="M1623" s="9">
        <f t="shared" ref="M1623:M1693" si="747">L1623/I1623*100</f>
        <v>99.813084112149539</v>
      </c>
      <c r="N1623" s="9">
        <f t="shared" ref="N1623:N1693" si="748">L1623/J1623*100</f>
        <v>99.906454630495787</v>
      </c>
    </row>
    <row r="1624" spans="1:14" ht="51">
      <c r="A1624" s="8" t="s">
        <v>240</v>
      </c>
      <c r="B1624" s="2" t="s">
        <v>726</v>
      </c>
      <c r="C1624" s="2" t="s">
        <v>21</v>
      </c>
      <c r="D1624" s="2" t="s">
        <v>162</v>
      </c>
      <c r="E1624" s="2" t="s">
        <v>745</v>
      </c>
      <c r="F1624" s="2" t="s">
        <v>241</v>
      </c>
      <c r="G1624" s="9">
        <v>21.4</v>
      </c>
      <c r="H1624" s="9" t="s">
        <v>0</v>
      </c>
      <c r="I1624" s="9">
        <v>21.4</v>
      </c>
      <c r="J1624" s="9">
        <v>21.38</v>
      </c>
      <c r="K1624" s="9">
        <v>21.36</v>
      </c>
      <c r="L1624" s="9">
        <v>21.36</v>
      </c>
      <c r="M1624" s="9">
        <f t="shared" si="747"/>
        <v>99.813084112149539</v>
      </c>
      <c r="N1624" s="9">
        <f t="shared" si="748"/>
        <v>99.906454630495787</v>
      </c>
    </row>
    <row r="1625" spans="1:14" ht="38.25">
      <c r="A1625" s="8" t="s">
        <v>746</v>
      </c>
      <c r="B1625" s="2" t="s">
        <v>726</v>
      </c>
      <c r="C1625" s="2" t="s">
        <v>21</v>
      </c>
      <c r="D1625" s="2" t="s">
        <v>162</v>
      </c>
      <c r="E1625" s="2" t="s">
        <v>747</v>
      </c>
      <c r="F1625" s="6" t="s">
        <v>0</v>
      </c>
      <c r="G1625" s="9">
        <v>78801.600000000006</v>
      </c>
      <c r="H1625" s="9" t="s">
        <v>0</v>
      </c>
      <c r="I1625" s="9">
        <v>78801.600000000006</v>
      </c>
      <c r="J1625" s="9">
        <f>J1626+J1629+J1632</f>
        <v>78801.600000000006</v>
      </c>
      <c r="K1625" s="9">
        <f t="shared" ref="K1625:L1625" si="749">K1626+K1629+K1632</f>
        <v>5700</v>
      </c>
      <c r="L1625" s="9">
        <f t="shared" si="749"/>
        <v>5700</v>
      </c>
      <c r="M1625" s="9">
        <f t="shared" si="747"/>
        <v>7.2333556679052196</v>
      </c>
      <c r="N1625" s="9">
        <f t="shared" si="748"/>
        <v>7.2333556679052196</v>
      </c>
    </row>
    <row r="1626" spans="1:14" ht="25.5">
      <c r="A1626" s="8" t="s">
        <v>118</v>
      </c>
      <c r="B1626" s="2" t="s">
        <v>726</v>
      </c>
      <c r="C1626" s="2" t="s">
        <v>21</v>
      </c>
      <c r="D1626" s="2" t="s">
        <v>162</v>
      </c>
      <c r="E1626" s="2" t="s">
        <v>748</v>
      </c>
      <c r="F1626" s="6" t="s">
        <v>0</v>
      </c>
      <c r="G1626" s="9">
        <v>5700</v>
      </c>
      <c r="H1626" s="9" t="s">
        <v>0</v>
      </c>
      <c r="I1626" s="9">
        <v>5700</v>
      </c>
      <c r="J1626" s="9">
        <f>J1627</f>
        <v>5700</v>
      </c>
      <c r="K1626" s="9">
        <f t="shared" ref="K1626:L1627" si="750">K1627</f>
        <v>5700</v>
      </c>
      <c r="L1626" s="9">
        <f t="shared" si="750"/>
        <v>5700</v>
      </c>
      <c r="M1626" s="9">
        <f t="shared" si="747"/>
        <v>100</v>
      </c>
      <c r="N1626" s="9">
        <f t="shared" si="748"/>
        <v>100</v>
      </c>
    </row>
    <row r="1627" spans="1:14">
      <c r="A1627" s="8" t="s">
        <v>28</v>
      </c>
      <c r="B1627" s="2" t="s">
        <v>726</v>
      </c>
      <c r="C1627" s="2" t="s">
        <v>21</v>
      </c>
      <c r="D1627" s="2" t="s">
        <v>162</v>
      </c>
      <c r="E1627" s="2" t="s">
        <v>748</v>
      </c>
      <c r="F1627" s="2" t="s">
        <v>29</v>
      </c>
      <c r="G1627" s="9">
        <v>5700</v>
      </c>
      <c r="H1627" s="9" t="s">
        <v>0</v>
      </c>
      <c r="I1627" s="9">
        <v>5700</v>
      </c>
      <c r="J1627" s="9">
        <f>J1628</f>
        <v>5700</v>
      </c>
      <c r="K1627" s="9">
        <f t="shared" si="750"/>
        <v>5700</v>
      </c>
      <c r="L1627" s="9">
        <f t="shared" si="750"/>
        <v>5700</v>
      </c>
      <c r="M1627" s="9">
        <f t="shared" si="747"/>
        <v>100</v>
      </c>
      <c r="N1627" s="9">
        <f t="shared" si="748"/>
        <v>100</v>
      </c>
    </row>
    <row r="1628" spans="1:14">
      <c r="A1628" s="8" t="s">
        <v>75</v>
      </c>
      <c r="B1628" s="2" t="s">
        <v>726</v>
      </c>
      <c r="C1628" s="2" t="s">
        <v>21</v>
      </c>
      <c r="D1628" s="2" t="s">
        <v>162</v>
      </c>
      <c r="E1628" s="2" t="s">
        <v>748</v>
      </c>
      <c r="F1628" s="2" t="s">
        <v>76</v>
      </c>
      <c r="G1628" s="9">
        <v>5700</v>
      </c>
      <c r="H1628" s="9" t="s">
        <v>0</v>
      </c>
      <c r="I1628" s="9">
        <v>5700</v>
      </c>
      <c r="J1628" s="9">
        <v>5700</v>
      </c>
      <c r="K1628" s="9">
        <v>5700</v>
      </c>
      <c r="L1628" s="9">
        <v>5700</v>
      </c>
      <c r="M1628" s="9">
        <f t="shared" si="747"/>
        <v>100</v>
      </c>
      <c r="N1628" s="9">
        <f t="shared" si="748"/>
        <v>100</v>
      </c>
    </row>
    <row r="1629" spans="1:14" ht="25.5">
      <c r="A1629" s="8" t="s">
        <v>749</v>
      </c>
      <c r="B1629" s="2" t="s">
        <v>726</v>
      </c>
      <c r="C1629" s="2" t="s">
        <v>21</v>
      </c>
      <c r="D1629" s="2" t="s">
        <v>162</v>
      </c>
      <c r="E1629" s="2" t="s">
        <v>750</v>
      </c>
      <c r="F1629" s="6" t="s">
        <v>0</v>
      </c>
      <c r="G1629" s="9">
        <v>70000</v>
      </c>
      <c r="H1629" s="9" t="s">
        <v>0</v>
      </c>
      <c r="I1629" s="9">
        <v>70000</v>
      </c>
      <c r="J1629" s="9">
        <f>J1630</f>
        <v>70000</v>
      </c>
      <c r="K1629" s="9">
        <f t="shared" ref="K1629:L1630" si="751">K1630</f>
        <v>0</v>
      </c>
      <c r="L1629" s="9">
        <f t="shared" si="751"/>
        <v>0</v>
      </c>
      <c r="M1629" s="9">
        <f t="shared" si="747"/>
        <v>0</v>
      </c>
      <c r="N1629" s="9">
        <f t="shared" si="748"/>
        <v>0</v>
      </c>
    </row>
    <row r="1630" spans="1:14" ht="38.25">
      <c r="A1630" s="8" t="s">
        <v>62</v>
      </c>
      <c r="B1630" s="2" t="s">
        <v>726</v>
      </c>
      <c r="C1630" s="2" t="s">
        <v>21</v>
      </c>
      <c r="D1630" s="2" t="s">
        <v>162</v>
      </c>
      <c r="E1630" s="2" t="s">
        <v>750</v>
      </c>
      <c r="F1630" s="2" t="s">
        <v>63</v>
      </c>
      <c r="G1630" s="9">
        <v>70000</v>
      </c>
      <c r="H1630" s="9" t="s">
        <v>0</v>
      </c>
      <c r="I1630" s="9">
        <v>70000</v>
      </c>
      <c r="J1630" s="9">
        <f>J1631</f>
        <v>70000</v>
      </c>
      <c r="K1630" s="9">
        <f t="shared" si="751"/>
        <v>0</v>
      </c>
      <c r="L1630" s="9">
        <f t="shared" si="751"/>
        <v>0</v>
      </c>
      <c r="M1630" s="9">
        <f t="shared" si="747"/>
        <v>0</v>
      </c>
      <c r="N1630" s="9">
        <f t="shared" si="748"/>
        <v>0</v>
      </c>
    </row>
    <row r="1631" spans="1:14">
      <c r="A1631" s="8" t="s">
        <v>64</v>
      </c>
      <c r="B1631" s="2" t="s">
        <v>726</v>
      </c>
      <c r="C1631" s="2" t="s">
        <v>21</v>
      </c>
      <c r="D1631" s="2" t="s">
        <v>162</v>
      </c>
      <c r="E1631" s="2" t="s">
        <v>750</v>
      </c>
      <c r="F1631" s="2" t="s">
        <v>65</v>
      </c>
      <c r="G1631" s="9">
        <v>70000</v>
      </c>
      <c r="H1631" s="9" t="s">
        <v>0</v>
      </c>
      <c r="I1631" s="9">
        <v>70000</v>
      </c>
      <c r="J1631" s="9">
        <v>70000</v>
      </c>
      <c r="K1631" s="9">
        <v>0</v>
      </c>
      <c r="L1631" s="9">
        <v>0</v>
      </c>
      <c r="M1631" s="9">
        <f t="shared" si="747"/>
        <v>0</v>
      </c>
      <c r="N1631" s="9">
        <f t="shared" si="748"/>
        <v>0</v>
      </c>
    </row>
    <row r="1632" spans="1:14" ht="25.5">
      <c r="A1632" s="8" t="s">
        <v>751</v>
      </c>
      <c r="B1632" s="2" t="s">
        <v>726</v>
      </c>
      <c r="C1632" s="2" t="s">
        <v>21</v>
      </c>
      <c r="D1632" s="2" t="s">
        <v>162</v>
      </c>
      <c r="E1632" s="2" t="s">
        <v>752</v>
      </c>
      <c r="F1632" s="6" t="s">
        <v>0</v>
      </c>
      <c r="G1632" s="9">
        <v>3101.6</v>
      </c>
      <c r="H1632" s="9" t="s">
        <v>0</v>
      </c>
      <c r="I1632" s="9">
        <v>3101.6</v>
      </c>
      <c r="J1632" s="9">
        <f>J1633</f>
        <v>3101.6</v>
      </c>
      <c r="K1632" s="9">
        <f t="shared" ref="K1632:L1633" si="752">K1633</f>
        <v>0</v>
      </c>
      <c r="L1632" s="9">
        <f t="shared" si="752"/>
        <v>0</v>
      </c>
      <c r="M1632" s="9">
        <f t="shared" si="747"/>
        <v>0</v>
      </c>
      <c r="N1632" s="9">
        <f t="shared" si="748"/>
        <v>0</v>
      </c>
    </row>
    <row r="1633" spans="1:14">
      <c r="A1633" s="8" t="s">
        <v>28</v>
      </c>
      <c r="B1633" s="2" t="s">
        <v>726</v>
      </c>
      <c r="C1633" s="2" t="s">
        <v>21</v>
      </c>
      <c r="D1633" s="2" t="s">
        <v>162</v>
      </c>
      <c r="E1633" s="2" t="s">
        <v>752</v>
      </c>
      <c r="F1633" s="2" t="s">
        <v>29</v>
      </c>
      <c r="G1633" s="9">
        <v>3101.6</v>
      </c>
      <c r="H1633" s="9" t="s">
        <v>0</v>
      </c>
      <c r="I1633" s="9">
        <v>3101.6</v>
      </c>
      <c r="J1633" s="9">
        <f>J1634</f>
        <v>3101.6</v>
      </c>
      <c r="K1633" s="9">
        <f t="shared" si="752"/>
        <v>0</v>
      </c>
      <c r="L1633" s="9">
        <f t="shared" si="752"/>
        <v>0</v>
      </c>
      <c r="M1633" s="9">
        <f t="shared" si="747"/>
        <v>0</v>
      </c>
      <c r="N1633" s="9">
        <f t="shared" si="748"/>
        <v>0</v>
      </c>
    </row>
    <row r="1634" spans="1:14">
      <c r="A1634" s="8" t="s">
        <v>75</v>
      </c>
      <c r="B1634" s="2" t="s">
        <v>726</v>
      </c>
      <c r="C1634" s="2" t="s">
        <v>21</v>
      </c>
      <c r="D1634" s="2" t="s">
        <v>162</v>
      </c>
      <c r="E1634" s="2" t="s">
        <v>752</v>
      </c>
      <c r="F1634" s="2" t="s">
        <v>76</v>
      </c>
      <c r="G1634" s="9">
        <v>3101.6</v>
      </c>
      <c r="H1634" s="9" t="s">
        <v>0</v>
      </c>
      <c r="I1634" s="9">
        <v>3101.6</v>
      </c>
      <c r="J1634" s="9">
        <v>3101.6</v>
      </c>
      <c r="K1634" s="9">
        <v>0</v>
      </c>
      <c r="L1634" s="9">
        <v>0</v>
      </c>
      <c r="M1634" s="9">
        <f t="shared" si="747"/>
        <v>0</v>
      </c>
      <c r="N1634" s="9">
        <f t="shared" si="748"/>
        <v>0</v>
      </c>
    </row>
    <row r="1635" spans="1:14" ht="38.25">
      <c r="A1635" s="8" t="s">
        <v>729</v>
      </c>
      <c r="B1635" s="2" t="s">
        <v>726</v>
      </c>
      <c r="C1635" s="2" t="s">
        <v>21</v>
      </c>
      <c r="D1635" s="2" t="s">
        <v>162</v>
      </c>
      <c r="E1635" s="2" t="s">
        <v>730</v>
      </c>
      <c r="F1635" s="6" t="s">
        <v>0</v>
      </c>
      <c r="G1635" s="9">
        <v>16590.599999999999</v>
      </c>
      <c r="H1635" s="9" t="s">
        <v>0</v>
      </c>
      <c r="I1635" s="9">
        <v>16590.599999999999</v>
      </c>
      <c r="J1635" s="9">
        <f>J1636</f>
        <v>16590.556</v>
      </c>
      <c r="K1635" s="9">
        <f t="shared" ref="K1635:L1635" si="753">K1636</f>
        <v>16590.556</v>
      </c>
      <c r="L1635" s="9">
        <f t="shared" si="753"/>
        <v>16589.93346</v>
      </c>
      <c r="M1635" s="9">
        <f t="shared" si="747"/>
        <v>99.995982423782152</v>
      </c>
      <c r="N1635" s="9">
        <f t="shared" si="748"/>
        <v>99.996247624250813</v>
      </c>
    </row>
    <row r="1636" spans="1:14" ht="25.5">
      <c r="A1636" s="8" t="s">
        <v>83</v>
      </c>
      <c r="B1636" s="2" t="s">
        <v>726</v>
      </c>
      <c r="C1636" s="2" t="s">
        <v>21</v>
      </c>
      <c r="D1636" s="2" t="s">
        <v>162</v>
      </c>
      <c r="E1636" s="2" t="s">
        <v>753</v>
      </c>
      <c r="F1636" s="6" t="s">
        <v>0</v>
      </c>
      <c r="G1636" s="9">
        <v>16590.599999999999</v>
      </c>
      <c r="H1636" s="9" t="s">
        <v>0</v>
      </c>
      <c r="I1636" s="9">
        <v>16590.599999999999</v>
      </c>
      <c r="J1636" s="9">
        <f>J1637+J1639+J1641+J1643</f>
        <v>16590.556</v>
      </c>
      <c r="K1636" s="9">
        <f t="shared" ref="K1636:L1636" si="754">K1637+K1639+K1641+K1643</f>
        <v>16590.556</v>
      </c>
      <c r="L1636" s="9">
        <f t="shared" si="754"/>
        <v>16589.93346</v>
      </c>
      <c r="M1636" s="9">
        <f t="shared" si="747"/>
        <v>99.995982423782152</v>
      </c>
      <c r="N1636" s="9">
        <f t="shared" si="748"/>
        <v>99.996247624250813</v>
      </c>
    </row>
    <row r="1637" spans="1:14" ht="76.5">
      <c r="A1637" s="8" t="s">
        <v>85</v>
      </c>
      <c r="B1637" s="2" t="s">
        <v>726</v>
      </c>
      <c r="C1637" s="2" t="s">
        <v>21</v>
      </c>
      <c r="D1637" s="2" t="s">
        <v>162</v>
      </c>
      <c r="E1637" s="2" t="s">
        <v>753</v>
      </c>
      <c r="F1637" s="2" t="s">
        <v>86</v>
      </c>
      <c r="G1637" s="9">
        <v>15898.5</v>
      </c>
      <c r="H1637" s="9" t="s">
        <v>0</v>
      </c>
      <c r="I1637" s="9">
        <v>15898.5</v>
      </c>
      <c r="J1637" s="9">
        <f>J1638</f>
        <v>15940.875039999999</v>
      </c>
      <c r="K1637" s="9">
        <f t="shared" ref="K1637:L1637" si="755">K1638</f>
        <v>15940.875039999999</v>
      </c>
      <c r="L1637" s="9">
        <f t="shared" si="755"/>
        <v>15940.275030000001</v>
      </c>
      <c r="M1637" s="9">
        <f t="shared" si="747"/>
        <v>100.26276082649308</v>
      </c>
      <c r="N1637" s="9">
        <f t="shared" si="748"/>
        <v>99.996236028458327</v>
      </c>
    </row>
    <row r="1638" spans="1:14" ht="25.5">
      <c r="A1638" s="8" t="s">
        <v>87</v>
      </c>
      <c r="B1638" s="2" t="s">
        <v>726</v>
      </c>
      <c r="C1638" s="2" t="s">
        <v>21</v>
      </c>
      <c r="D1638" s="2" t="s">
        <v>162</v>
      </c>
      <c r="E1638" s="2" t="s">
        <v>753</v>
      </c>
      <c r="F1638" s="2" t="s">
        <v>88</v>
      </c>
      <c r="G1638" s="9">
        <v>15898.5</v>
      </c>
      <c r="H1638" s="9" t="s">
        <v>0</v>
      </c>
      <c r="I1638" s="9">
        <v>15898.5</v>
      </c>
      <c r="J1638" s="9">
        <f>15066.49094+874.3841</f>
        <v>15940.875039999999</v>
      </c>
      <c r="K1638" s="9">
        <f>15066.49094+874.3841</f>
        <v>15940.875039999999</v>
      </c>
      <c r="L1638" s="9">
        <f>15066.49093+873.7841</f>
        <v>15940.275030000001</v>
      </c>
      <c r="M1638" s="9">
        <f t="shared" si="747"/>
        <v>100.26276082649308</v>
      </c>
      <c r="N1638" s="9">
        <f t="shared" si="748"/>
        <v>99.996236028458327</v>
      </c>
    </row>
    <row r="1639" spans="1:14" ht="25.5">
      <c r="A1639" s="8" t="s">
        <v>89</v>
      </c>
      <c r="B1639" s="2" t="s">
        <v>726</v>
      </c>
      <c r="C1639" s="2" t="s">
        <v>21</v>
      </c>
      <c r="D1639" s="2" t="s">
        <v>162</v>
      </c>
      <c r="E1639" s="2" t="s">
        <v>753</v>
      </c>
      <c r="F1639" s="2" t="s">
        <v>90</v>
      </c>
      <c r="G1639" s="9">
        <v>562.70000000000005</v>
      </c>
      <c r="H1639" s="9" t="s">
        <v>0</v>
      </c>
      <c r="I1639" s="9">
        <v>562.70000000000005</v>
      </c>
      <c r="J1639" s="9">
        <f>J1640</f>
        <v>609.55380000000002</v>
      </c>
      <c r="K1639" s="9">
        <f t="shared" ref="K1639:L1639" si="756">K1640</f>
        <v>609.55380000000002</v>
      </c>
      <c r="L1639" s="9">
        <f t="shared" si="756"/>
        <v>609.53126999999995</v>
      </c>
      <c r="M1639" s="9">
        <f t="shared" si="747"/>
        <v>108.32259996445705</v>
      </c>
      <c r="N1639" s="9">
        <f t="shared" si="748"/>
        <v>99.996303853736933</v>
      </c>
    </row>
    <row r="1640" spans="1:14" ht="38.25">
      <c r="A1640" s="8" t="s">
        <v>91</v>
      </c>
      <c r="B1640" s="2" t="s">
        <v>726</v>
      </c>
      <c r="C1640" s="2" t="s">
        <v>21</v>
      </c>
      <c r="D1640" s="2" t="s">
        <v>162</v>
      </c>
      <c r="E1640" s="2" t="s">
        <v>753</v>
      </c>
      <c r="F1640" s="2" t="s">
        <v>92</v>
      </c>
      <c r="G1640" s="9">
        <v>562.70000000000005</v>
      </c>
      <c r="H1640" s="9" t="s">
        <v>0</v>
      </c>
      <c r="I1640" s="9">
        <v>562.70000000000005</v>
      </c>
      <c r="J1640" s="9">
        <v>609.55380000000002</v>
      </c>
      <c r="K1640" s="9">
        <v>609.55380000000002</v>
      </c>
      <c r="L1640" s="9">
        <v>609.53126999999995</v>
      </c>
      <c r="M1640" s="9">
        <f t="shared" si="747"/>
        <v>108.32259996445705</v>
      </c>
      <c r="N1640" s="9">
        <f t="shared" si="748"/>
        <v>99.996303853736933</v>
      </c>
    </row>
    <row r="1641" spans="1:14" ht="25.5">
      <c r="A1641" s="8" t="s">
        <v>93</v>
      </c>
      <c r="B1641" s="2" t="s">
        <v>726</v>
      </c>
      <c r="C1641" s="2" t="s">
        <v>21</v>
      </c>
      <c r="D1641" s="2" t="s">
        <v>162</v>
      </c>
      <c r="E1641" s="2" t="s">
        <v>753</v>
      </c>
      <c r="F1641" s="2" t="s">
        <v>94</v>
      </c>
      <c r="G1641" s="9">
        <v>120</v>
      </c>
      <c r="H1641" s="9" t="s">
        <v>0</v>
      </c>
      <c r="I1641" s="9">
        <v>120</v>
      </c>
      <c r="J1641" s="9">
        <f>J1642</f>
        <v>30</v>
      </c>
      <c r="K1641" s="9">
        <f t="shared" ref="K1641:L1641" si="757">K1642</f>
        <v>30</v>
      </c>
      <c r="L1641" s="9">
        <f t="shared" si="757"/>
        <v>30</v>
      </c>
      <c r="M1641" s="9">
        <f t="shared" si="747"/>
        <v>25</v>
      </c>
      <c r="N1641" s="9">
        <f t="shared" si="748"/>
        <v>100</v>
      </c>
    </row>
    <row r="1642" spans="1:14">
      <c r="A1642" s="8" t="s">
        <v>95</v>
      </c>
      <c r="B1642" s="2" t="s">
        <v>726</v>
      </c>
      <c r="C1642" s="2" t="s">
        <v>21</v>
      </c>
      <c r="D1642" s="2" t="s">
        <v>162</v>
      </c>
      <c r="E1642" s="2" t="s">
        <v>753</v>
      </c>
      <c r="F1642" s="2" t="s">
        <v>96</v>
      </c>
      <c r="G1642" s="9">
        <v>120</v>
      </c>
      <c r="H1642" s="9" t="s">
        <v>0</v>
      </c>
      <c r="I1642" s="9">
        <v>120</v>
      </c>
      <c r="J1642" s="9">
        <v>30</v>
      </c>
      <c r="K1642" s="9">
        <v>30</v>
      </c>
      <c r="L1642" s="9">
        <v>30</v>
      </c>
      <c r="M1642" s="9">
        <f t="shared" si="747"/>
        <v>25</v>
      </c>
      <c r="N1642" s="9">
        <f t="shared" si="748"/>
        <v>100</v>
      </c>
    </row>
    <row r="1643" spans="1:14">
      <c r="A1643" s="8" t="s">
        <v>97</v>
      </c>
      <c r="B1643" s="2" t="s">
        <v>726</v>
      </c>
      <c r="C1643" s="2" t="s">
        <v>21</v>
      </c>
      <c r="D1643" s="2" t="s">
        <v>162</v>
      </c>
      <c r="E1643" s="2" t="s">
        <v>753</v>
      </c>
      <c r="F1643" s="2" t="s">
        <v>98</v>
      </c>
      <c r="G1643" s="9">
        <v>9.4</v>
      </c>
      <c r="H1643" s="9" t="s">
        <v>0</v>
      </c>
      <c r="I1643" s="9">
        <v>9.4</v>
      </c>
      <c r="J1643" s="9">
        <f>J1644+J1645</f>
        <v>10.12716</v>
      </c>
      <c r="K1643" s="9">
        <f t="shared" ref="K1643:L1643" si="758">K1644+K1645</f>
        <v>10.12716</v>
      </c>
      <c r="L1643" s="9">
        <f t="shared" si="758"/>
        <v>10.12716</v>
      </c>
      <c r="M1643" s="9">
        <f t="shared" si="747"/>
        <v>107.73574468085106</v>
      </c>
      <c r="N1643" s="9">
        <f t="shared" si="748"/>
        <v>100</v>
      </c>
    </row>
    <row r="1644" spans="1:14">
      <c r="A1644" s="8" t="s">
        <v>248</v>
      </c>
      <c r="B1644" s="2" t="s">
        <v>726</v>
      </c>
      <c r="C1644" s="2" t="s">
        <v>21</v>
      </c>
      <c r="D1644" s="2" t="s">
        <v>162</v>
      </c>
      <c r="E1644" s="2" t="s">
        <v>753</v>
      </c>
      <c r="F1644" s="2" t="s">
        <v>249</v>
      </c>
      <c r="G1644" s="9">
        <v>5.5</v>
      </c>
      <c r="H1644" s="9" t="s">
        <v>0</v>
      </c>
      <c r="I1644" s="9">
        <v>5.5</v>
      </c>
      <c r="J1644" s="9">
        <v>5.4828000000000001</v>
      </c>
      <c r="K1644" s="9">
        <v>5.4828000000000001</v>
      </c>
      <c r="L1644" s="9">
        <v>5.4828000000000001</v>
      </c>
      <c r="M1644" s="9">
        <f t="shared" si="747"/>
        <v>99.687272727272727</v>
      </c>
      <c r="N1644" s="9">
        <f t="shared" si="748"/>
        <v>100</v>
      </c>
    </row>
    <row r="1645" spans="1:14">
      <c r="A1645" s="8" t="s">
        <v>99</v>
      </c>
      <c r="B1645" s="2" t="s">
        <v>726</v>
      </c>
      <c r="C1645" s="2" t="s">
        <v>21</v>
      </c>
      <c r="D1645" s="2" t="s">
        <v>162</v>
      </c>
      <c r="E1645" s="2" t="s">
        <v>753</v>
      </c>
      <c r="F1645" s="2" t="s">
        <v>100</v>
      </c>
      <c r="G1645" s="9">
        <v>3.9</v>
      </c>
      <c r="H1645" s="9" t="s">
        <v>0</v>
      </c>
      <c r="I1645" s="9">
        <v>3.9</v>
      </c>
      <c r="J1645" s="9">
        <v>4.6443599999999998</v>
      </c>
      <c r="K1645" s="9">
        <v>4.6443599999999998</v>
      </c>
      <c r="L1645" s="9">
        <v>4.6443599999999998</v>
      </c>
      <c r="M1645" s="9">
        <f t="shared" si="747"/>
        <v>119.08615384615385</v>
      </c>
      <c r="N1645" s="9">
        <f t="shared" si="748"/>
        <v>100</v>
      </c>
    </row>
    <row r="1646" spans="1:14" ht="25.5">
      <c r="A1646" s="8" t="s">
        <v>677</v>
      </c>
      <c r="B1646" s="2" t="s">
        <v>726</v>
      </c>
      <c r="C1646" s="2" t="s">
        <v>21</v>
      </c>
      <c r="D1646" s="2" t="s">
        <v>162</v>
      </c>
      <c r="E1646" s="2" t="s">
        <v>678</v>
      </c>
      <c r="F1646" s="2"/>
      <c r="G1646" s="9"/>
      <c r="H1646" s="9"/>
      <c r="I1646" s="9"/>
      <c r="J1646" s="9">
        <f>J1647</f>
        <v>7075.3291400000007</v>
      </c>
      <c r="K1646" s="9">
        <f t="shared" ref="K1646:L1646" si="759">K1647</f>
        <v>7075.3291400000007</v>
      </c>
      <c r="L1646" s="9">
        <f t="shared" si="759"/>
        <v>7075.3291400000007</v>
      </c>
      <c r="M1646" s="9">
        <v>0</v>
      </c>
      <c r="N1646" s="9">
        <f t="shared" ref="N1646:N1651" si="760">L1646/J1646*100</f>
        <v>100</v>
      </c>
    </row>
    <row r="1647" spans="1:14" ht="25.5">
      <c r="A1647" s="8" t="s">
        <v>677</v>
      </c>
      <c r="B1647" s="2" t="s">
        <v>726</v>
      </c>
      <c r="C1647" s="2" t="s">
        <v>21</v>
      </c>
      <c r="D1647" s="2" t="s">
        <v>162</v>
      </c>
      <c r="E1647" s="2" t="s">
        <v>679</v>
      </c>
      <c r="F1647" s="2"/>
      <c r="G1647" s="9"/>
      <c r="H1647" s="9"/>
      <c r="I1647" s="9"/>
      <c r="J1647" s="9">
        <f>J1648+J1650</f>
        <v>7075.3291400000007</v>
      </c>
      <c r="K1647" s="9">
        <f t="shared" ref="K1647:L1647" si="761">K1648+K1650</f>
        <v>7075.3291400000007</v>
      </c>
      <c r="L1647" s="9">
        <f t="shared" si="761"/>
        <v>7075.3291400000007</v>
      </c>
      <c r="M1647" s="9">
        <v>0</v>
      </c>
      <c r="N1647" s="9">
        <f t="shared" si="760"/>
        <v>100</v>
      </c>
    </row>
    <row r="1648" spans="1:14" ht="25.5">
      <c r="A1648" s="8" t="s">
        <v>89</v>
      </c>
      <c r="B1648" s="2" t="s">
        <v>726</v>
      </c>
      <c r="C1648" s="2" t="s">
        <v>21</v>
      </c>
      <c r="D1648" s="2" t="s">
        <v>162</v>
      </c>
      <c r="E1648" s="2" t="s">
        <v>679</v>
      </c>
      <c r="F1648" s="2">
        <v>200</v>
      </c>
      <c r="G1648" s="9"/>
      <c r="H1648" s="9"/>
      <c r="I1648" s="9"/>
      <c r="J1648" s="9">
        <f>J1649</f>
        <v>89.6</v>
      </c>
      <c r="K1648" s="9">
        <f t="shared" ref="K1648:L1648" si="762">K1649</f>
        <v>89.6</v>
      </c>
      <c r="L1648" s="9">
        <f t="shared" si="762"/>
        <v>89.6</v>
      </c>
      <c r="M1648" s="9">
        <v>0</v>
      </c>
      <c r="N1648" s="9">
        <f t="shared" si="760"/>
        <v>100</v>
      </c>
    </row>
    <row r="1649" spans="1:14" ht="38.25">
      <c r="A1649" s="8" t="s">
        <v>91</v>
      </c>
      <c r="B1649" s="2" t="s">
        <v>726</v>
      </c>
      <c r="C1649" s="2" t="s">
        <v>21</v>
      </c>
      <c r="D1649" s="2" t="s">
        <v>162</v>
      </c>
      <c r="E1649" s="2" t="s">
        <v>679</v>
      </c>
      <c r="F1649" s="2">
        <v>240</v>
      </c>
      <c r="G1649" s="9"/>
      <c r="H1649" s="9"/>
      <c r="I1649" s="9"/>
      <c r="J1649" s="9">
        <v>89.6</v>
      </c>
      <c r="K1649" s="9">
        <v>89.6</v>
      </c>
      <c r="L1649" s="9">
        <v>89.6</v>
      </c>
      <c r="M1649" s="9">
        <v>0</v>
      </c>
      <c r="N1649" s="9">
        <f t="shared" si="760"/>
        <v>100</v>
      </c>
    </row>
    <row r="1650" spans="1:14">
      <c r="A1650" s="8" t="s">
        <v>28</v>
      </c>
      <c r="B1650" s="2" t="s">
        <v>726</v>
      </c>
      <c r="C1650" s="2" t="s">
        <v>21</v>
      </c>
      <c r="D1650" s="2" t="s">
        <v>162</v>
      </c>
      <c r="E1650" s="2" t="s">
        <v>679</v>
      </c>
      <c r="F1650" s="2">
        <v>500</v>
      </c>
      <c r="G1650" s="9"/>
      <c r="H1650" s="9"/>
      <c r="I1650" s="9"/>
      <c r="J1650" s="9">
        <f>J1651</f>
        <v>6985.7291400000004</v>
      </c>
      <c r="K1650" s="9">
        <f t="shared" ref="K1650:L1650" si="763">K1651</f>
        <v>6985.7291400000004</v>
      </c>
      <c r="L1650" s="9">
        <f t="shared" si="763"/>
        <v>6985.7291400000004</v>
      </c>
      <c r="M1650" s="9">
        <v>0</v>
      </c>
      <c r="N1650" s="9">
        <f t="shared" si="760"/>
        <v>100</v>
      </c>
    </row>
    <row r="1651" spans="1:14">
      <c r="A1651" s="58" t="s">
        <v>411</v>
      </c>
      <c r="B1651" s="2" t="s">
        <v>726</v>
      </c>
      <c r="C1651" s="2" t="s">
        <v>21</v>
      </c>
      <c r="D1651" s="2" t="s">
        <v>162</v>
      </c>
      <c r="E1651" s="2" t="s">
        <v>679</v>
      </c>
      <c r="F1651" s="2">
        <v>540</v>
      </c>
      <c r="G1651" s="9"/>
      <c r="H1651" s="9"/>
      <c r="I1651" s="9"/>
      <c r="J1651" s="9">
        <v>6985.7291400000004</v>
      </c>
      <c r="K1651" s="9">
        <v>6985.7291400000004</v>
      </c>
      <c r="L1651" s="9">
        <v>6985.7291400000004</v>
      </c>
      <c r="M1651" s="9">
        <v>0</v>
      </c>
      <c r="N1651" s="9">
        <f t="shared" si="760"/>
        <v>100</v>
      </c>
    </row>
    <row r="1652" spans="1:14">
      <c r="A1652" s="8"/>
      <c r="B1652" s="2"/>
      <c r="C1652" s="2"/>
      <c r="D1652" s="2"/>
      <c r="E1652" s="2"/>
      <c r="F1652" s="2"/>
      <c r="G1652" s="9"/>
      <c r="H1652" s="9"/>
      <c r="I1652" s="9"/>
      <c r="J1652" s="9"/>
      <c r="K1652" s="9"/>
      <c r="L1652" s="9"/>
      <c r="M1652" s="9"/>
      <c r="N1652" s="9"/>
    </row>
    <row r="1653" spans="1:14">
      <c r="A1653" s="8" t="s">
        <v>66</v>
      </c>
      <c r="B1653" s="2" t="s">
        <v>726</v>
      </c>
      <c r="C1653" s="2" t="s">
        <v>21</v>
      </c>
      <c r="D1653" s="2" t="s">
        <v>67</v>
      </c>
      <c r="E1653" s="6" t="s">
        <v>0</v>
      </c>
      <c r="F1653" s="6" t="s">
        <v>0</v>
      </c>
      <c r="G1653" s="9">
        <v>4841997.5</v>
      </c>
      <c r="H1653" s="9" t="s">
        <v>0</v>
      </c>
      <c r="I1653" s="9">
        <v>4841997.5</v>
      </c>
      <c r="J1653" s="9">
        <f>J1654+J1664+J1715+J1709</f>
        <v>4845342.6440000013</v>
      </c>
      <c r="K1653" s="9">
        <f t="shared" ref="K1653:L1653" si="764">K1654+K1664+K1715+K1709</f>
        <v>4843542.4467000002</v>
      </c>
      <c r="L1653" s="9">
        <f t="shared" si="764"/>
        <v>4834055.9830999998</v>
      </c>
      <c r="M1653" s="9">
        <f t="shared" si="747"/>
        <v>99.835986761661886</v>
      </c>
      <c r="N1653" s="9">
        <f t="shared" si="748"/>
        <v>99.767061656331407</v>
      </c>
    </row>
    <row r="1654" spans="1:14" ht="89.25">
      <c r="A1654" s="8" t="s">
        <v>104</v>
      </c>
      <c r="B1654" s="2" t="s">
        <v>726</v>
      </c>
      <c r="C1654" s="2" t="s">
        <v>21</v>
      </c>
      <c r="D1654" s="2" t="s">
        <v>67</v>
      </c>
      <c r="E1654" s="2" t="s">
        <v>105</v>
      </c>
      <c r="F1654" s="6" t="s">
        <v>0</v>
      </c>
      <c r="G1654" s="9">
        <v>27117.4</v>
      </c>
      <c r="H1654" s="9" t="s">
        <v>0</v>
      </c>
      <c r="I1654" s="9">
        <v>27117.4</v>
      </c>
      <c r="J1654" s="9">
        <f>J1655</f>
        <v>27117.4</v>
      </c>
      <c r="K1654" s="9">
        <f t="shared" ref="K1654:L1654" si="765">K1655</f>
        <v>27117.30488</v>
      </c>
      <c r="L1654" s="9">
        <f t="shared" si="765"/>
        <v>27117.30488</v>
      </c>
      <c r="M1654" s="9">
        <f t="shared" si="747"/>
        <v>99.999649228908368</v>
      </c>
      <c r="N1654" s="9">
        <f t="shared" si="748"/>
        <v>99.999649228908368</v>
      </c>
    </row>
    <row r="1655" spans="1:14" ht="38.25">
      <c r="A1655" s="8" t="s">
        <v>754</v>
      </c>
      <c r="B1655" s="2" t="s">
        <v>726</v>
      </c>
      <c r="C1655" s="2" t="s">
        <v>21</v>
      </c>
      <c r="D1655" s="2" t="s">
        <v>67</v>
      </c>
      <c r="E1655" s="2" t="s">
        <v>755</v>
      </c>
      <c r="F1655" s="6" t="s">
        <v>0</v>
      </c>
      <c r="G1655" s="9">
        <v>27117.4</v>
      </c>
      <c r="H1655" s="9" t="s">
        <v>0</v>
      </c>
      <c r="I1655" s="9">
        <v>27117.4</v>
      </c>
      <c r="J1655" s="9">
        <f>J1656+J1661</f>
        <v>27117.4</v>
      </c>
      <c r="K1655" s="9">
        <f t="shared" ref="K1655:L1655" si="766">K1656+K1661</f>
        <v>27117.30488</v>
      </c>
      <c r="L1655" s="9">
        <f t="shared" si="766"/>
        <v>27117.30488</v>
      </c>
      <c r="M1655" s="9">
        <f t="shared" si="747"/>
        <v>99.999649228908368</v>
      </c>
      <c r="N1655" s="9">
        <f t="shared" si="748"/>
        <v>99.999649228908368</v>
      </c>
    </row>
    <row r="1656" spans="1:14" ht="51">
      <c r="A1656" s="8" t="s">
        <v>756</v>
      </c>
      <c r="B1656" s="2" t="s">
        <v>726</v>
      </c>
      <c r="C1656" s="2" t="s">
        <v>21</v>
      </c>
      <c r="D1656" s="2" t="s">
        <v>67</v>
      </c>
      <c r="E1656" s="2" t="s">
        <v>757</v>
      </c>
      <c r="F1656" s="6" t="s">
        <v>0</v>
      </c>
      <c r="G1656" s="9">
        <v>26240.400000000001</v>
      </c>
      <c r="H1656" s="9" t="s">
        <v>0</v>
      </c>
      <c r="I1656" s="9">
        <v>26240.400000000001</v>
      </c>
      <c r="J1656" s="9">
        <f>J1657+J1659</f>
        <v>26240.400000000001</v>
      </c>
      <c r="K1656" s="9">
        <f t="shared" ref="K1656:L1656" si="767">K1657+K1659</f>
        <v>26240.30488</v>
      </c>
      <c r="L1656" s="9">
        <f t="shared" si="767"/>
        <v>26240.30488</v>
      </c>
      <c r="M1656" s="9">
        <f t="shared" si="747"/>
        <v>99.999637505525826</v>
      </c>
      <c r="N1656" s="9">
        <f t="shared" si="748"/>
        <v>99.999637505525826</v>
      </c>
    </row>
    <row r="1657" spans="1:14" ht="25.5">
      <c r="A1657" s="8" t="s">
        <v>89</v>
      </c>
      <c r="B1657" s="2" t="s">
        <v>726</v>
      </c>
      <c r="C1657" s="2" t="s">
        <v>21</v>
      </c>
      <c r="D1657" s="2" t="s">
        <v>67</v>
      </c>
      <c r="E1657" s="2" t="s">
        <v>757</v>
      </c>
      <c r="F1657" s="2" t="s">
        <v>90</v>
      </c>
      <c r="G1657" s="9">
        <v>6317.4</v>
      </c>
      <c r="H1657" s="9" t="s">
        <v>0</v>
      </c>
      <c r="I1657" s="9">
        <v>6317.4</v>
      </c>
      <c r="J1657" s="9">
        <f>J1658</f>
        <v>6317.4</v>
      </c>
      <c r="K1657" s="9">
        <f t="shared" ref="K1657:L1657" si="768">K1658</f>
        <v>6317.3048799999997</v>
      </c>
      <c r="L1657" s="9">
        <f t="shared" si="768"/>
        <v>6317.3048799999997</v>
      </c>
      <c r="M1657" s="9">
        <f t="shared" si="747"/>
        <v>99.998494317282422</v>
      </c>
      <c r="N1657" s="9">
        <f t="shared" si="748"/>
        <v>99.998494317282422</v>
      </c>
    </row>
    <row r="1658" spans="1:14" ht="38.25">
      <c r="A1658" s="8" t="s">
        <v>91</v>
      </c>
      <c r="B1658" s="2" t="s">
        <v>726</v>
      </c>
      <c r="C1658" s="2" t="s">
        <v>21</v>
      </c>
      <c r="D1658" s="2" t="s">
        <v>67</v>
      </c>
      <c r="E1658" s="2" t="s">
        <v>757</v>
      </c>
      <c r="F1658" s="2" t="s">
        <v>92</v>
      </c>
      <c r="G1658" s="9">
        <v>6317.4</v>
      </c>
      <c r="H1658" s="9" t="s">
        <v>0</v>
      </c>
      <c r="I1658" s="9">
        <v>6317.4</v>
      </c>
      <c r="J1658" s="9">
        <v>6317.4</v>
      </c>
      <c r="K1658" s="9">
        <v>6317.3048799999997</v>
      </c>
      <c r="L1658" s="9">
        <v>6317.3048799999997</v>
      </c>
      <c r="M1658" s="9">
        <f t="shared" si="747"/>
        <v>99.998494317282422</v>
      </c>
      <c r="N1658" s="9">
        <f t="shared" si="748"/>
        <v>99.998494317282422</v>
      </c>
    </row>
    <row r="1659" spans="1:14" ht="38.25">
      <c r="A1659" s="8" t="s">
        <v>62</v>
      </c>
      <c r="B1659" s="2" t="s">
        <v>726</v>
      </c>
      <c r="C1659" s="2" t="s">
        <v>21</v>
      </c>
      <c r="D1659" s="2" t="s">
        <v>67</v>
      </c>
      <c r="E1659" s="2" t="s">
        <v>757</v>
      </c>
      <c r="F1659" s="2" t="s">
        <v>63</v>
      </c>
      <c r="G1659" s="9">
        <v>19923</v>
      </c>
      <c r="H1659" s="9" t="s">
        <v>0</v>
      </c>
      <c r="I1659" s="9">
        <v>19923</v>
      </c>
      <c r="J1659" s="9">
        <f>J1660</f>
        <v>19923</v>
      </c>
      <c r="K1659" s="9">
        <f t="shared" ref="K1659:L1659" si="769">K1660</f>
        <v>19923</v>
      </c>
      <c r="L1659" s="9">
        <f t="shared" si="769"/>
        <v>19923</v>
      </c>
      <c r="M1659" s="9">
        <f t="shared" si="747"/>
        <v>100</v>
      </c>
      <c r="N1659" s="9">
        <f t="shared" si="748"/>
        <v>100</v>
      </c>
    </row>
    <row r="1660" spans="1:14">
      <c r="A1660" s="8" t="s">
        <v>64</v>
      </c>
      <c r="B1660" s="2" t="s">
        <v>726</v>
      </c>
      <c r="C1660" s="2" t="s">
        <v>21</v>
      </c>
      <c r="D1660" s="2" t="s">
        <v>67</v>
      </c>
      <c r="E1660" s="2" t="s">
        <v>757</v>
      </c>
      <c r="F1660" s="2" t="s">
        <v>65</v>
      </c>
      <c r="G1660" s="9">
        <v>19923</v>
      </c>
      <c r="H1660" s="9" t="s">
        <v>0</v>
      </c>
      <c r="I1660" s="9">
        <v>19923</v>
      </c>
      <c r="J1660" s="9">
        <v>19923</v>
      </c>
      <c r="K1660" s="9">
        <v>19923</v>
      </c>
      <c r="L1660" s="9">
        <v>19923</v>
      </c>
      <c r="M1660" s="9">
        <f t="shared" si="747"/>
        <v>100</v>
      </c>
      <c r="N1660" s="9">
        <f t="shared" si="748"/>
        <v>100</v>
      </c>
    </row>
    <row r="1661" spans="1:14" ht="51">
      <c r="A1661" s="8" t="s">
        <v>758</v>
      </c>
      <c r="B1661" s="2" t="s">
        <v>726</v>
      </c>
      <c r="C1661" s="2" t="s">
        <v>21</v>
      </c>
      <c r="D1661" s="2" t="s">
        <v>67</v>
      </c>
      <c r="E1661" s="2" t="s">
        <v>759</v>
      </c>
      <c r="F1661" s="6" t="s">
        <v>0</v>
      </c>
      <c r="G1661" s="9">
        <v>877</v>
      </c>
      <c r="H1661" s="9" t="s">
        <v>0</v>
      </c>
      <c r="I1661" s="9">
        <v>877</v>
      </c>
      <c r="J1661" s="9">
        <f>J1662</f>
        <v>877</v>
      </c>
      <c r="K1661" s="9">
        <f t="shared" ref="K1661:L1662" si="770">K1662</f>
        <v>877</v>
      </c>
      <c r="L1661" s="9">
        <f t="shared" si="770"/>
        <v>877</v>
      </c>
      <c r="M1661" s="9">
        <f t="shared" si="747"/>
        <v>100</v>
      </c>
      <c r="N1661" s="9">
        <f t="shared" si="748"/>
        <v>100</v>
      </c>
    </row>
    <row r="1662" spans="1:14">
      <c r="A1662" s="8" t="s">
        <v>28</v>
      </c>
      <c r="B1662" s="2" t="s">
        <v>726</v>
      </c>
      <c r="C1662" s="2" t="s">
        <v>21</v>
      </c>
      <c r="D1662" s="2" t="s">
        <v>67</v>
      </c>
      <c r="E1662" s="2" t="s">
        <v>759</v>
      </c>
      <c r="F1662" s="2" t="s">
        <v>29</v>
      </c>
      <c r="G1662" s="9">
        <v>877</v>
      </c>
      <c r="H1662" s="9" t="s">
        <v>0</v>
      </c>
      <c r="I1662" s="9">
        <v>877</v>
      </c>
      <c r="J1662" s="9">
        <f>J1663</f>
        <v>877</v>
      </c>
      <c r="K1662" s="9">
        <f t="shared" si="770"/>
        <v>877</v>
      </c>
      <c r="L1662" s="9">
        <f t="shared" si="770"/>
        <v>877</v>
      </c>
      <c r="M1662" s="9">
        <f t="shared" si="747"/>
        <v>100</v>
      </c>
      <c r="N1662" s="9">
        <f t="shared" si="748"/>
        <v>100</v>
      </c>
    </row>
    <row r="1663" spans="1:14">
      <c r="A1663" s="8" t="s">
        <v>75</v>
      </c>
      <c r="B1663" s="2" t="s">
        <v>726</v>
      </c>
      <c r="C1663" s="2" t="s">
        <v>21</v>
      </c>
      <c r="D1663" s="2" t="s">
        <v>67</v>
      </c>
      <c r="E1663" s="2" t="s">
        <v>759</v>
      </c>
      <c r="F1663" s="2" t="s">
        <v>76</v>
      </c>
      <c r="G1663" s="9">
        <v>877</v>
      </c>
      <c r="H1663" s="9" t="s">
        <v>0</v>
      </c>
      <c r="I1663" s="9">
        <v>877</v>
      </c>
      <c r="J1663" s="9">
        <v>877</v>
      </c>
      <c r="K1663" s="9">
        <v>877</v>
      </c>
      <c r="L1663" s="9">
        <v>877</v>
      </c>
      <c r="M1663" s="9">
        <f t="shared" si="747"/>
        <v>100</v>
      </c>
      <c r="N1663" s="9">
        <f t="shared" si="748"/>
        <v>100</v>
      </c>
    </row>
    <row r="1664" spans="1:14" ht="38.25">
      <c r="A1664" s="8" t="s">
        <v>727</v>
      </c>
      <c r="B1664" s="2" t="s">
        <v>726</v>
      </c>
      <c r="C1664" s="2" t="s">
        <v>21</v>
      </c>
      <c r="D1664" s="2" t="s">
        <v>67</v>
      </c>
      <c r="E1664" s="2" t="s">
        <v>728</v>
      </c>
      <c r="F1664" s="6" t="s">
        <v>0</v>
      </c>
      <c r="G1664" s="9">
        <v>4415342.0999999996</v>
      </c>
      <c r="H1664" s="9" t="s">
        <v>0</v>
      </c>
      <c r="I1664" s="9">
        <v>4415342.0999999996</v>
      </c>
      <c r="J1664" s="9">
        <f>J1665+J1669+J1679+J1689</f>
        <v>4415342.0940000005</v>
      </c>
      <c r="K1664" s="9">
        <f t="shared" ref="K1664:L1664" si="771">K1665+K1669+K1679+K1689</f>
        <v>4413541.9918200001</v>
      </c>
      <c r="L1664" s="9">
        <f t="shared" si="771"/>
        <v>4404154.6063799998</v>
      </c>
      <c r="M1664" s="9">
        <f t="shared" si="747"/>
        <v>99.746622269200842</v>
      </c>
      <c r="N1664" s="9">
        <f t="shared" si="748"/>
        <v>99.746622404746319</v>
      </c>
    </row>
    <row r="1665" spans="1:14" ht="38.25">
      <c r="A1665" s="8" t="s">
        <v>746</v>
      </c>
      <c r="B1665" s="2" t="s">
        <v>726</v>
      </c>
      <c r="C1665" s="2" t="s">
        <v>21</v>
      </c>
      <c r="D1665" s="2" t="s">
        <v>67</v>
      </c>
      <c r="E1665" s="2" t="s">
        <v>747</v>
      </c>
      <c r="F1665" s="6" t="s">
        <v>0</v>
      </c>
      <c r="G1665" s="9">
        <v>142273.4</v>
      </c>
      <c r="H1665" s="9" t="s">
        <v>0</v>
      </c>
      <c r="I1665" s="9">
        <v>142273.4</v>
      </c>
      <c r="J1665" s="9">
        <f>J1666</f>
        <v>142273.432</v>
      </c>
      <c r="K1665" s="9">
        <f t="shared" ref="K1665:L1667" si="772">K1666</f>
        <v>141682.05168</v>
      </c>
      <c r="L1665" s="9">
        <f t="shared" si="772"/>
        <v>141682.05168</v>
      </c>
      <c r="M1665" s="9">
        <f t="shared" si="747"/>
        <v>99.58435777875556</v>
      </c>
      <c r="N1665" s="9">
        <f t="shared" si="748"/>
        <v>99.584335380340022</v>
      </c>
    </row>
    <row r="1666" spans="1:14" ht="25.5">
      <c r="A1666" s="8" t="s">
        <v>751</v>
      </c>
      <c r="B1666" s="2" t="s">
        <v>726</v>
      </c>
      <c r="C1666" s="2" t="s">
        <v>21</v>
      </c>
      <c r="D1666" s="2" t="s">
        <v>67</v>
      </c>
      <c r="E1666" s="2" t="s">
        <v>752</v>
      </c>
      <c r="F1666" s="6" t="s">
        <v>0</v>
      </c>
      <c r="G1666" s="9">
        <v>142273.4</v>
      </c>
      <c r="H1666" s="9" t="s">
        <v>0</v>
      </c>
      <c r="I1666" s="9">
        <v>142273.4</v>
      </c>
      <c r="J1666" s="9">
        <f>J1667</f>
        <v>142273.432</v>
      </c>
      <c r="K1666" s="9">
        <f t="shared" si="772"/>
        <v>141682.05168</v>
      </c>
      <c r="L1666" s="9">
        <f t="shared" si="772"/>
        <v>141682.05168</v>
      </c>
      <c r="M1666" s="9">
        <f t="shared" si="747"/>
        <v>99.58435777875556</v>
      </c>
      <c r="N1666" s="9">
        <f t="shared" si="748"/>
        <v>99.584335380340022</v>
      </c>
    </row>
    <row r="1667" spans="1:14">
      <c r="A1667" s="8" t="s">
        <v>28</v>
      </c>
      <c r="B1667" s="2" t="s">
        <v>726</v>
      </c>
      <c r="C1667" s="2" t="s">
        <v>21</v>
      </c>
      <c r="D1667" s="2" t="s">
        <v>67</v>
      </c>
      <c r="E1667" s="2" t="s">
        <v>752</v>
      </c>
      <c r="F1667" s="2" t="s">
        <v>29</v>
      </c>
      <c r="G1667" s="9">
        <v>142273.4</v>
      </c>
      <c r="H1667" s="9" t="s">
        <v>0</v>
      </c>
      <c r="I1667" s="9">
        <v>142273.4</v>
      </c>
      <c r="J1667" s="9">
        <f>J1668</f>
        <v>142273.432</v>
      </c>
      <c r="K1667" s="9">
        <f t="shared" si="772"/>
        <v>141682.05168</v>
      </c>
      <c r="L1667" s="9">
        <f t="shared" si="772"/>
        <v>141682.05168</v>
      </c>
      <c r="M1667" s="9">
        <f t="shared" si="747"/>
        <v>99.58435777875556</v>
      </c>
      <c r="N1667" s="9">
        <f t="shared" si="748"/>
        <v>99.584335380340022</v>
      </c>
    </row>
    <row r="1668" spans="1:14">
      <c r="A1668" s="8" t="s">
        <v>75</v>
      </c>
      <c r="B1668" s="2" t="s">
        <v>726</v>
      </c>
      <c r="C1668" s="2" t="s">
        <v>21</v>
      </c>
      <c r="D1668" s="2" t="s">
        <v>67</v>
      </c>
      <c r="E1668" s="2" t="s">
        <v>752</v>
      </c>
      <c r="F1668" s="2" t="s">
        <v>76</v>
      </c>
      <c r="G1668" s="9">
        <v>142273.4</v>
      </c>
      <c r="H1668" s="9" t="s">
        <v>0</v>
      </c>
      <c r="I1668" s="9">
        <v>142273.4</v>
      </c>
      <c r="J1668" s="9">
        <v>142273.432</v>
      </c>
      <c r="K1668" s="9">
        <v>141682.05168</v>
      </c>
      <c r="L1668" s="9">
        <v>141682.05168</v>
      </c>
      <c r="M1668" s="9">
        <f t="shared" si="747"/>
        <v>99.58435777875556</v>
      </c>
      <c r="N1668" s="9">
        <f t="shared" si="748"/>
        <v>99.584335380340022</v>
      </c>
    </row>
    <row r="1669" spans="1:14" ht="51">
      <c r="A1669" s="8" t="s">
        <v>760</v>
      </c>
      <c r="B1669" s="2" t="s">
        <v>726</v>
      </c>
      <c r="C1669" s="2" t="s">
        <v>21</v>
      </c>
      <c r="D1669" s="2" t="s">
        <v>67</v>
      </c>
      <c r="E1669" s="2" t="s">
        <v>761</v>
      </c>
      <c r="F1669" s="6" t="s">
        <v>0</v>
      </c>
      <c r="G1669" s="9">
        <v>1135790.5</v>
      </c>
      <c r="H1669" s="9" t="s">
        <v>0</v>
      </c>
      <c r="I1669" s="9">
        <v>1135790.5</v>
      </c>
      <c r="J1669" s="9">
        <f>J1670+J1673+J1676</f>
        <v>1135790.477</v>
      </c>
      <c r="K1669" s="9">
        <f t="shared" ref="K1669:L1669" si="773">K1670+K1673+K1676</f>
        <v>1135790.477</v>
      </c>
      <c r="L1669" s="9">
        <f t="shared" si="773"/>
        <v>1135484.5159999998</v>
      </c>
      <c r="M1669" s="9">
        <f t="shared" si="747"/>
        <v>99.973059820451027</v>
      </c>
      <c r="N1669" s="9">
        <f t="shared" si="748"/>
        <v>99.973061844926875</v>
      </c>
    </row>
    <row r="1670" spans="1:14" ht="51">
      <c r="A1670" s="8" t="s">
        <v>762</v>
      </c>
      <c r="B1670" s="2" t="s">
        <v>726</v>
      </c>
      <c r="C1670" s="2" t="s">
        <v>21</v>
      </c>
      <c r="D1670" s="2" t="s">
        <v>67</v>
      </c>
      <c r="E1670" s="2" t="s">
        <v>763</v>
      </c>
      <c r="F1670" s="6" t="s">
        <v>0</v>
      </c>
      <c r="G1670" s="9">
        <v>12118.5</v>
      </c>
      <c r="H1670" s="9" t="s">
        <v>0</v>
      </c>
      <c r="I1670" s="9">
        <v>12118.5</v>
      </c>
      <c r="J1670" s="9">
        <f>J1671</f>
        <v>12118.477000000001</v>
      </c>
      <c r="K1670" s="9">
        <f t="shared" ref="K1670:L1671" si="774">K1671</f>
        <v>12118.477000000001</v>
      </c>
      <c r="L1670" s="9">
        <f t="shared" si="774"/>
        <v>12118.477000000001</v>
      </c>
      <c r="M1670" s="9">
        <f t="shared" si="747"/>
        <v>99.99981020753394</v>
      </c>
      <c r="N1670" s="9">
        <f t="shared" si="748"/>
        <v>100</v>
      </c>
    </row>
    <row r="1671" spans="1:14" ht="38.25">
      <c r="A1671" s="8" t="s">
        <v>42</v>
      </c>
      <c r="B1671" s="2" t="s">
        <v>726</v>
      </c>
      <c r="C1671" s="2" t="s">
        <v>21</v>
      </c>
      <c r="D1671" s="2" t="s">
        <v>67</v>
      </c>
      <c r="E1671" s="2" t="s">
        <v>763</v>
      </c>
      <c r="F1671" s="2" t="s">
        <v>43</v>
      </c>
      <c r="G1671" s="9">
        <v>12118.5</v>
      </c>
      <c r="H1671" s="9" t="s">
        <v>0</v>
      </c>
      <c r="I1671" s="9">
        <v>12118.5</v>
      </c>
      <c r="J1671" s="9">
        <f>J1672</f>
        <v>12118.477000000001</v>
      </c>
      <c r="K1671" s="9">
        <f t="shared" si="774"/>
        <v>12118.477000000001</v>
      </c>
      <c r="L1671" s="9">
        <f t="shared" si="774"/>
        <v>12118.477000000001</v>
      </c>
      <c r="M1671" s="9">
        <f t="shared" si="747"/>
        <v>99.99981020753394</v>
      </c>
      <c r="N1671" s="9">
        <f t="shared" si="748"/>
        <v>100</v>
      </c>
    </row>
    <row r="1672" spans="1:14">
      <c r="A1672" s="8" t="s">
        <v>764</v>
      </c>
      <c r="B1672" s="2" t="s">
        <v>726</v>
      </c>
      <c r="C1672" s="2" t="s">
        <v>21</v>
      </c>
      <c r="D1672" s="2" t="s">
        <v>67</v>
      </c>
      <c r="E1672" s="2" t="s">
        <v>763</v>
      </c>
      <c r="F1672" s="2" t="s">
        <v>765</v>
      </c>
      <c r="G1672" s="9">
        <v>12118.5</v>
      </c>
      <c r="H1672" s="9" t="s">
        <v>0</v>
      </c>
      <c r="I1672" s="9">
        <v>12118.5</v>
      </c>
      <c r="J1672" s="9">
        <v>12118.477000000001</v>
      </c>
      <c r="K1672" s="9">
        <v>12118.477000000001</v>
      </c>
      <c r="L1672" s="9">
        <v>12118.477000000001</v>
      </c>
      <c r="M1672" s="9">
        <f t="shared" si="747"/>
        <v>99.99981020753394</v>
      </c>
      <c r="N1672" s="9">
        <f t="shared" si="748"/>
        <v>100</v>
      </c>
    </row>
    <row r="1673" spans="1:14" ht="51">
      <c r="A1673" s="8" t="s">
        <v>766</v>
      </c>
      <c r="B1673" s="2" t="s">
        <v>726</v>
      </c>
      <c r="C1673" s="2" t="s">
        <v>21</v>
      </c>
      <c r="D1673" s="2" t="s">
        <v>67</v>
      </c>
      <c r="E1673" s="2" t="s">
        <v>767</v>
      </c>
      <c r="F1673" s="6" t="s">
        <v>0</v>
      </c>
      <c r="G1673" s="9">
        <v>1069016.6000000001</v>
      </c>
      <c r="H1673" s="9" t="s">
        <v>0</v>
      </c>
      <c r="I1673" s="9">
        <v>1069016.6000000001</v>
      </c>
      <c r="J1673" s="9">
        <f>J1674</f>
        <v>1069016.6000000001</v>
      </c>
      <c r="K1673" s="9">
        <f t="shared" ref="K1673:L1674" si="775">K1674</f>
        <v>1069016.6000000001</v>
      </c>
      <c r="L1673" s="9">
        <f t="shared" si="775"/>
        <v>1068921.49608</v>
      </c>
      <c r="M1673" s="9">
        <f t="shared" si="747"/>
        <v>99.991103606810199</v>
      </c>
      <c r="N1673" s="9">
        <f t="shared" si="748"/>
        <v>99.991103606810199</v>
      </c>
    </row>
    <row r="1674" spans="1:14" ht="38.25">
      <c r="A1674" s="8" t="s">
        <v>42</v>
      </c>
      <c r="B1674" s="2" t="s">
        <v>726</v>
      </c>
      <c r="C1674" s="2" t="s">
        <v>21</v>
      </c>
      <c r="D1674" s="2" t="s">
        <v>67</v>
      </c>
      <c r="E1674" s="2" t="s">
        <v>767</v>
      </c>
      <c r="F1674" s="2" t="s">
        <v>43</v>
      </c>
      <c r="G1674" s="9">
        <v>1069016.6000000001</v>
      </c>
      <c r="H1674" s="9" t="s">
        <v>0</v>
      </c>
      <c r="I1674" s="9">
        <v>1069016.6000000001</v>
      </c>
      <c r="J1674" s="9">
        <f>J1675</f>
        <v>1069016.6000000001</v>
      </c>
      <c r="K1674" s="9">
        <f t="shared" si="775"/>
        <v>1069016.6000000001</v>
      </c>
      <c r="L1674" s="9">
        <f t="shared" si="775"/>
        <v>1068921.49608</v>
      </c>
      <c r="M1674" s="9">
        <f t="shared" si="747"/>
        <v>99.991103606810199</v>
      </c>
      <c r="N1674" s="9">
        <f t="shared" si="748"/>
        <v>99.991103606810199</v>
      </c>
    </row>
    <row r="1675" spans="1:14">
      <c r="A1675" s="8" t="s">
        <v>764</v>
      </c>
      <c r="B1675" s="2" t="s">
        <v>726</v>
      </c>
      <c r="C1675" s="2" t="s">
        <v>21</v>
      </c>
      <c r="D1675" s="2" t="s">
        <v>67</v>
      </c>
      <c r="E1675" s="2" t="s">
        <v>767</v>
      </c>
      <c r="F1675" s="2" t="s">
        <v>765</v>
      </c>
      <c r="G1675" s="9">
        <v>1069016.6000000001</v>
      </c>
      <c r="H1675" s="9" t="s">
        <v>0</v>
      </c>
      <c r="I1675" s="9">
        <v>1069016.6000000001</v>
      </c>
      <c r="J1675" s="9">
        <v>1069016.6000000001</v>
      </c>
      <c r="K1675" s="9">
        <v>1069016.6000000001</v>
      </c>
      <c r="L1675" s="9">
        <v>1068921.49608</v>
      </c>
      <c r="M1675" s="9">
        <f t="shared" si="747"/>
        <v>99.991103606810199</v>
      </c>
      <c r="N1675" s="9">
        <f t="shared" si="748"/>
        <v>99.991103606810199</v>
      </c>
    </row>
    <row r="1676" spans="1:14" ht="38.25">
      <c r="A1676" s="8" t="s">
        <v>40</v>
      </c>
      <c r="B1676" s="2" t="s">
        <v>726</v>
      </c>
      <c r="C1676" s="2" t="s">
        <v>21</v>
      </c>
      <c r="D1676" s="2" t="s">
        <v>67</v>
      </c>
      <c r="E1676" s="2" t="s">
        <v>768</v>
      </c>
      <c r="F1676" s="6" t="s">
        <v>0</v>
      </c>
      <c r="G1676" s="9">
        <v>54655.4</v>
      </c>
      <c r="H1676" s="9" t="s">
        <v>0</v>
      </c>
      <c r="I1676" s="9">
        <v>54655.4</v>
      </c>
      <c r="J1676" s="9">
        <f>J1677</f>
        <v>54655.4</v>
      </c>
      <c r="K1676" s="9">
        <f t="shared" ref="K1676:L1677" si="776">K1677</f>
        <v>54655.4</v>
      </c>
      <c r="L1676" s="9">
        <f t="shared" si="776"/>
        <v>54444.54292</v>
      </c>
      <c r="M1676" s="9">
        <f t="shared" si="747"/>
        <v>99.614206318131409</v>
      </c>
      <c r="N1676" s="9">
        <f t="shared" si="748"/>
        <v>99.614206318131409</v>
      </c>
    </row>
    <row r="1677" spans="1:14" ht="38.25">
      <c r="A1677" s="8" t="s">
        <v>42</v>
      </c>
      <c r="B1677" s="2" t="s">
        <v>726</v>
      </c>
      <c r="C1677" s="2" t="s">
        <v>21</v>
      </c>
      <c r="D1677" s="2" t="s">
        <v>67</v>
      </c>
      <c r="E1677" s="2" t="s">
        <v>768</v>
      </c>
      <c r="F1677" s="2" t="s">
        <v>43</v>
      </c>
      <c r="G1677" s="9">
        <v>54655.4</v>
      </c>
      <c r="H1677" s="9" t="s">
        <v>0</v>
      </c>
      <c r="I1677" s="9">
        <v>54655.4</v>
      </c>
      <c r="J1677" s="9">
        <f>J1678</f>
        <v>54655.4</v>
      </c>
      <c r="K1677" s="9">
        <f t="shared" si="776"/>
        <v>54655.4</v>
      </c>
      <c r="L1677" s="9">
        <f t="shared" si="776"/>
        <v>54444.54292</v>
      </c>
      <c r="M1677" s="9">
        <f t="shared" si="747"/>
        <v>99.614206318131409</v>
      </c>
      <c r="N1677" s="9">
        <f t="shared" si="748"/>
        <v>99.614206318131409</v>
      </c>
    </row>
    <row r="1678" spans="1:14">
      <c r="A1678" s="8" t="s">
        <v>764</v>
      </c>
      <c r="B1678" s="2" t="s">
        <v>726</v>
      </c>
      <c r="C1678" s="2" t="s">
        <v>21</v>
      </c>
      <c r="D1678" s="2" t="s">
        <v>67</v>
      </c>
      <c r="E1678" s="2" t="s">
        <v>768</v>
      </c>
      <c r="F1678" s="2" t="s">
        <v>765</v>
      </c>
      <c r="G1678" s="9">
        <v>54655.4</v>
      </c>
      <c r="H1678" s="9" t="s">
        <v>0</v>
      </c>
      <c r="I1678" s="9">
        <v>54655.4</v>
      </c>
      <c r="J1678" s="9">
        <v>54655.4</v>
      </c>
      <c r="K1678" s="9">
        <v>54655.4</v>
      </c>
      <c r="L1678" s="9">
        <v>54444.54292</v>
      </c>
      <c r="M1678" s="9">
        <f t="shared" si="747"/>
        <v>99.614206318131409</v>
      </c>
      <c r="N1678" s="9">
        <f t="shared" si="748"/>
        <v>99.614206318131409</v>
      </c>
    </row>
    <row r="1679" spans="1:14" ht="63.75">
      <c r="A1679" s="8" t="s">
        <v>769</v>
      </c>
      <c r="B1679" s="2" t="s">
        <v>726</v>
      </c>
      <c r="C1679" s="2" t="s">
        <v>21</v>
      </c>
      <c r="D1679" s="2" t="s">
        <v>67</v>
      </c>
      <c r="E1679" s="2" t="s">
        <v>770</v>
      </c>
      <c r="F1679" s="6" t="s">
        <v>0</v>
      </c>
      <c r="G1679" s="9">
        <v>2559072.2000000002</v>
      </c>
      <c r="H1679" s="9" t="s">
        <v>0</v>
      </c>
      <c r="I1679" s="9">
        <v>2559072.2000000002</v>
      </c>
      <c r="J1679" s="9">
        <f>J1680+J1683+J1686</f>
        <v>2559072.1850000001</v>
      </c>
      <c r="K1679" s="9">
        <f t="shared" ref="K1679:L1679" si="777">K1680+K1683+K1686</f>
        <v>2559068.1631400003</v>
      </c>
      <c r="L1679" s="9">
        <f t="shared" si="777"/>
        <v>2551586.9605700001</v>
      </c>
      <c r="M1679" s="9">
        <f t="shared" si="747"/>
        <v>99.707501827029347</v>
      </c>
      <c r="N1679" s="9">
        <f t="shared" si="748"/>
        <v>99.707502411464802</v>
      </c>
    </row>
    <row r="1680" spans="1:14" ht="25.5">
      <c r="A1680" s="8" t="s">
        <v>771</v>
      </c>
      <c r="B1680" s="2" t="s">
        <v>726</v>
      </c>
      <c r="C1680" s="2" t="s">
        <v>21</v>
      </c>
      <c r="D1680" s="2" t="s">
        <v>67</v>
      </c>
      <c r="E1680" s="2" t="s">
        <v>772</v>
      </c>
      <c r="F1680" s="6" t="s">
        <v>0</v>
      </c>
      <c r="G1680" s="9">
        <v>188109.6</v>
      </c>
      <c r="H1680" s="9" t="s">
        <v>0</v>
      </c>
      <c r="I1680" s="9">
        <v>188109.6</v>
      </c>
      <c r="J1680" s="9">
        <f>J1681</f>
        <v>188109.6</v>
      </c>
      <c r="K1680" s="9">
        <f t="shared" ref="K1680:L1681" si="778">K1681</f>
        <v>188109.6</v>
      </c>
      <c r="L1680" s="9">
        <f t="shared" si="778"/>
        <v>188109.6</v>
      </c>
      <c r="M1680" s="9">
        <f t="shared" si="747"/>
        <v>100</v>
      </c>
      <c r="N1680" s="9">
        <f t="shared" si="748"/>
        <v>100</v>
      </c>
    </row>
    <row r="1681" spans="1:14" ht="25.5">
      <c r="A1681" s="8" t="s">
        <v>89</v>
      </c>
      <c r="B1681" s="2" t="s">
        <v>726</v>
      </c>
      <c r="C1681" s="2" t="s">
        <v>21</v>
      </c>
      <c r="D1681" s="2" t="s">
        <v>67</v>
      </c>
      <c r="E1681" s="2" t="s">
        <v>772</v>
      </c>
      <c r="F1681" s="2" t="s">
        <v>90</v>
      </c>
      <c r="G1681" s="9">
        <v>188109.6</v>
      </c>
      <c r="H1681" s="9" t="s">
        <v>0</v>
      </c>
      <c r="I1681" s="9">
        <v>188109.6</v>
      </c>
      <c r="J1681" s="9">
        <f>J1682</f>
        <v>188109.6</v>
      </c>
      <c r="K1681" s="9">
        <f t="shared" si="778"/>
        <v>188109.6</v>
      </c>
      <c r="L1681" s="9">
        <f t="shared" si="778"/>
        <v>188109.6</v>
      </c>
      <c r="M1681" s="9">
        <f t="shared" si="747"/>
        <v>100</v>
      </c>
      <c r="N1681" s="9">
        <f t="shared" si="748"/>
        <v>100</v>
      </c>
    </row>
    <row r="1682" spans="1:14" ht="38.25">
      <c r="A1682" s="8" t="s">
        <v>91</v>
      </c>
      <c r="B1682" s="2" t="s">
        <v>726</v>
      </c>
      <c r="C1682" s="2" t="s">
        <v>21</v>
      </c>
      <c r="D1682" s="2" t="s">
        <v>67</v>
      </c>
      <c r="E1682" s="2" t="s">
        <v>772</v>
      </c>
      <c r="F1682" s="2" t="s">
        <v>92</v>
      </c>
      <c r="G1682" s="9">
        <v>188109.6</v>
      </c>
      <c r="H1682" s="9" t="s">
        <v>0</v>
      </c>
      <c r="I1682" s="9">
        <v>188109.6</v>
      </c>
      <c r="J1682" s="9">
        <v>188109.6</v>
      </c>
      <c r="K1682" s="9">
        <v>188109.6</v>
      </c>
      <c r="L1682" s="9">
        <v>188109.6</v>
      </c>
      <c r="M1682" s="9">
        <f t="shared" si="747"/>
        <v>100</v>
      </c>
      <c r="N1682" s="9">
        <f t="shared" si="748"/>
        <v>100</v>
      </c>
    </row>
    <row r="1683" spans="1:14" ht="25.5">
      <c r="A1683" s="8" t="s">
        <v>773</v>
      </c>
      <c r="B1683" s="2" t="s">
        <v>726</v>
      </c>
      <c r="C1683" s="2" t="s">
        <v>21</v>
      </c>
      <c r="D1683" s="2" t="s">
        <v>67</v>
      </c>
      <c r="E1683" s="2" t="s">
        <v>774</v>
      </c>
      <c r="F1683" s="6" t="s">
        <v>0</v>
      </c>
      <c r="G1683" s="9">
        <v>2369058.6</v>
      </c>
      <c r="H1683" s="9" t="s">
        <v>0</v>
      </c>
      <c r="I1683" s="9">
        <v>2369058.6</v>
      </c>
      <c r="J1683" s="9">
        <f>J1684</f>
        <v>2369058.585</v>
      </c>
      <c r="K1683" s="9">
        <f t="shared" ref="K1683:L1684" si="779">K1684</f>
        <v>2369054.5631400002</v>
      </c>
      <c r="L1683" s="9">
        <f t="shared" si="779"/>
        <v>2361573.36057</v>
      </c>
      <c r="M1683" s="9">
        <f t="shared" si="747"/>
        <v>99.684041609186025</v>
      </c>
      <c r="N1683" s="9">
        <f t="shared" si="748"/>
        <v>99.684042240348404</v>
      </c>
    </row>
    <row r="1684" spans="1:14" ht="25.5">
      <c r="A1684" s="8" t="s">
        <v>89</v>
      </c>
      <c r="B1684" s="2" t="s">
        <v>726</v>
      </c>
      <c r="C1684" s="2" t="s">
        <v>21</v>
      </c>
      <c r="D1684" s="2" t="s">
        <v>67</v>
      </c>
      <c r="E1684" s="2" t="s">
        <v>774</v>
      </c>
      <c r="F1684" s="2" t="s">
        <v>90</v>
      </c>
      <c r="G1684" s="9">
        <v>2369058.6</v>
      </c>
      <c r="H1684" s="9" t="s">
        <v>0</v>
      </c>
      <c r="I1684" s="9">
        <v>2369058.6</v>
      </c>
      <c r="J1684" s="9">
        <f>J1685</f>
        <v>2369058.585</v>
      </c>
      <c r="K1684" s="9">
        <f t="shared" si="779"/>
        <v>2369054.5631400002</v>
      </c>
      <c r="L1684" s="9">
        <f t="shared" si="779"/>
        <v>2361573.36057</v>
      </c>
      <c r="M1684" s="9">
        <f t="shared" si="747"/>
        <v>99.684041609186025</v>
      </c>
      <c r="N1684" s="9">
        <f t="shared" si="748"/>
        <v>99.684042240348404</v>
      </c>
    </row>
    <row r="1685" spans="1:14" ht="38.25">
      <c r="A1685" s="8" t="s">
        <v>91</v>
      </c>
      <c r="B1685" s="2" t="s">
        <v>726</v>
      </c>
      <c r="C1685" s="2" t="s">
        <v>21</v>
      </c>
      <c r="D1685" s="2" t="s">
        <v>67</v>
      </c>
      <c r="E1685" s="2" t="s">
        <v>774</v>
      </c>
      <c r="F1685" s="2" t="s">
        <v>92</v>
      </c>
      <c r="G1685" s="9">
        <v>2369058.6</v>
      </c>
      <c r="H1685" s="9" t="s">
        <v>0</v>
      </c>
      <c r="I1685" s="9">
        <v>2369058.6</v>
      </c>
      <c r="J1685" s="9">
        <v>2369058.585</v>
      </c>
      <c r="K1685" s="9">
        <v>2369054.5631400002</v>
      </c>
      <c r="L1685" s="9">
        <v>2361573.36057</v>
      </c>
      <c r="M1685" s="9">
        <f t="shared" si="747"/>
        <v>99.684041609186025</v>
      </c>
      <c r="N1685" s="9">
        <f t="shared" si="748"/>
        <v>99.684042240348404</v>
      </c>
    </row>
    <row r="1686" spans="1:14" ht="38.25">
      <c r="A1686" s="8" t="s">
        <v>775</v>
      </c>
      <c r="B1686" s="2" t="s">
        <v>726</v>
      </c>
      <c r="C1686" s="2" t="s">
        <v>21</v>
      </c>
      <c r="D1686" s="2" t="s">
        <v>67</v>
      </c>
      <c r="E1686" s="2" t="s">
        <v>776</v>
      </c>
      <c r="F1686" s="6" t="s">
        <v>0</v>
      </c>
      <c r="G1686" s="9">
        <v>1904</v>
      </c>
      <c r="H1686" s="9" t="s">
        <v>0</v>
      </c>
      <c r="I1686" s="9">
        <v>1904</v>
      </c>
      <c r="J1686" s="9">
        <f>J1687</f>
        <v>1904</v>
      </c>
      <c r="K1686" s="9">
        <f t="shared" ref="K1686:L1687" si="780">K1687</f>
        <v>1904</v>
      </c>
      <c r="L1686" s="9">
        <f t="shared" si="780"/>
        <v>1904</v>
      </c>
      <c r="M1686" s="9">
        <f t="shared" si="747"/>
        <v>100</v>
      </c>
      <c r="N1686" s="9">
        <f t="shared" si="748"/>
        <v>100</v>
      </c>
    </row>
    <row r="1687" spans="1:14" ht="38.25">
      <c r="A1687" s="8" t="s">
        <v>62</v>
      </c>
      <c r="B1687" s="2" t="s">
        <v>726</v>
      </c>
      <c r="C1687" s="2" t="s">
        <v>21</v>
      </c>
      <c r="D1687" s="2" t="s">
        <v>67</v>
      </c>
      <c r="E1687" s="2" t="s">
        <v>776</v>
      </c>
      <c r="F1687" s="2" t="s">
        <v>63</v>
      </c>
      <c r="G1687" s="9">
        <v>1904</v>
      </c>
      <c r="H1687" s="9" t="s">
        <v>0</v>
      </c>
      <c r="I1687" s="9">
        <v>1904</v>
      </c>
      <c r="J1687" s="9">
        <f>J1688</f>
        <v>1904</v>
      </c>
      <c r="K1687" s="9">
        <f t="shared" si="780"/>
        <v>1904</v>
      </c>
      <c r="L1687" s="9">
        <f t="shared" si="780"/>
        <v>1904</v>
      </c>
      <c r="M1687" s="9">
        <f t="shared" si="747"/>
        <v>100</v>
      </c>
      <c r="N1687" s="9">
        <f t="shared" si="748"/>
        <v>100</v>
      </c>
    </row>
    <row r="1688" spans="1:14">
      <c r="A1688" s="8" t="s">
        <v>64</v>
      </c>
      <c r="B1688" s="2" t="s">
        <v>726</v>
      </c>
      <c r="C1688" s="2" t="s">
        <v>21</v>
      </c>
      <c r="D1688" s="2" t="s">
        <v>67</v>
      </c>
      <c r="E1688" s="2" t="s">
        <v>776</v>
      </c>
      <c r="F1688" s="2" t="s">
        <v>65</v>
      </c>
      <c r="G1688" s="9">
        <v>1904</v>
      </c>
      <c r="H1688" s="9" t="s">
        <v>0</v>
      </c>
      <c r="I1688" s="9">
        <v>1904</v>
      </c>
      <c r="J1688" s="9">
        <v>1904</v>
      </c>
      <c r="K1688" s="9">
        <v>1904</v>
      </c>
      <c r="L1688" s="9">
        <v>1904</v>
      </c>
      <c r="M1688" s="9">
        <f t="shared" si="747"/>
        <v>100</v>
      </c>
      <c r="N1688" s="9">
        <f t="shared" si="748"/>
        <v>100</v>
      </c>
    </row>
    <row r="1689" spans="1:14" ht="38.25">
      <c r="A1689" s="8" t="s">
        <v>729</v>
      </c>
      <c r="B1689" s="2" t="s">
        <v>726</v>
      </c>
      <c r="C1689" s="2" t="s">
        <v>21</v>
      </c>
      <c r="D1689" s="2" t="s">
        <v>67</v>
      </c>
      <c r="E1689" s="2" t="s">
        <v>730</v>
      </c>
      <c r="F1689" s="6" t="s">
        <v>0</v>
      </c>
      <c r="G1689" s="9">
        <v>578206</v>
      </c>
      <c r="H1689" s="9" t="s">
        <v>0</v>
      </c>
      <c r="I1689" s="9">
        <v>578206</v>
      </c>
      <c r="J1689" s="9">
        <f>J1690+J1693+J1703+J1706</f>
        <v>578206</v>
      </c>
      <c r="K1689" s="9">
        <f t="shared" ref="K1689:L1689" si="781">K1690+K1693+K1703+K1706</f>
        <v>577001.30000000005</v>
      </c>
      <c r="L1689" s="9">
        <f t="shared" si="781"/>
        <v>575401.07813000004</v>
      </c>
      <c r="M1689" s="9">
        <f t="shared" si="747"/>
        <v>99.51489229271229</v>
      </c>
      <c r="N1689" s="9">
        <f t="shared" si="748"/>
        <v>99.51489229271229</v>
      </c>
    </row>
    <row r="1690" spans="1:14" ht="25.5">
      <c r="A1690" s="8" t="s">
        <v>771</v>
      </c>
      <c r="B1690" s="2" t="s">
        <v>726</v>
      </c>
      <c r="C1690" s="2" t="s">
        <v>21</v>
      </c>
      <c r="D1690" s="2" t="s">
        <v>67</v>
      </c>
      <c r="E1690" s="2" t="s">
        <v>777</v>
      </c>
      <c r="F1690" s="6" t="s">
        <v>0</v>
      </c>
      <c r="G1690" s="9">
        <v>20901.099999999999</v>
      </c>
      <c r="H1690" s="9" t="s">
        <v>0</v>
      </c>
      <c r="I1690" s="9">
        <v>20901.099999999999</v>
      </c>
      <c r="J1690" s="9">
        <f>J1691</f>
        <v>20901.099999999999</v>
      </c>
      <c r="K1690" s="9">
        <f t="shared" ref="K1690:L1691" si="782">K1691</f>
        <v>20901.099999999999</v>
      </c>
      <c r="L1690" s="9">
        <f t="shared" si="782"/>
        <v>20901.099999999999</v>
      </c>
      <c r="M1690" s="9">
        <f t="shared" si="747"/>
        <v>100</v>
      </c>
      <c r="N1690" s="9">
        <f t="shared" si="748"/>
        <v>100</v>
      </c>
    </row>
    <row r="1691" spans="1:14">
      <c r="A1691" s="8" t="s">
        <v>28</v>
      </c>
      <c r="B1691" s="2" t="s">
        <v>726</v>
      </c>
      <c r="C1691" s="2" t="s">
        <v>21</v>
      </c>
      <c r="D1691" s="2" t="s">
        <v>67</v>
      </c>
      <c r="E1691" s="2" t="s">
        <v>777</v>
      </c>
      <c r="F1691" s="2" t="s">
        <v>29</v>
      </c>
      <c r="G1691" s="9">
        <v>20901.099999999999</v>
      </c>
      <c r="H1691" s="9" t="s">
        <v>0</v>
      </c>
      <c r="I1691" s="9">
        <v>20901.099999999999</v>
      </c>
      <c r="J1691" s="9">
        <f>J1692</f>
        <v>20901.099999999999</v>
      </c>
      <c r="K1691" s="9">
        <f t="shared" si="782"/>
        <v>20901.099999999999</v>
      </c>
      <c r="L1691" s="9">
        <f t="shared" si="782"/>
        <v>20901.099999999999</v>
      </c>
      <c r="M1691" s="9">
        <f t="shared" si="747"/>
        <v>100</v>
      </c>
      <c r="N1691" s="9">
        <f t="shared" si="748"/>
        <v>100</v>
      </c>
    </row>
    <row r="1692" spans="1:14">
      <c r="A1692" s="8" t="s">
        <v>411</v>
      </c>
      <c r="B1692" s="2" t="s">
        <v>726</v>
      </c>
      <c r="C1692" s="2" t="s">
        <v>21</v>
      </c>
      <c r="D1692" s="2" t="s">
        <v>67</v>
      </c>
      <c r="E1692" s="2" t="s">
        <v>777</v>
      </c>
      <c r="F1692" s="2" t="s">
        <v>412</v>
      </c>
      <c r="G1692" s="9">
        <v>20901.099999999999</v>
      </c>
      <c r="H1692" s="9" t="s">
        <v>0</v>
      </c>
      <c r="I1692" s="9">
        <v>20901.099999999999</v>
      </c>
      <c r="J1692" s="9">
        <v>20901.099999999999</v>
      </c>
      <c r="K1692" s="9">
        <v>20901.099999999999</v>
      </c>
      <c r="L1692" s="9">
        <v>20901.099999999999</v>
      </c>
      <c r="M1692" s="9">
        <f t="shared" si="747"/>
        <v>100</v>
      </c>
      <c r="N1692" s="9">
        <f t="shared" si="748"/>
        <v>100</v>
      </c>
    </row>
    <row r="1693" spans="1:14" ht="25.5">
      <c r="A1693" s="8" t="s">
        <v>60</v>
      </c>
      <c r="B1693" s="2" t="s">
        <v>726</v>
      </c>
      <c r="C1693" s="2" t="s">
        <v>21</v>
      </c>
      <c r="D1693" s="2" t="s">
        <v>67</v>
      </c>
      <c r="E1693" s="2" t="s">
        <v>778</v>
      </c>
      <c r="F1693" s="6" t="s">
        <v>0</v>
      </c>
      <c r="G1693" s="9">
        <v>117971.7</v>
      </c>
      <c r="H1693" s="9" t="s">
        <v>0</v>
      </c>
      <c r="I1693" s="9">
        <v>117971.7</v>
      </c>
      <c r="J1693" s="9">
        <f>J1694+J1696+J1698+J1700</f>
        <v>117971.70000000001</v>
      </c>
      <c r="K1693" s="9">
        <f t="shared" ref="K1693:L1693" si="783">K1694+K1696+K1698+K1700</f>
        <v>116767.00000000001</v>
      </c>
      <c r="L1693" s="9">
        <f t="shared" si="783"/>
        <v>115166.77812999999</v>
      </c>
      <c r="M1693" s="9">
        <f t="shared" si="747"/>
        <v>97.622377341345427</v>
      </c>
      <c r="N1693" s="9">
        <f t="shared" si="748"/>
        <v>97.622377341345413</v>
      </c>
    </row>
    <row r="1694" spans="1:14" ht="76.5">
      <c r="A1694" s="8" t="s">
        <v>85</v>
      </c>
      <c r="B1694" s="2" t="s">
        <v>726</v>
      </c>
      <c r="C1694" s="2" t="s">
        <v>21</v>
      </c>
      <c r="D1694" s="2" t="s">
        <v>67</v>
      </c>
      <c r="E1694" s="2" t="s">
        <v>778</v>
      </c>
      <c r="F1694" s="2" t="s">
        <v>86</v>
      </c>
      <c r="G1694" s="9">
        <v>72904.899999999994</v>
      </c>
      <c r="H1694" s="9" t="s">
        <v>0</v>
      </c>
      <c r="I1694" s="9">
        <v>72904.899999999994</v>
      </c>
      <c r="J1694" s="9">
        <f>J1695</f>
        <v>72904.900000000009</v>
      </c>
      <c r="K1694" s="9">
        <f t="shared" ref="K1694:L1694" si="784">K1695</f>
        <v>72904.900000000009</v>
      </c>
      <c r="L1694" s="9">
        <f t="shared" si="784"/>
        <v>72811.444300000003</v>
      </c>
      <c r="M1694" s="9">
        <f t="shared" ref="M1694:M1765" si="785">L1694/I1694*100</f>
        <v>99.871811496895276</v>
      </c>
      <c r="N1694" s="9">
        <f t="shared" ref="N1694:N1765" si="786">L1694/J1694*100</f>
        <v>99.871811496895262</v>
      </c>
    </row>
    <row r="1695" spans="1:14" ht="25.5">
      <c r="A1695" s="8" t="s">
        <v>299</v>
      </c>
      <c r="B1695" s="2" t="s">
        <v>726</v>
      </c>
      <c r="C1695" s="2" t="s">
        <v>21</v>
      </c>
      <c r="D1695" s="2" t="s">
        <v>67</v>
      </c>
      <c r="E1695" s="2" t="s">
        <v>778</v>
      </c>
      <c r="F1695" s="2" t="s">
        <v>300</v>
      </c>
      <c r="G1695" s="9">
        <v>72904.899999999994</v>
      </c>
      <c r="H1695" s="9" t="s">
        <v>0</v>
      </c>
      <c r="I1695" s="9">
        <v>72904.899999999994</v>
      </c>
      <c r="J1695" s="9">
        <f>70487.8+2417.1</f>
        <v>72904.900000000009</v>
      </c>
      <c r="K1695" s="9">
        <f>70487.8+2417.1</f>
        <v>72904.900000000009</v>
      </c>
      <c r="L1695" s="9">
        <f>70451.27108+2360.17322</f>
        <v>72811.444300000003</v>
      </c>
      <c r="M1695" s="9">
        <f t="shared" si="785"/>
        <v>99.871811496895276</v>
      </c>
      <c r="N1695" s="9">
        <f t="shared" si="786"/>
        <v>99.871811496895262</v>
      </c>
    </row>
    <row r="1696" spans="1:14" ht="25.5">
      <c r="A1696" s="8" t="s">
        <v>89</v>
      </c>
      <c r="B1696" s="2" t="s">
        <v>726</v>
      </c>
      <c r="C1696" s="2" t="s">
        <v>21</v>
      </c>
      <c r="D1696" s="2" t="s">
        <v>67</v>
      </c>
      <c r="E1696" s="2" t="s">
        <v>778</v>
      </c>
      <c r="F1696" s="2" t="s">
        <v>90</v>
      </c>
      <c r="G1696" s="9">
        <v>14881</v>
      </c>
      <c r="H1696" s="9" t="s">
        <v>0</v>
      </c>
      <c r="I1696" s="9">
        <v>14881</v>
      </c>
      <c r="J1696" s="9">
        <f>J1697</f>
        <v>14881</v>
      </c>
      <c r="K1696" s="9">
        <f t="shared" ref="K1696:L1696" si="787">K1697</f>
        <v>14881</v>
      </c>
      <c r="L1696" s="9">
        <f t="shared" si="787"/>
        <v>14684.366379999999</v>
      </c>
      <c r="M1696" s="9">
        <f t="shared" si="785"/>
        <v>98.678626301995834</v>
      </c>
      <c r="N1696" s="9">
        <f t="shared" si="786"/>
        <v>98.678626301995834</v>
      </c>
    </row>
    <row r="1697" spans="1:14" ht="38.25">
      <c r="A1697" s="8" t="s">
        <v>91</v>
      </c>
      <c r="B1697" s="2" t="s">
        <v>726</v>
      </c>
      <c r="C1697" s="2" t="s">
        <v>21</v>
      </c>
      <c r="D1697" s="2" t="s">
        <v>67</v>
      </c>
      <c r="E1697" s="2" t="s">
        <v>778</v>
      </c>
      <c r="F1697" s="2" t="s">
        <v>92</v>
      </c>
      <c r="G1697" s="9">
        <v>14881</v>
      </c>
      <c r="H1697" s="9" t="s">
        <v>0</v>
      </c>
      <c r="I1697" s="9">
        <v>14881</v>
      </c>
      <c r="J1697" s="9">
        <v>14881</v>
      </c>
      <c r="K1697" s="9">
        <v>14881</v>
      </c>
      <c r="L1697" s="9">
        <v>14684.366379999999</v>
      </c>
      <c r="M1697" s="9">
        <f t="shared" si="785"/>
        <v>98.678626301995834</v>
      </c>
      <c r="N1697" s="9">
        <f t="shared" si="786"/>
        <v>98.678626301995834</v>
      </c>
    </row>
    <row r="1698" spans="1:14" ht="38.25">
      <c r="A1698" s="8" t="s">
        <v>62</v>
      </c>
      <c r="B1698" s="2" t="s">
        <v>726</v>
      </c>
      <c r="C1698" s="2" t="s">
        <v>21</v>
      </c>
      <c r="D1698" s="2" t="s">
        <v>67</v>
      </c>
      <c r="E1698" s="2" t="s">
        <v>778</v>
      </c>
      <c r="F1698" s="2" t="s">
        <v>63</v>
      </c>
      <c r="G1698" s="9">
        <v>25540.3</v>
      </c>
      <c r="H1698" s="9" t="s">
        <v>0</v>
      </c>
      <c r="I1698" s="9">
        <v>25540.3</v>
      </c>
      <c r="J1698" s="9">
        <f>J1699</f>
        <v>25540.3</v>
      </c>
      <c r="K1698" s="9">
        <f t="shared" ref="K1698:L1698" si="788">K1699</f>
        <v>25540.3</v>
      </c>
      <c r="L1698" s="9">
        <f t="shared" si="788"/>
        <v>25540.3</v>
      </c>
      <c r="M1698" s="9">
        <f t="shared" si="785"/>
        <v>100</v>
      </c>
      <c r="N1698" s="9">
        <f t="shared" si="786"/>
        <v>100</v>
      </c>
    </row>
    <row r="1699" spans="1:14">
      <c r="A1699" s="8" t="s">
        <v>64</v>
      </c>
      <c r="B1699" s="2" t="s">
        <v>726</v>
      </c>
      <c r="C1699" s="2" t="s">
        <v>21</v>
      </c>
      <c r="D1699" s="2" t="s">
        <v>67</v>
      </c>
      <c r="E1699" s="2" t="s">
        <v>778</v>
      </c>
      <c r="F1699" s="2" t="s">
        <v>65</v>
      </c>
      <c r="G1699" s="9">
        <v>25540.3</v>
      </c>
      <c r="H1699" s="9" t="s">
        <v>0</v>
      </c>
      <c r="I1699" s="9">
        <v>25540.3</v>
      </c>
      <c r="J1699" s="9">
        <v>25540.3</v>
      </c>
      <c r="K1699" s="9">
        <v>25540.3</v>
      </c>
      <c r="L1699" s="9">
        <v>25540.3</v>
      </c>
      <c r="M1699" s="9">
        <f t="shared" si="785"/>
        <v>100</v>
      </c>
      <c r="N1699" s="9">
        <f t="shared" si="786"/>
        <v>100</v>
      </c>
    </row>
    <row r="1700" spans="1:14">
      <c r="A1700" s="8" t="s">
        <v>97</v>
      </c>
      <c r="B1700" s="2" t="s">
        <v>726</v>
      </c>
      <c r="C1700" s="2" t="s">
        <v>21</v>
      </c>
      <c r="D1700" s="2" t="s">
        <v>67</v>
      </c>
      <c r="E1700" s="2" t="s">
        <v>778</v>
      </c>
      <c r="F1700" s="2" t="s">
        <v>98</v>
      </c>
      <c r="G1700" s="9">
        <v>4645.5</v>
      </c>
      <c r="H1700" s="9" t="s">
        <v>0</v>
      </c>
      <c r="I1700" s="9">
        <v>4645.5</v>
      </c>
      <c r="J1700" s="9">
        <f>J1701+J1702</f>
        <v>4645.5</v>
      </c>
      <c r="K1700" s="9">
        <f t="shared" ref="K1700:L1700" si="789">K1701+K1702</f>
        <v>3440.7999999999997</v>
      </c>
      <c r="L1700" s="9">
        <f t="shared" si="789"/>
        <v>2130.6674499999999</v>
      </c>
      <c r="M1700" s="9">
        <f t="shared" si="785"/>
        <v>45.865191045097404</v>
      </c>
      <c r="N1700" s="9">
        <f t="shared" si="786"/>
        <v>45.865191045097404</v>
      </c>
    </row>
    <row r="1701" spans="1:14">
      <c r="A1701" s="8" t="s">
        <v>248</v>
      </c>
      <c r="B1701" s="2" t="s">
        <v>726</v>
      </c>
      <c r="C1701" s="2" t="s">
        <v>21</v>
      </c>
      <c r="D1701" s="2" t="s">
        <v>67</v>
      </c>
      <c r="E1701" s="2" t="s">
        <v>778</v>
      </c>
      <c r="F1701" s="2" t="s">
        <v>249</v>
      </c>
      <c r="G1701" s="9">
        <v>5.3</v>
      </c>
      <c r="H1701" s="9" t="s">
        <v>0</v>
      </c>
      <c r="I1701" s="9">
        <v>5.3</v>
      </c>
      <c r="J1701" s="9">
        <v>69.271000000000001</v>
      </c>
      <c r="K1701" s="9">
        <v>69.271000000000001</v>
      </c>
      <c r="L1701" s="9">
        <v>35.533119999999997</v>
      </c>
      <c r="M1701" s="9">
        <f t="shared" si="785"/>
        <v>670.43622641509421</v>
      </c>
      <c r="N1701" s="9">
        <f t="shared" si="786"/>
        <v>51.295809213090614</v>
      </c>
    </row>
    <row r="1702" spans="1:14">
      <c r="A1702" s="8" t="s">
        <v>99</v>
      </c>
      <c r="B1702" s="2" t="s">
        <v>726</v>
      </c>
      <c r="C1702" s="2" t="s">
        <v>21</v>
      </c>
      <c r="D1702" s="2" t="s">
        <v>67</v>
      </c>
      <c r="E1702" s="2" t="s">
        <v>778</v>
      </c>
      <c r="F1702" s="2" t="s">
        <v>100</v>
      </c>
      <c r="G1702" s="9">
        <v>4640.2</v>
      </c>
      <c r="H1702" s="9" t="s">
        <v>0</v>
      </c>
      <c r="I1702" s="9">
        <v>4640.2</v>
      </c>
      <c r="J1702" s="9">
        <f>757.526+308.2+3510.503</f>
        <v>4576.2290000000003</v>
      </c>
      <c r="K1702" s="9">
        <f>757.526+308.2+2305.803</f>
        <v>3371.5289999999995</v>
      </c>
      <c r="L1702" s="9">
        <f>757.526+230.46777+1107.14056</f>
        <v>2095.1343299999999</v>
      </c>
      <c r="M1702" s="9">
        <f t="shared" si="785"/>
        <v>45.151810913322699</v>
      </c>
      <c r="N1702" s="9">
        <f t="shared" si="786"/>
        <v>45.782987040202741</v>
      </c>
    </row>
    <row r="1703" spans="1:14">
      <c r="A1703" s="8" t="s">
        <v>779</v>
      </c>
      <c r="B1703" s="2" t="s">
        <v>726</v>
      </c>
      <c r="C1703" s="2" t="s">
        <v>21</v>
      </c>
      <c r="D1703" s="2" t="s">
        <v>67</v>
      </c>
      <c r="E1703" s="2" t="s">
        <v>780</v>
      </c>
      <c r="F1703" s="6" t="s">
        <v>0</v>
      </c>
      <c r="G1703" s="9">
        <v>1200</v>
      </c>
      <c r="H1703" s="9" t="s">
        <v>0</v>
      </c>
      <c r="I1703" s="9">
        <v>1200</v>
      </c>
      <c r="J1703" s="9">
        <f>J1704</f>
        <v>1200</v>
      </c>
      <c r="K1703" s="9">
        <f t="shared" ref="K1703:L1704" si="790">K1704</f>
        <v>1200</v>
      </c>
      <c r="L1703" s="9">
        <f t="shared" si="790"/>
        <v>1200</v>
      </c>
      <c r="M1703" s="9">
        <f t="shared" si="785"/>
        <v>100</v>
      </c>
      <c r="N1703" s="9">
        <f t="shared" si="786"/>
        <v>100</v>
      </c>
    </row>
    <row r="1704" spans="1:14" ht="25.5">
      <c r="A1704" s="8" t="s">
        <v>89</v>
      </c>
      <c r="B1704" s="2" t="s">
        <v>726</v>
      </c>
      <c r="C1704" s="2" t="s">
        <v>21</v>
      </c>
      <c r="D1704" s="2" t="s">
        <v>67</v>
      </c>
      <c r="E1704" s="2" t="s">
        <v>780</v>
      </c>
      <c r="F1704" s="2" t="s">
        <v>90</v>
      </c>
      <c r="G1704" s="9">
        <v>1200</v>
      </c>
      <c r="H1704" s="9" t="s">
        <v>0</v>
      </c>
      <c r="I1704" s="9">
        <v>1200</v>
      </c>
      <c r="J1704" s="9">
        <f>J1705</f>
        <v>1200</v>
      </c>
      <c r="K1704" s="9">
        <f t="shared" si="790"/>
        <v>1200</v>
      </c>
      <c r="L1704" s="9">
        <f t="shared" si="790"/>
        <v>1200</v>
      </c>
      <c r="M1704" s="9">
        <f t="shared" si="785"/>
        <v>100</v>
      </c>
      <c r="N1704" s="9">
        <f t="shared" si="786"/>
        <v>100</v>
      </c>
    </row>
    <row r="1705" spans="1:14" ht="38.25">
      <c r="A1705" s="8" t="s">
        <v>91</v>
      </c>
      <c r="B1705" s="2" t="s">
        <v>726</v>
      </c>
      <c r="C1705" s="2" t="s">
        <v>21</v>
      </c>
      <c r="D1705" s="2" t="s">
        <v>67</v>
      </c>
      <c r="E1705" s="2" t="s">
        <v>780</v>
      </c>
      <c r="F1705" s="2" t="s">
        <v>92</v>
      </c>
      <c r="G1705" s="9">
        <v>1200</v>
      </c>
      <c r="H1705" s="9" t="s">
        <v>0</v>
      </c>
      <c r="I1705" s="9">
        <v>1200</v>
      </c>
      <c r="J1705" s="9">
        <v>1200</v>
      </c>
      <c r="K1705" s="9">
        <v>1200</v>
      </c>
      <c r="L1705" s="9">
        <v>1200</v>
      </c>
      <c r="M1705" s="9">
        <f t="shared" si="785"/>
        <v>100</v>
      </c>
      <c r="N1705" s="9">
        <f t="shared" si="786"/>
        <v>100</v>
      </c>
    </row>
    <row r="1706" spans="1:14" ht="38.25">
      <c r="A1706" s="8" t="s">
        <v>781</v>
      </c>
      <c r="B1706" s="2" t="s">
        <v>726</v>
      </c>
      <c r="C1706" s="2" t="s">
        <v>21</v>
      </c>
      <c r="D1706" s="2" t="s">
        <v>67</v>
      </c>
      <c r="E1706" s="2" t="s">
        <v>782</v>
      </c>
      <c r="F1706" s="6" t="s">
        <v>0</v>
      </c>
      <c r="G1706" s="9">
        <v>438133.2</v>
      </c>
      <c r="H1706" s="9" t="s">
        <v>0</v>
      </c>
      <c r="I1706" s="9">
        <v>438133.2</v>
      </c>
      <c r="J1706" s="9">
        <f>J1707</f>
        <v>438133.2</v>
      </c>
      <c r="K1706" s="9">
        <f t="shared" ref="K1706:L1707" si="791">K1707</f>
        <v>438133.2</v>
      </c>
      <c r="L1706" s="9">
        <f t="shared" si="791"/>
        <v>438133.2</v>
      </c>
      <c r="M1706" s="9">
        <f t="shared" si="785"/>
        <v>100</v>
      </c>
      <c r="N1706" s="9">
        <f t="shared" si="786"/>
        <v>100</v>
      </c>
    </row>
    <row r="1707" spans="1:14">
      <c r="A1707" s="8" t="s">
        <v>97</v>
      </c>
      <c r="B1707" s="2" t="s">
        <v>726</v>
      </c>
      <c r="C1707" s="2" t="s">
        <v>21</v>
      </c>
      <c r="D1707" s="2" t="s">
        <v>67</v>
      </c>
      <c r="E1707" s="2" t="s">
        <v>782</v>
      </c>
      <c r="F1707" s="2" t="s">
        <v>98</v>
      </c>
      <c r="G1707" s="9">
        <v>438133.2</v>
      </c>
      <c r="H1707" s="9" t="s">
        <v>0</v>
      </c>
      <c r="I1707" s="9">
        <v>438133.2</v>
      </c>
      <c r="J1707" s="9">
        <f>J1708</f>
        <v>438133.2</v>
      </c>
      <c r="K1707" s="9">
        <f t="shared" si="791"/>
        <v>438133.2</v>
      </c>
      <c r="L1707" s="9">
        <f t="shared" si="791"/>
        <v>438133.2</v>
      </c>
      <c r="M1707" s="9">
        <f t="shared" si="785"/>
        <v>100</v>
      </c>
      <c r="N1707" s="9">
        <f t="shared" si="786"/>
        <v>100</v>
      </c>
    </row>
    <row r="1708" spans="1:14">
      <c r="A1708" s="8" t="s">
        <v>99</v>
      </c>
      <c r="B1708" s="2" t="s">
        <v>726</v>
      </c>
      <c r="C1708" s="2" t="s">
        <v>21</v>
      </c>
      <c r="D1708" s="2" t="s">
        <v>67</v>
      </c>
      <c r="E1708" s="2" t="s">
        <v>782</v>
      </c>
      <c r="F1708" s="2" t="s">
        <v>100</v>
      </c>
      <c r="G1708" s="9">
        <v>438133.2</v>
      </c>
      <c r="H1708" s="9" t="s">
        <v>0</v>
      </c>
      <c r="I1708" s="9">
        <v>438133.2</v>
      </c>
      <c r="J1708" s="9">
        <f>437561.77106+571.42894</f>
        <v>438133.2</v>
      </c>
      <c r="K1708" s="9">
        <v>438133.2</v>
      </c>
      <c r="L1708" s="9">
        <v>438133.2</v>
      </c>
      <c r="M1708" s="9">
        <f t="shared" si="785"/>
        <v>100</v>
      </c>
      <c r="N1708" s="9">
        <f t="shared" si="786"/>
        <v>100</v>
      </c>
    </row>
    <row r="1709" spans="1:14" ht="25.5">
      <c r="A1709" s="8" t="s">
        <v>677</v>
      </c>
      <c r="B1709" s="2" t="s">
        <v>726</v>
      </c>
      <c r="C1709" s="2" t="s">
        <v>21</v>
      </c>
      <c r="D1709" s="2" t="s">
        <v>67</v>
      </c>
      <c r="E1709" s="2" t="s">
        <v>678</v>
      </c>
      <c r="F1709" s="2"/>
      <c r="G1709" s="9"/>
      <c r="H1709" s="9"/>
      <c r="I1709" s="9"/>
      <c r="J1709" s="9">
        <f>J1710</f>
        <v>3345.15</v>
      </c>
      <c r="K1709" s="9">
        <f t="shared" ref="K1709:L1709" si="792">K1710</f>
        <v>3345.15</v>
      </c>
      <c r="L1709" s="9">
        <f t="shared" si="792"/>
        <v>3345.15</v>
      </c>
      <c r="M1709" s="9">
        <v>0</v>
      </c>
      <c r="N1709" s="9">
        <f t="shared" ref="N1709:N1714" si="793">L1709/J1709*100</f>
        <v>100</v>
      </c>
    </row>
    <row r="1710" spans="1:14" ht="25.5">
      <c r="A1710" s="8" t="s">
        <v>677</v>
      </c>
      <c r="B1710" s="2" t="s">
        <v>726</v>
      </c>
      <c r="C1710" s="2" t="s">
        <v>21</v>
      </c>
      <c r="D1710" s="2" t="s">
        <v>67</v>
      </c>
      <c r="E1710" s="2" t="s">
        <v>679</v>
      </c>
      <c r="F1710" s="2"/>
      <c r="G1710" s="9"/>
      <c r="H1710" s="9"/>
      <c r="I1710" s="9"/>
      <c r="J1710" s="9">
        <f>J1711+J1713</f>
        <v>3345.15</v>
      </c>
      <c r="K1710" s="9">
        <f t="shared" ref="K1710:L1710" si="794">K1711+K1713</f>
        <v>3345.15</v>
      </c>
      <c r="L1710" s="9">
        <f t="shared" si="794"/>
        <v>3345.15</v>
      </c>
      <c r="M1710" s="9">
        <v>0</v>
      </c>
      <c r="N1710" s="9">
        <f t="shared" si="793"/>
        <v>100</v>
      </c>
    </row>
    <row r="1711" spans="1:14" ht="25.5">
      <c r="A1711" s="8" t="s">
        <v>89</v>
      </c>
      <c r="B1711" s="2" t="s">
        <v>726</v>
      </c>
      <c r="C1711" s="2" t="s">
        <v>21</v>
      </c>
      <c r="D1711" s="2" t="s">
        <v>67</v>
      </c>
      <c r="E1711" s="2" t="s">
        <v>679</v>
      </c>
      <c r="F1711" s="2">
        <v>200</v>
      </c>
      <c r="G1711" s="9"/>
      <c r="H1711" s="9"/>
      <c r="I1711" s="9"/>
      <c r="J1711" s="9">
        <f>J1712</f>
        <v>1700</v>
      </c>
      <c r="K1711" s="9">
        <f t="shared" ref="K1711:L1711" si="795">K1712</f>
        <v>1700</v>
      </c>
      <c r="L1711" s="9">
        <f t="shared" si="795"/>
        <v>1700</v>
      </c>
      <c r="M1711" s="9">
        <v>0</v>
      </c>
      <c r="N1711" s="9">
        <f t="shared" si="793"/>
        <v>100</v>
      </c>
    </row>
    <row r="1712" spans="1:14" ht="38.25">
      <c r="A1712" s="8" t="s">
        <v>91</v>
      </c>
      <c r="B1712" s="2" t="s">
        <v>726</v>
      </c>
      <c r="C1712" s="2" t="s">
        <v>21</v>
      </c>
      <c r="D1712" s="2" t="s">
        <v>67</v>
      </c>
      <c r="E1712" s="2" t="s">
        <v>679</v>
      </c>
      <c r="F1712" s="2">
        <v>240</v>
      </c>
      <c r="G1712" s="9"/>
      <c r="H1712" s="9"/>
      <c r="I1712" s="9"/>
      <c r="J1712" s="9">
        <v>1700</v>
      </c>
      <c r="K1712" s="9">
        <v>1700</v>
      </c>
      <c r="L1712" s="9">
        <v>1700</v>
      </c>
      <c r="M1712" s="9">
        <v>0</v>
      </c>
      <c r="N1712" s="9">
        <f t="shared" si="793"/>
        <v>100</v>
      </c>
    </row>
    <row r="1713" spans="1:14">
      <c r="A1713" s="8" t="s">
        <v>28</v>
      </c>
      <c r="B1713" s="2" t="s">
        <v>726</v>
      </c>
      <c r="C1713" s="2" t="s">
        <v>21</v>
      </c>
      <c r="D1713" s="2" t="s">
        <v>67</v>
      </c>
      <c r="E1713" s="2" t="s">
        <v>679</v>
      </c>
      <c r="F1713" s="2">
        <v>500</v>
      </c>
      <c r="G1713" s="9"/>
      <c r="H1713" s="9"/>
      <c r="I1713" s="9"/>
      <c r="J1713" s="9">
        <f>J1714</f>
        <v>1645.15</v>
      </c>
      <c r="K1713" s="9">
        <f t="shared" ref="K1713:L1713" si="796">K1714</f>
        <v>1645.15</v>
      </c>
      <c r="L1713" s="9">
        <f t="shared" si="796"/>
        <v>1645.15</v>
      </c>
      <c r="M1713" s="9">
        <v>0</v>
      </c>
      <c r="N1713" s="9">
        <f t="shared" si="793"/>
        <v>100</v>
      </c>
    </row>
    <row r="1714" spans="1:14" s="64" customFormat="1">
      <c r="A1714" s="8" t="s">
        <v>411</v>
      </c>
      <c r="B1714" s="2" t="s">
        <v>726</v>
      </c>
      <c r="C1714" s="2" t="s">
        <v>21</v>
      </c>
      <c r="D1714" s="2" t="s">
        <v>67</v>
      </c>
      <c r="E1714" s="2" t="s">
        <v>679</v>
      </c>
      <c r="F1714" s="65">
        <v>540</v>
      </c>
      <c r="G1714" s="63"/>
      <c r="H1714" s="63"/>
      <c r="I1714" s="63"/>
      <c r="J1714" s="66">
        <v>1645.15</v>
      </c>
      <c r="K1714" s="66">
        <v>1645.15</v>
      </c>
      <c r="L1714" s="66">
        <v>1645.15</v>
      </c>
      <c r="M1714" s="9">
        <v>0</v>
      </c>
      <c r="N1714" s="9">
        <f t="shared" si="793"/>
        <v>100</v>
      </c>
    </row>
    <row r="1715" spans="1:14" ht="25.5">
      <c r="A1715" s="8" t="s">
        <v>783</v>
      </c>
      <c r="B1715" s="2" t="s">
        <v>726</v>
      </c>
      <c r="C1715" s="2" t="s">
        <v>21</v>
      </c>
      <c r="D1715" s="2" t="s">
        <v>67</v>
      </c>
      <c r="E1715" s="2" t="s">
        <v>784</v>
      </c>
      <c r="F1715" s="6" t="s">
        <v>0</v>
      </c>
      <c r="G1715" s="9">
        <v>399538</v>
      </c>
      <c r="H1715" s="9" t="s">
        <v>0</v>
      </c>
      <c r="I1715" s="9">
        <v>399538</v>
      </c>
      <c r="J1715" s="9">
        <f>J1716+J1721</f>
        <v>399538</v>
      </c>
      <c r="K1715" s="9">
        <f t="shared" ref="K1715:L1715" si="797">K1716+K1721</f>
        <v>399538</v>
      </c>
      <c r="L1715" s="9">
        <f t="shared" si="797"/>
        <v>399438.92183999997</v>
      </c>
      <c r="M1715" s="9">
        <f t="shared" si="785"/>
        <v>99.975201818099904</v>
      </c>
      <c r="N1715" s="9">
        <f t="shared" si="786"/>
        <v>99.975201818099904</v>
      </c>
    </row>
    <row r="1716" spans="1:14" ht="51">
      <c r="A1716" s="8" t="s">
        <v>785</v>
      </c>
      <c r="B1716" s="2" t="s">
        <v>726</v>
      </c>
      <c r="C1716" s="2" t="s">
        <v>21</v>
      </c>
      <c r="D1716" s="2" t="s">
        <v>67</v>
      </c>
      <c r="E1716" s="2" t="s">
        <v>786</v>
      </c>
      <c r="F1716" s="6" t="s">
        <v>0</v>
      </c>
      <c r="G1716" s="9">
        <v>173789</v>
      </c>
      <c r="H1716" s="9" t="s">
        <v>0</v>
      </c>
      <c r="I1716" s="9">
        <v>173789</v>
      </c>
      <c r="J1716" s="9">
        <f>J1717+J1719</f>
        <v>173789</v>
      </c>
      <c r="K1716" s="9">
        <f t="shared" ref="K1716:L1716" si="798">K1717+K1719</f>
        <v>173789</v>
      </c>
      <c r="L1716" s="9">
        <f t="shared" si="798"/>
        <v>173788.97</v>
      </c>
      <c r="M1716" s="9">
        <f t="shared" si="785"/>
        <v>99.99998273768766</v>
      </c>
      <c r="N1716" s="9">
        <f t="shared" si="786"/>
        <v>99.99998273768766</v>
      </c>
    </row>
    <row r="1717" spans="1:14" ht="25.5">
      <c r="A1717" s="8" t="s">
        <v>89</v>
      </c>
      <c r="B1717" s="2" t="s">
        <v>726</v>
      </c>
      <c r="C1717" s="2" t="s">
        <v>21</v>
      </c>
      <c r="D1717" s="2" t="s">
        <v>67</v>
      </c>
      <c r="E1717" s="2" t="s">
        <v>786</v>
      </c>
      <c r="F1717" s="2" t="s">
        <v>90</v>
      </c>
      <c r="G1717" s="9">
        <v>7650</v>
      </c>
      <c r="H1717" s="9">
        <v>166139</v>
      </c>
      <c r="I1717" s="9">
        <v>173789</v>
      </c>
      <c r="J1717" s="9">
        <f>J1718</f>
        <v>173789</v>
      </c>
      <c r="K1717" s="9">
        <f t="shared" ref="K1717:L1717" si="799">K1718</f>
        <v>173789</v>
      </c>
      <c r="L1717" s="9">
        <f t="shared" si="799"/>
        <v>173788.97</v>
      </c>
      <c r="M1717" s="9">
        <f t="shared" si="785"/>
        <v>99.99998273768766</v>
      </c>
      <c r="N1717" s="9">
        <f t="shared" si="786"/>
        <v>99.99998273768766</v>
      </c>
    </row>
    <row r="1718" spans="1:14" ht="38.25">
      <c r="A1718" s="8" t="s">
        <v>91</v>
      </c>
      <c r="B1718" s="2" t="s">
        <v>726</v>
      </c>
      <c r="C1718" s="2" t="s">
        <v>21</v>
      </c>
      <c r="D1718" s="2" t="s">
        <v>67</v>
      </c>
      <c r="E1718" s="2" t="s">
        <v>786</v>
      </c>
      <c r="F1718" s="2" t="s">
        <v>92</v>
      </c>
      <c r="G1718" s="9">
        <v>7650</v>
      </c>
      <c r="H1718" s="9">
        <v>166139</v>
      </c>
      <c r="I1718" s="9">
        <v>173789</v>
      </c>
      <c r="J1718" s="9">
        <v>173789</v>
      </c>
      <c r="K1718" s="9">
        <v>173789</v>
      </c>
      <c r="L1718" s="9">
        <v>173788.97</v>
      </c>
      <c r="M1718" s="9">
        <f t="shared" si="785"/>
        <v>99.99998273768766</v>
      </c>
      <c r="N1718" s="9">
        <f t="shared" si="786"/>
        <v>99.99998273768766</v>
      </c>
    </row>
    <row r="1719" spans="1:14" hidden="1">
      <c r="A1719" s="8" t="s">
        <v>97</v>
      </c>
      <c r="B1719" s="2" t="s">
        <v>726</v>
      </c>
      <c r="C1719" s="2" t="s">
        <v>21</v>
      </c>
      <c r="D1719" s="2" t="s">
        <v>67</v>
      </c>
      <c r="E1719" s="2" t="s">
        <v>786</v>
      </c>
      <c r="F1719" s="2" t="s">
        <v>98</v>
      </c>
      <c r="G1719" s="9">
        <v>166139</v>
      </c>
      <c r="H1719" s="9">
        <v>-166139</v>
      </c>
      <c r="I1719" s="9" t="s">
        <v>0</v>
      </c>
      <c r="J1719" s="9">
        <f>J1720</f>
        <v>0</v>
      </c>
      <c r="K1719" s="9">
        <f t="shared" ref="K1719:L1719" si="800">K1720</f>
        <v>0</v>
      </c>
      <c r="L1719" s="9">
        <f t="shared" si="800"/>
        <v>0</v>
      </c>
      <c r="M1719" s="9" t="e">
        <f t="shared" si="785"/>
        <v>#VALUE!</v>
      </c>
      <c r="N1719" s="9" t="e">
        <f t="shared" si="786"/>
        <v>#DIV/0!</v>
      </c>
    </row>
    <row r="1720" spans="1:14" hidden="1">
      <c r="A1720" s="8" t="s">
        <v>421</v>
      </c>
      <c r="B1720" s="2" t="s">
        <v>726</v>
      </c>
      <c r="C1720" s="2" t="s">
        <v>21</v>
      </c>
      <c r="D1720" s="2" t="s">
        <v>67</v>
      </c>
      <c r="E1720" s="2" t="s">
        <v>786</v>
      </c>
      <c r="F1720" s="2" t="s">
        <v>422</v>
      </c>
      <c r="G1720" s="9">
        <v>166139</v>
      </c>
      <c r="H1720" s="9">
        <v>-166139</v>
      </c>
      <c r="I1720" s="9" t="s">
        <v>0</v>
      </c>
      <c r="J1720" s="9"/>
      <c r="K1720" s="9"/>
      <c r="L1720" s="9"/>
      <c r="M1720" s="9" t="e">
        <f t="shared" si="785"/>
        <v>#VALUE!</v>
      </c>
      <c r="N1720" s="9" t="e">
        <f t="shared" si="786"/>
        <v>#DIV/0!</v>
      </c>
    </row>
    <row r="1721" spans="1:14" ht="127.5">
      <c r="A1721" s="8" t="s">
        <v>787</v>
      </c>
      <c r="B1721" s="2" t="s">
        <v>726</v>
      </c>
      <c r="C1721" s="2" t="s">
        <v>21</v>
      </c>
      <c r="D1721" s="2" t="s">
        <v>67</v>
      </c>
      <c r="E1721" s="2" t="s">
        <v>788</v>
      </c>
      <c r="F1721" s="6" t="s">
        <v>0</v>
      </c>
      <c r="G1721" s="9">
        <v>225749</v>
      </c>
      <c r="H1721" s="9" t="s">
        <v>0</v>
      </c>
      <c r="I1721" s="9">
        <v>225749</v>
      </c>
      <c r="J1721" s="9">
        <f>J1722</f>
        <v>225749</v>
      </c>
      <c r="K1721" s="9">
        <f t="shared" ref="K1721:L1722" si="801">K1722</f>
        <v>225749</v>
      </c>
      <c r="L1721" s="9">
        <f t="shared" si="801"/>
        <v>225649.95183999999</v>
      </c>
      <c r="M1721" s="9">
        <f t="shared" si="785"/>
        <v>99.956124651714944</v>
      </c>
      <c r="N1721" s="9">
        <f t="shared" si="786"/>
        <v>99.956124651714944</v>
      </c>
    </row>
    <row r="1722" spans="1:14">
      <c r="A1722" s="8" t="s">
        <v>28</v>
      </c>
      <c r="B1722" s="2" t="s">
        <v>726</v>
      </c>
      <c r="C1722" s="2" t="s">
        <v>21</v>
      </c>
      <c r="D1722" s="2" t="s">
        <v>67</v>
      </c>
      <c r="E1722" s="2" t="s">
        <v>788</v>
      </c>
      <c r="F1722" s="2" t="s">
        <v>29</v>
      </c>
      <c r="G1722" s="9">
        <v>225749</v>
      </c>
      <c r="H1722" s="9" t="s">
        <v>0</v>
      </c>
      <c r="I1722" s="9">
        <v>225749</v>
      </c>
      <c r="J1722" s="9">
        <f>J1723</f>
        <v>225749</v>
      </c>
      <c r="K1722" s="9">
        <f t="shared" si="801"/>
        <v>225749</v>
      </c>
      <c r="L1722" s="9">
        <f t="shared" si="801"/>
        <v>225649.95183999999</v>
      </c>
      <c r="M1722" s="9">
        <f t="shared" si="785"/>
        <v>99.956124651714944</v>
      </c>
      <c r="N1722" s="9">
        <f t="shared" si="786"/>
        <v>99.956124651714944</v>
      </c>
    </row>
    <row r="1723" spans="1:14">
      <c r="A1723" s="8" t="s">
        <v>75</v>
      </c>
      <c r="B1723" s="2" t="s">
        <v>726</v>
      </c>
      <c r="C1723" s="2" t="s">
        <v>21</v>
      </c>
      <c r="D1723" s="2" t="s">
        <v>67</v>
      </c>
      <c r="E1723" s="2" t="s">
        <v>788</v>
      </c>
      <c r="F1723" s="2" t="s">
        <v>76</v>
      </c>
      <c r="G1723" s="9">
        <v>225749</v>
      </c>
      <c r="H1723" s="9" t="s">
        <v>0</v>
      </c>
      <c r="I1723" s="9">
        <v>225749</v>
      </c>
      <c r="J1723" s="9">
        <v>225749</v>
      </c>
      <c r="K1723" s="9">
        <v>225749</v>
      </c>
      <c r="L1723" s="9">
        <v>225649.95183999999</v>
      </c>
      <c r="M1723" s="9">
        <f t="shared" si="785"/>
        <v>99.956124651714944</v>
      </c>
      <c r="N1723" s="9">
        <f t="shared" si="786"/>
        <v>99.956124651714944</v>
      </c>
    </row>
    <row r="1724" spans="1:14">
      <c r="A1724" s="8"/>
      <c r="B1724" s="2"/>
      <c r="C1724" s="2"/>
      <c r="D1724" s="2"/>
      <c r="E1724" s="2"/>
      <c r="F1724" s="2"/>
      <c r="G1724" s="9"/>
      <c r="H1724" s="9"/>
      <c r="I1724" s="9"/>
      <c r="J1724" s="9"/>
      <c r="K1724" s="9"/>
      <c r="L1724" s="9"/>
      <c r="M1724" s="9"/>
      <c r="N1724" s="9"/>
    </row>
    <row r="1725" spans="1:14">
      <c r="A1725" s="8" t="s">
        <v>789</v>
      </c>
      <c r="B1725" s="2" t="s">
        <v>726</v>
      </c>
      <c r="C1725" s="2" t="s">
        <v>21</v>
      </c>
      <c r="D1725" s="2" t="s">
        <v>35</v>
      </c>
      <c r="E1725" s="6" t="s">
        <v>0</v>
      </c>
      <c r="F1725" s="6" t="s">
        <v>0</v>
      </c>
      <c r="G1725" s="9">
        <v>8442.1</v>
      </c>
      <c r="H1725" s="9" t="s">
        <v>0</v>
      </c>
      <c r="I1725" s="9">
        <v>8442.1</v>
      </c>
      <c r="J1725" s="9">
        <f>J1726</f>
        <v>8442.1</v>
      </c>
      <c r="K1725" s="9">
        <f t="shared" ref="K1725:L1729" si="802">K1726</f>
        <v>8442.1</v>
      </c>
      <c r="L1725" s="9">
        <f t="shared" si="802"/>
        <v>8442.1</v>
      </c>
      <c r="M1725" s="9">
        <f t="shared" si="785"/>
        <v>100</v>
      </c>
      <c r="N1725" s="9">
        <f t="shared" si="786"/>
        <v>100</v>
      </c>
    </row>
    <row r="1726" spans="1:14" ht="38.25">
      <c r="A1726" s="8" t="s">
        <v>727</v>
      </c>
      <c r="B1726" s="2" t="s">
        <v>726</v>
      </c>
      <c r="C1726" s="2" t="s">
        <v>21</v>
      </c>
      <c r="D1726" s="2" t="s">
        <v>35</v>
      </c>
      <c r="E1726" s="2" t="s">
        <v>728</v>
      </c>
      <c r="F1726" s="6" t="s">
        <v>0</v>
      </c>
      <c r="G1726" s="9">
        <v>8442.1</v>
      </c>
      <c r="H1726" s="9" t="s">
        <v>0</v>
      </c>
      <c r="I1726" s="9">
        <v>8442.1</v>
      </c>
      <c r="J1726" s="9">
        <f>J1727</f>
        <v>8442.1</v>
      </c>
      <c r="K1726" s="9">
        <f t="shared" si="802"/>
        <v>8442.1</v>
      </c>
      <c r="L1726" s="9">
        <f t="shared" si="802"/>
        <v>8442.1</v>
      </c>
      <c r="M1726" s="9">
        <f t="shared" si="785"/>
        <v>100</v>
      </c>
      <c r="N1726" s="9">
        <f t="shared" si="786"/>
        <v>100</v>
      </c>
    </row>
    <row r="1727" spans="1:14" ht="38.25">
      <c r="A1727" s="8" t="s">
        <v>729</v>
      </c>
      <c r="B1727" s="2" t="s">
        <v>726</v>
      </c>
      <c r="C1727" s="2" t="s">
        <v>21</v>
      </c>
      <c r="D1727" s="2" t="s">
        <v>35</v>
      </c>
      <c r="E1727" s="2" t="s">
        <v>730</v>
      </c>
      <c r="F1727" s="6" t="s">
        <v>0</v>
      </c>
      <c r="G1727" s="9">
        <v>8442.1</v>
      </c>
      <c r="H1727" s="9" t="s">
        <v>0</v>
      </c>
      <c r="I1727" s="9">
        <v>8442.1</v>
      </c>
      <c r="J1727" s="9">
        <f>J1728</f>
        <v>8442.1</v>
      </c>
      <c r="K1727" s="9">
        <f t="shared" si="802"/>
        <v>8442.1</v>
      </c>
      <c r="L1727" s="9">
        <f t="shared" si="802"/>
        <v>8442.1</v>
      </c>
      <c r="M1727" s="9">
        <f t="shared" si="785"/>
        <v>100</v>
      </c>
      <c r="N1727" s="9">
        <f t="shared" si="786"/>
        <v>100</v>
      </c>
    </row>
    <row r="1728" spans="1:14" ht="25.5">
      <c r="A1728" s="8" t="s">
        <v>60</v>
      </c>
      <c r="B1728" s="2" t="s">
        <v>726</v>
      </c>
      <c r="C1728" s="2" t="s">
        <v>21</v>
      </c>
      <c r="D1728" s="2" t="s">
        <v>35</v>
      </c>
      <c r="E1728" s="2" t="s">
        <v>778</v>
      </c>
      <c r="F1728" s="6" t="s">
        <v>0</v>
      </c>
      <c r="G1728" s="9">
        <v>8442.1</v>
      </c>
      <c r="H1728" s="9" t="s">
        <v>0</v>
      </c>
      <c r="I1728" s="9">
        <v>8442.1</v>
      </c>
      <c r="J1728" s="9">
        <f>J1729</f>
        <v>8442.1</v>
      </c>
      <c r="K1728" s="9">
        <f t="shared" si="802"/>
        <v>8442.1</v>
      </c>
      <c r="L1728" s="9">
        <f t="shared" si="802"/>
        <v>8442.1</v>
      </c>
      <c r="M1728" s="9">
        <f t="shared" si="785"/>
        <v>100</v>
      </c>
      <c r="N1728" s="9">
        <f t="shared" si="786"/>
        <v>100</v>
      </c>
    </row>
    <row r="1729" spans="1:14" ht="38.25">
      <c r="A1729" s="8" t="s">
        <v>62</v>
      </c>
      <c r="B1729" s="2" t="s">
        <v>726</v>
      </c>
      <c r="C1729" s="2" t="s">
        <v>21</v>
      </c>
      <c r="D1729" s="2" t="s">
        <v>35</v>
      </c>
      <c r="E1729" s="2" t="s">
        <v>778</v>
      </c>
      <c r="F1729" s="2" t="s">
        <v>63</v>
      </c>
      <c r="G1729" s="9">
        <v>8442.1</v>
      </c>
      <c r="H1729" s="9" t="s">
        <v>0</v>
      </c>
      <c r="I1729" s="9">
        <v>8442.1</v>
      </c>
      <c r="J1729" s="9">
        <f>J1730</f>
        <v>8442.1</v>
      </c>
      <c r="K1729" s="9">
        <f t="shared" si="802"/>
        <v>8442.1</v>
      </c>
      <c r="L1729" s="9">
        <f t="shared" si="802"/>
        <v>8442.1</v>
      </c>
      <c r="M1729" s="9">
        <f t="shared" si="785"/>
        <v>100</v>
      </c>
      <c r="N1729" s="9">
        <f t="shared" si="786"/>
        <v>100</v>
      </c>
    </row>
    <row r="1730" spans="1:14">
      <c r="A1730" s="8" t="s">
        <v>64</v>
      </c>
      <c r="B1730" s="2" t="s">
        <v>726</v>
      </c>
      <c r="C1730" s="2" t="s">
        <v>21</v>
      </c>
      <c r="D1730" s="2" t="s">
        <v>35</v>
      </c>
      <c r="E1730" s="2" t="s">
        <v>778</v>
      </c>
      <c r="F1730" s="2" t="s">
        <v>65</v>
      </c>
      <c r="G1730" s="9">
        <v>8442.1</v>
      </c>
      <c r="H1730" s="9" t="s">
        <v>0</v>
      </c>
      <c r="I1730" s="9">
        <v>8442.1</v>
      </c>
      <c r="J1730" s="9">
        <v>8442.1</v>
      </c>
      <c r="K1730" s="9">
        <v>8442.1</v>
      </c>
      <c r="L1730" s="9">
        <v>8442.1</v>
      </c>
      <c r="M1730" s="9">
        <f t="shared" si="785"/>
        <v>100</v>
      </c>
      <c r="N1730" s="9">
        <f t="shared" si="786"/>
        <v>100</v>
      </c>
    </row>
    <row r="1731" spans="1:14">
      <c r="A1731" s="12" t="s">
        <v>0</v>
      </c>
      <c r="B1731" s="13" t="s">
        <v>0</v>
      </c>
      <c r="C1731" s="6" t="s">
        <v>0</v>
      </c>
      <c r="D1731" s="6" t="s">
        <v>0</v>
      </c>
      <c r="E1731" s="6" t="s">
        <v>0</v>
      </c>
      <c r="F1731" s="6" t="s">
        <v>0</v>
      </c>
      <c r="G1731" s="14" t="s">
        <v>0</v>
      </c>
      <c r="H1731" s="14" t="s">
        <v>0</v>
      </c>
      <c r="I1731" s="14" t="s">
        <v>0</v>
      </c>
      <c r="J1731" s="14"/>
      <c r="K1731" s="14"/>
      <c r="L1731" s="14"/>
      <c r="M1731" s="14"/>
      <c r="N1731" s="14"/>
    </row>
    <row r="1732" spans="1:14" ht="51">
      <c r="A1732" s="4" t="s">
        <v>790</v>
      </c>
      <c r="B1732" s="5" t="s">
        <v>791</v>
      </c>
      <c r="C1732" s="6" t="s">
        <v>0</v>
      </c>
      <c r="D1732" s="6" t="s">
        <v>0</v>
      </c>
      <c r="E1732" s="6" t="s">
        <v>0</v>
      </c>
      <c r="F1732" s="6" t="s">
        <v>0</v>
      </c>
      <c r="G1732" s="7">
        <v>313400.8</v>
      </c>
      <c r="H1732" s="7" t="s">
        <v>0</v>
      </c>
      <c r="I1732" s="7">
        <v>313400.8</v>
      </c>
      <c r="J1732" s="7">
        <v>0</v>
      </c>
      <c r="K1732" s="7">
        <v>0</v>
      </c>
      <c r="L1732" s="7">
        <v>0</v>
      </c>
      <c r="M1732" s="7">
        <f t="shared" si="785"/>
        <v>0</v>
      </c>
      <c r="N1732" s="7">
        <v>0</v>
      </c>
    </row>
    <row r="1733" spans="1:14" ht="44.25" customHeight="1">
      <c r="A1733" s="4" t="s">
        <v>1241</v>
      </c>
      <c r="B1733" s="5">
        <v>138</v>
      </c>
      <c r="C1733" s="6"/>
      <c r="D1733" s="6"/>
      <c r="E1733" s="6"/>
      <c r="F1733" s="6"/>
      <c r="G1733" s="7"/>
      <c r="H1733" s="7"/>
      <c r="I1733" s="7">
        <v>0</v>
      </c>
      <c r="J1733" s="7">
        <f>J1734+J1749+J1794</f>
        <v>313400.78904999996</v>
      </c>
      <c r="K1733" s="7">
        <f t="shared" ref="K1733:L1733" si="803">K1734+K1749+K1794</f>
        <v>311372.46511999995</v>
      </c>
      <c r="L1733" s="7">
        <f t="shared" si="803"/>
        <v>306846.14782999997</v>
      </c>
      <c r="M1733" s="7">
        <f>L1733/I1732*100</f>
        <v>97.908540064352096</v>
      </c>
      <c r="N1733" s="7">
        <f>L1733/J1733*100</f>
        <v>97.90854348520665</v>
      </c>
    </row>
    <row r="1734" spans="1:14">
      <c r="A1734" s="8" t="s">
        <v>18</v>
      </c>
      <c r="B1734" s="2" t="s">
        <v>791</v>
      </c>
      <c r="C1734" s="2" t="s">
        <v>19</v>
      </c>
      <c r="D1734" s="6" t="s">
        <v>0</v>
      </c>
      <c r="E1734" s="6" t="s">
        <v>0</v>
      </c>
      <c r="F1734" s="6" t="s">
        <v>0</v>
      </c>
      <c r="G1734" s="9">
        <v>53997.599999999999</v>
      </c>
      <c r="H1734" s="9" t="s">
        <v>0</v>
      </c>
      <c r="I1734" s="9">
        <v>53997.599999999999</v>
      </c>
      <c r="J1734" s="9">
        <f>J1735</f>
        <v>53997.599999999999</v>
      </c>
      <c r="K1734" s="9">
        <f t="shared" ref="K1734:L1736" si="804">K1735</f>
        <v>53731.832150000002</v>
      </c>
      <c r="L1734" s="9">
        <f t="shared" si="804"/>
        <v>49348.662860000004</v>
      </c>
      <c r="M1734" s="9">
        <f t="shared" si="785"/>
        <v>91.390474502570498</v>
      </c>
      <c r="N1734" s="9">
        <f t="shared" si="786"/>
        <v>91.390474502570498</v>
      </c>
    </row>
    <row r="1735" spans="1:14">
      <c r="A1735" s="8" t="s">
        <v>314</v>
      </c>
      <c r="B1735" s="2" t="s">
        <v>791</v>
      </c>
      <c r="C1735" s="2" t="s">
        <v>19</v>
      </c>
      <c r="D1735" s="2" t="s">
        <v>315</v>
      </c>
      <c r="E1735" s="6" t="s">
        <v>0</v>
      </c>
      <c r="F1735" s="6" t="s">
        <v>0</v>
      </c>
      <c r="G1735" s="9">
        <v>53997.599999999999</v>
      </c>
      <c r="H1735" s="9" t="s">
        <v>0</v>
      </c>
      <c r="I1735" s="9">
        <v>53997.599999999999</v>
      </c>
      <c r="J1735" s="9">
        <f>J1736</f>
        <v>53997.599999999999</v>
      </c>
      <c r="K1735" s="9">
        <f t="shared" si="804"/>
        <v>53731.832150000002</v>
      </c>
      <c r="L1735" s="9">
        <f t="shared" si="804"/>
        <v>49348.662860000004</v>
      </c>
      <c r="M1735" s="9">
        <f t="shared" si="785"/>
        <v>91.390474502570498</v>
      </c>
      <c r="N1735" s="9">
        <f t="shared" si="786"/>
        <v>91.390474502570498</v>
      </c>
    </row>
    <row r="1736" spans="1:14" ht="51">
      <c r="A1736" s="8" t="s">
        <v>470</v>
      </c>
      <c r="B1736" s="2" t="s">
        <v>791</v>
      </c>
      <c r="C1736" s="2" t="s">
        <v>19</v>
      </c>
      <c r="D1736" s="2" t="s">
        <v>315</v>
      </c>
      <c r="E1736" s="2" t="s">
        <v>471</v>
      </c>
      <c r="F1736" s="6" t="s">
        <v>0</v>
      </c>
      <c r="G1736" s="9">
        <v>53997.599999999999</v>
      </c>
      <c r="H1736" s="9" t="s">
        <v>0</v>
      </c>
      <c r="I1736" s="9">
        <v>53997.599999999999</v>
      </c>
      <c r="J1736" s="9">
        <f>J1737</f>
        <v>53997.599999999999</v>
      </c>
      <c r="K1736" s="9">
        <f t="shared" si="804"/>
        <v>53731.832150000002</v>
      </c>
      <c r="L1736" s="9">
        <f t="shared" si="804"/>
        <v>49348.662860000004</v>
      </c>
      <c r="M1736" s="9">
        <f t="shared" si="785"/>
        <v>91.390474502570498</v>
      </c>
      <c r="N1736" s="9">
        <f t="shared" si="786"/>
        <v>91.390474502570498</v>
      </c>
    </row>
    <row r="1737" spans="1:14" ht="38.25">
      <c r="A1737" s="8" t="s">
        <v>792</v>
      </c>
      <c r="B1737" s="2" t="s">
        <v>791</v>
      </c>
      <c r="C1737" s="2" t="s">
        <v>19</v>
      </c>
      <c r="D1737" s="2" t="s">
        <v>315</v>
      </c>
      <c r="E1737" s="2" t="s">
        <v>793</v>
      </c>
      <c r="F1737" s="6" t="s">
        <v>0</v>
      </c>
      <c r="G1737" s="9">
        <v>53997.599999999999</v>
      </c>
      <c r="H1737" s="9" t="s">
        <v>0</v>
      </c>
      <c r="I1737" s="9">
        <v>53997.599999999999</v>
      </c>
      <c r="J1737" s="9">
        <f>J1738+J1745</f>
        <v>53997.599999999999</v>
      </c>
      <c r="K1737" s="9">
        <f t="shared" ref="K1737:L1737" si="805">K1738+K1745</f>
        <v>53731.832150000002</v>
      </c>
      <c r="L1737" s="9">
        <f t="shared" si="805"/>
        <v>49348.662860000004</v>
      </c>
      <c r="M1737" s="9">
        <f t="shared" si="785"/>
        <v>91.390474502570498</v>
      </c>
      <c r="N1737" s="9">
        <f t="shared" si="786"/>
        <v>91.390474502570498</v>
      </c>
    </row>
    <row r="1738" spans="1:14" ht="25.5">
      <c r="A1738" s="8" t="s">
        <v>83</v>
      </c>
      <c r="B1738" s="2" t="s">
        <v>791</v>
      </c>
      <c r="C1738" s="2" t="s">
        <v>19</v>
      </c>
      <c r="D1738" s="2" t="s">
        <v>315</v>
      </c>
      <c r="E1738" s="2" t="s">
        <v>794</v>
      </c>
      <c r="F1738" s="6" t="s">
        <v>0</v>
      </c>
      <c r="G1738" s="9">
        <v>47691.1</v>
      </c>
      <c r="H1738" s="9" t="s">
        <v>0</v>
      </c>
      <c r="I1738" s="9">
        <v>47691.1</v>
      </c>
      <c r="J1738" s="9">
        <f>J1739+J1741+J1743</f>
        <v>47961.1</v>
      </c>
      <c r="K1738" s="9">
        <f t="shared" ref="K1738:L1738" si="806">K1739+K1741+K1743</f>
        <v>47924.715179999999</v>
      </c>
      <c r="L1738" s="9">
        <f t="shared" si="806"/>
        <v>43541.545890000001</v>
      </c>
      <c r="M1738" s="9">
        <f t="shared" si="785"/>
        <v>91.299101698220426</v>
      </c>
      <c r="N1738" s="9">
        <f t="shared" si="786"/>
        <v>90.785127718088205</v>
      </c>
    </row>
    <row r="1739" spans="1:14" ht="76.5">
      <c r="A1739" s="8" t="s">
        <v>85</v>
      </c>
      <c r="B1739" s="2" t="s">
        <v>791</v>
      </c>
      <c r="C1739" s="2" t="s">
        <v>19</v>
      </c>
      <c r="D1739" s="2" t="s">
        <v>315</v>
      </c>
      <c r="E1739" s="2" t="s">
        <v>794</v>
      </c>
      <c r="F1739" s="2" t="s">
        <v>86</v>
      </c>
      <c r="G1739" s="9">
        <v>44971.1</v>
      </c>
      <c r="H1739" s="9" t="s">
        <v>0</v>
      </c>
      <c r="I1739" s="9">
        <v>44971.1</v>
      </c>
      <c r="J1739" s="9">
        <f>J1740</f>
        <v>44971.1</v>
      </c>
      <c r="K1739" s="9">
        <f t="shared" ref="K1739:L1739" si="807">K1740</f>
        <v>44951.1</v>
      </c>
      <c r="L1739" s="9">
        <f t="shared" si="807"/>
        <v>40587.406009999999</v>
      </c>
      <c r="M1739" s="9">
        <f t="shared" si="785"/>
        <v>90.252197544645341</v>
      </c>
      <c r="N1739" s="9">
        <f t="shared" si="786"/>
        <v>90.252197544645341</v>
      </c>
    </row>
    <row r="1740" spans="1:14" ht="25.5">
      <c r="A1740" s="8" t="s">
        <v>87</v>
      </c>
      <c r="B1740" s="2" t="s">
        <v>791</v>
      </c>
      <c r="C1740" s="2" t="s">
        <v>19</v>
      </c>
      <c r="D1740" s="2" t="s">
        <v>315</v>
      </c>
      <c r="E1740" s="2" t="s">
        <v>794</v>
      </c>
      <c r="F1740" s="2" t="s">
        <v>88</v>
      </c>
      <c r="G1740" s="9">
        <v>44971.1</v>
      </c>
      <c r="H1740" s="9" t="s">
        <v>0</v>
      </c>
      <c r="I1740" s="9">
        <v>44971.1</v>
      </c>
      <c r="J1740" s="9">
        <f>42929.5+2041.6</f>
        <v>44971.1</v>
      </c>
      <c r="K1740" s="9">
        <f>42929.5+2021.6</f>
        <v>44951.1</v>
      </c>
      <c r="L1740" s="9">
        <f>1967.23285+38620.17316</f>
        <v>40587.406009999999</v>
      </c>
      <c r="M1740" s="9">
        <f t="shared" si="785"/>
        <v>90.252197544645341</v>
      </c>
      <c r="N1740" s="9">
        <f t="shared" si="786"/>
        <v>90.252197544645341</v>
      </c>
    </row>
    <row r="1741" spans="1:14" ht="25.5">
      <c r="A1741" s="8" t="s">
        <v>89</v>
      </c>
      <c r="B1741" s="2" t="s">
        <v>791</v>
      </c>
      <c r="C1741" s="2" t="s">
        <v>19</v>
      </c>
      <c r="D1741" s="2" t="s">
        <v>315</v>
      </c>
      <c r="E1741" s="2" t="s">
        <v>794</v>
      </c>
      <c r="F1741" s="2" t="s">
        <v>90</v>
      </c>
      <c r="G1741" s="9">
        <v>2700</v>
      </c>
      <c r="H1741" s="9" t="s">
        <v>0</v>
      </c>
      <c r="I1741" s="9">
        <v>2700</v>
      </c>
      <c r="J1741" s="9">
        <f>J1742</f>
        <v>2970</v>
      </c>
      <c r="K1741" s="9">
        <f t="shared" ref="K1741:L1741" si="808">K1742</f>
        <v>2970</v>
      </c>
      <c r="L1741" s="9">
        <f t="shared" si="808"/>
        <v>2953.5246999999999</v>
      </c>
      <c r="M1741" s="9">
        <f t="shared" si="785"/>
        <v>109.38980370370371</v>
      </c>
      <c r="N1741" s="9">
        <f t="shared" si="786"/>
        <v>99.445276094276096</v>
      </c>
    </row>
    <row r="1742" spans="1:14" ht="38.25">
      <c r="A1742" s="8" t="s">
        <v>91</v>
      </c>
      <c r="B1742" s="2" t="s">
        <v>791</v>
      </c>
      <c r="C1742" s="2" t="s">
        <v>19</v>
      </c>
      <c r="D1742" s="2" t="s">
        <v>315</v>
      </c>
      <c r="E1742" s="2" t="s">
        <v>794</v>
      </c>
      <c r="F1742" s="2" t="s">
        <v>92</v>
      </c>
      <c r="G1742" s="9">
        <v>2700</v>
      </c>
      <c r="H1742" s="9" t="s">
        <v>0</v>
      </c>
      <c r="I1742" s="9">
        <v>2700</v>
      </c>
      <c r="J1742" s="9">
        <v>2970</v>
      </c>
      <c r="K1742" s="9">
        <v>2970</v>
      </c>
      <c r="L1742" s="9">
        <v>2953.5246999999999</v>
      </c>
      <c r="M1742" s="9">
        <f t="shared" si="785"/>
        <v>109.38980370370371</v>
      </c>
      <c r="N1742" s="9">
        <f t="shared" si="786"/>
        <v>99.445276094276096</v>
      </c>
    </row>
    <row r="1743" spans="1:14">
      <c r="A1743" s="8" t="s">
        <v>97</v>
      </c>
      <c r="B1743" s="2" t="s">
        <v>791</v>
      </c>
      <c r="C1743" s="2" t="s">
        <v>19</v>
      </c>
      <c r="D1743" s="2" t="s">
        <v>315</v>
      </c>
      <c r="E1743" s="2" t="s">
        <v>794</v>
      </c>
      <c r="F1743" s="2" t="s">
        <v>98</v>
      </c>
      <c r="G1743" s="9">
        <v>20</v>
      </c>
      <c r="H1743" s="9" t="s">
        <v>0</v>
      </c>
      <c r="I1743" s="9">
        <v>20</v>
      </c>
      <c r="J1743" s="9">
        <f>J1744</f>
        <v>20.000000000000004</v>
      </c>
      <c r="K1743" s="9">
        <f t="shared" ref="K1743:L1743" si="809">K1744</f>
        <v>3.6151800000000001</v>
      </c>
      <c r="L1743" s="9">
        <f t="shared" si="809"/>
        <v>0.61517999999999995</v>
      </c>
      <c r="M1743" s="9">
        <f t="shared" si="785"/>
        <v>3.0758999999999999</v>
      </c>
      <c r="N1743" s="9">
        <f t="shared" si="786"/>
        <v>3.075899999999999</v>
      </c>
    </row>
    <row r="1744" spans="1:14">
      <c r="A1744" s="8" t="s">
        <v>99</v>
      </c>
      <c r="B1744" s="2" t="s">
        <v>791</v>
      </c>
      <c r="C1744" s="2" t="s">
        <v>19</v>
      </c>
      <c r="D1744" s="2" t="s">
        <v>315</v>
      </c>
      <c r="E1744" s="2" t="s">
        <v>794</v>
      </c>
      <c r="F1744" s="2" t="s">
        <v>100</v>
      </c>
      <c r="G1744" s="9">
        <v>20</v>
      </c>
      <c r="H1744" s="9" t="s">
        <v>0</v>
      </c>
      <c r="I1744" s="9">
        <v>20</v>
      </c>
      <c r="J1744" s="9">
        <f>19.38482+0.01518+0.6</f>
        <v>20.000000000000004</v>
      </c>
      <c r="K1744" s="9">
        <f>3+0.01518+0.6</f>
        <v>3.6151800000000001</v>
      </c>
      <c r="L1744" s="9">
        <f>0.01518+0.6</f>
        <v>0.61517999999999995</v>
      </c>
      <c r="M1744" s="9">
        <f t="shared" si="785"/>
        <v>3.0758999999999999</v>
      </c>
      <c r="N1744" s="9">
        <f t="shared" si="786"/>
        <v>3.075899999999999</v>
      </c>
    </row>
    <row r="1745" spans="1:14" ht="25.5">
      <c r="A1745" s="8" t="s">
        <v>246</v>
      </c>
      <c r="B1745" s="2" t="s">
        <v>791</v>
      </c>
      <c r="C1745" s="2" t="s">
        <v>19</v>
      </c>
      <c r="D1745" s="2" t="s">
        <v>315</v>
      </c>
      <c r="E1745" s="2" t="s">
        <v>795</v>
      </c>
      <c r="F1745" s="6" t="s">
        <v>0</v>
      </c>
      <c r="G1745" s="9">
        <v>6306.5</v>
      </c>
      <c r="H1745" s="9" t="s">
        <v>0</v>
      </c>
      <c r="I1745" s="9">
        <v>6306.5</v>
      </c>
      <c r="J1745" s="9">
        <f>J1746</f>
        <v>6036.5</v>
      </c>
      <c r="K1745" s="9">
        <f t="shared" ref="K1745:L1746" si="810">K1746</f>
        <v>5807.11697</v>
      </c>
      <c r="L1745" s="9">
        <f t="shared" si="810"/>
        <v>5807.11697</v>
      </c>
      <c r="M1745" s="9">
        <f t="shared" si="785"/>
        <v>92.081455165305641</v>
      </c>
      <c r="N1745" s="9">
        <f t="shared" si="786"/>
        <v>96.20006576658659</v>
      </c>
    </row>
    <row r="1746" spans="1:14" ht="25.5">
      <c r="A1746" s="8" t="s">
        <v>89</v>
      </c>
      <c r="B1746" s="2" t="s">
        <v>791</v>
      </c>
      <c r="C1746" s="2" t="s">
        <v>19</v>
      </c>
      <c r="D1746" s="2" t="s">
        <v>315</v>
      </c>
      <c r="E1746" s="2" t="s">
        <v>795</v>
      </c>
      <c r="F1746" s="2" t="s">
        <v>90</v>
      </c>
      <c r="G1746" s="9">
        <v>6306.5</v>
      </c>
      <c r="H1746" s="9" t="s">
        <v>0</v>
      </c>
      <c r="I1746" s="9">
        <v>6306.5</v>
      </c>
      <c r="J1746" s="9">
        <f>J1747</f>
        <v>6036.5</v>
      </c>
      <c r="K1746" s="9">
        <f t="shared" si="810"/>
        <v>5807.11697</v>
      </c>
      <c r="L1746" s="9">
        <f t="shared" si="810"/>
        <v>5807.11697</v>
      </c>
      <c r="M1746" s="9">
        <f t="shared" si="785"/>
        <v>92.081455165305641</v>
      </c>
      <c r="N1746" s="9">
        <f t="shared" si="786"/>
        <v>96.20006576658659</v>
      </c>
    </row>
    <row r="1747" spans="1:14" ht="38.25">
      <c r="A1747" s="8" t="s">
        <v>91</v>
      </c>
      <c r="B1747" s="2" t="s">
        <v>791</v>
      </c>
      <c r="C1747" s="2" t="s">
        <v>19</v>
      </c>
      <c r="D1747" s="2" t="s">
        <v>315</v>
      </c>
      <c r="E1747" s="2" t="s">
        <v>795</v>
      </c>
      <c r="F1747" s="2" t="s">
        <v>92</v>
      </c>
      <c r="G1747" s="9">
        <v>6306.5</v>
      </c>
      <c r="H1747" s="9" t="s">
        <v>0</v>
      </c>
      <c r="I1747" s="9">
        <v>6306.5</v>
      </c>
      <c r="J1747" s="9">
        <v>6036.5</v>
      </c>
      <c r="K1747" s="9">
        <v>5807.11697</v>
      </c>
      <c r="L1747" s="9">
        <v>5807.11697</v>
      </c>
      <c r="M1747" s="9">
        <f t="shared" si="785"/>
        <v>92.081455165305641</v>
      </c>
      <c r="N1747" s="9">
        <f t="shared" si="786"/>
        <v>96.20006576658659</v>
      </c>
    </row>
    <row r="1748" spans="1:14">
      <c r="A1748" s="10" t="s">
        <v>0</v>
      </c>
      <c r="B1748" s="6" t="s">
        <v>0</v>
      </c>
      <c r="C1748" s="6" t="s">
        <v>0</v>
      </c>
      <c r="D1748" s="6" t="s">
        <v>0</v>
      </c>
      <c r="E1748" s="6" t="s">
        <v>0</v>
      </c>
      <c r="F1748" s="6" t="s">
        <v>0</v>
      </c>
      <c r="G1748" s="11" t="s">
        <v>0</v>
      </c>
      <c r="H1748" s="11" t="s">
        <v>0</v>
      </c>
      <c r="I1748" s="11" t="s">
        <v>0</v>
      </c>
      <c r="J1748" s="11"/>
      <c r="K1748" s="11"/>
      <c r="L1748" s="11"/>
      <c r="M1748" s="11"/>
      <c r="N1748" s="11"/>
    </row>
    <row r="1749" spans="1:14">
      <c r="A1749" s="8" t="s">
        <v>46</v>
      </c>
      <c r="B1749" s="2" t="s">
        <v>791</v>
      </c>
      <c r="C1749" s="2" t="s">
        <v>21</v>
      </c>
      <c r="D1749" s="6" t="s">
        <v>0</v>
      </c>
      <c r="E1749" s="6" t="s">
        <v>0</v>
      </c>
      <c r="F1749" s="6" t="s">
        <v>0</v>
      </c>
      <c r="G1749" s="9">
        <v>251403.2</v>
      </c>
      <c r="H1749" s="9" t="s">
        <v>0</v>
      </c>
      <c r="I1749" s="9">
        <v>251403.2</v>
      </c>
      <c r="J1749" s="9">
        <f>J1750</f>
        <v>251403.18904999999</v>
      </c>
      <c r="K1749" s="9">
        <f t="shared" ref="K1749:L1750" si="811">K1750</f>
        <v>249640.63296999998</v>
      </c>
      <c r="L1749" s="9">
        <f t="shared" si="811"/>
        <v>249498.48496999999</v>
      </c>
      <c r="M1749" s="9">
        <f t="shared" si="785"/>
        <v>99.242366433681028</v>
      </c>
      <c r="N1749" s="9">
        <f t="shared" si="786"/>
        <v>99.242370756235246</v>
      </c>
    </row>
    <row r="1750" spans="1:14" ht="25.5">
      <c r="A1750" s="8" t="s">
        <v>77</v>
      </c>
      <c r="B1750" s="2" t="s">
        <v>791</v>
      </c>
      <c r="C1750" s="2" t="s">
        <v>21</v>
      </c>
      <c r="D1750" s="2" t="s">
        <v>78</v>
      </c>
      <c r="E1750" s="6" t="s">
        <v>0</v>
      </c>
      <c r="F1750" s="6" t="s">
        <v>0</v>
      </c>
      <c r="G1750" s="9">
        <v>251403.2</v>
      </c>
      <c r="H1750" s="9" t="s">
        <v>0</v>
      </c>
      <c r="I1750" s="9">
        <v>251403.2</v>
      </c>
      <c r="J1750" s="9">
        <f>J1751</f>
        <v>251403.18904999999</v>
      </c>
      <c r="K1750" s="9">
        <f t="shared" si="811"/>
        <v>249640.63296999998</v>
      </c>
      <c r="L1750" s="9">
        <f t="shared" si="811"/>
        <v>249498.48496999999</v>
      </c>
      <c r="M1750" s="9">
        <f t="shared" si="785"/>
        <v>99.242366433681028</v>
      </c>
      <c r="N1750" s="9">
        <f t="shared" si="786"/>
        <v>99.242370756235246</v>
      </c>
    </row>
    <row r="1751" spans="1:14" ht="51">
      <c r="A1751" s="8" t="s">
        <v>470</v>
      </c>
      <c r="B1751" s="2" t="s">
        <v>791</v>
      </c>
      <c r="C1751" s="2" t="s">
        <v>21</v>
      </c>
      <c r="D1751" s="2" t="s">
        <v>78</v>
      </c>
      <c r="E1751" s="2" t="s">
        <v>471</v>
      </c>
      <c r="F1751" s="6" t="s">
        <v>0</v>
      </c>
      <c r="G1751" s="9">
        <v>251403.2</v>
      </c>
      <c r="H1751" s="9" t="s">
        <v>0</v>
      </c>
      <c r="I1751" s="9">
        <v>251403.2</v>
      </c>
      <c r="J1751" s="9">
        <f>J1752+J1771</f>
        <v>251403.18904999999</v>
      </c>
      <c r="K1751" s="9">
        <f t="shared" ref="K1751:L1751" si="812">K1752+K1771</f>
        <v>249640.63296999998</v>
      </c>
      <c r="L1751" s="9">
        <f t="shared" si="812"/>
        <v>249498.48496999999</v>
      </c>
      <c r="M1751" s="9">
        <f t="shared" si="785"/>
        <v>99.242366433681028</v>
      </c>
      <c r="N1751" s="9">
        <f t="shared" si="786"/>
        <v>99.242370756235246</v>
      </c>
    </row>
    <row r="1752" spans="1:14" ht="38.25">
      <c r="A1752" s="8" t="s">
        <v>472</v>
      </c>
      <c r="B1752" s="2" t="s">
        <v>791</v>
      </c>
      <c r="C1752" s="2" t="s">
        <v>21</v>
      </c>
      <c r="D1752" s="2" t="s">
        <v>78</v>
      </c>
      <c r="E1752" s="2" t="s">
        <v>473</v>
      </c>
      <c r="F1752" s="6" t="s">
        <v>0</v>
      </c>
      <c r="G1752" s="9">
        <v>79378.2</v>
      </c>
      <c r="H1752" s="9" t="s">
        <v>0</v>
      </c>
      <c r="I1752" s="9">
        <v>79378.2</v>
      </c>
      <c r="J1752" s="9">
        <f>J1753+J1760+J1763+J1766</f>
        <v>79378.14</v>
      </c>
      <c r="K1752" s="9">
        <f t="shared" ref="K1752:L1752" si="813">K1753+K1760+K1763+K1766</f>
        <v>78079.96054</v>
      </c>
      <c r="L1752" s="9">
        <f t="shared" si="813"/>
        <v>78079.96054</v>
      </c>
      <c r="M1752" s="9">
        <f t="shared" si="785"/>
        <v>98.364488663134225</v>
      </c>
      <c r="N1752" s="9">
        <f t="shared" si="786"/>
        <v>98.364563014452088</v>
      </c>
    </row>
    <row r="1753" spans="1:14" ht="38.25">
      <c r="A1753" s="8" t="s">
        <v>796</v>
      </c>
      <c r="B1753" s="2" t="s">
        <v>791</v>
      </c>
      <c r="C1753" s="2" t="s">
        <v>21</v>
      </c>
      <c r="D1753" s="2" t="s">
        <v>78</v>
      </c>
      <c r="E1753" s="2" t="s">
        <v>797</v>
      </c>
      <c r="F1753" s="6" t="s">
        <v>0</v>
      </c>
      <c r="G1753" s="9">
        <v>65231.8</v>
      </c>
      <c r="H1753" s="9" t="s">
        <v>0</v>
      </c>
      <c r="I1753" s="9">
        <v>65231.8</v>
      </c>
      <c r="J1753" s="9">
        <f>J1754+J1756+J1758</f>
        <v>65231.75</v>
      </c>
      <c r="K1753" s="9">
        <f t="shared" ref="K1753:L1753" si="814">K1754+K1756+K1758</f>
        <v>65231.75</v>
      </c>
      <c r="L1753" s="9">
        <f t="shared" si="814"/>
        <v>65231.75</v>
      </c>
      <c r="M1753" s="9">
        <f t="shared" si="785"/>
        <v>99.999923350267807</v>
      </c>
      <c r="N1753" s="9">
        <f t="shared" si="786"/>
        <v>100</v>
      </c>
    </row>
    <row r="1754" spans="1:14" ht="25.5">
      <c r="A1754" s="8" t="s">
        <v>89</v>
      </c>
      <c r="B1754" s="2" t="s">
        <v>791</v>
      </c>
      <c r="C1754" s="2" t="s">
        <v>21</v>
      </c>
      <c r="D1754" s="2" t="s">
        <v>78</v>
      </c>
      <c r="E1754" s="2" t="s">
        <v>797</v>
      </c>
      <c r="F1754" s="2" t="s">
        <v>90</v>
      </c>
      <c r="G1754" s="9">
        <v>1995</v>
      </c>
      <c r="H1754" s="9" t="s">
        <v>0</v>
      </c>
      <c r="I1754" s="9">
        <v>1995</v>
      </c>
      <c r="J1754" s="9">
        <f>J1755</f>
        <v>1995</v>
      </c>
      <c r="K1754" s="9">
        <f t="shared" ref="K1754:L1754" si="815">K1755</f>
        <v>1995</v>
      </c>
      <c r="L1754" s="9">
        <f t="shared" si="815"/>
        <v>1995</v>
      </c>
      <c r="M1754" s="9">
        <f t="shared" si="785"/>
        <v>100</v>
      </c>
      <c r="N1754" s="9">
        <f t="shared" si="786"/>
        <v>100</v>
      </c>
    </row>
    <row r="1755" spans="1:14" ht="38.25">
      <c r="A1755" s="8" t="s">
        <v>91</v>
      </c>
      <c r="B1755" s="2" t="s">
        <v>791</v>
      </c>
      <c r="C1755" s="2" t="s">
        <v>21</v>
      </c>
      <c r="D1755" s="2" t="s">
        <v>78</v>
      </c>
      <c r="E1755" s="2" t="s">
        <v>797</v>
      </c>
      <c r="F1755" s="2" t="s">
        <v>92</v>
      </c>
      <c r="G1755" s="9">
        <v>1995</v>
      </c>
      <c r="H1755" s="9" t="s">
        <v>0</v>
      </c>
      <c r="I1755" s="9">
        <v>1995</v>
      </c>
      <c r="J1755" s="9">
        <v>1995</v>
      </c>
      <c r="K1755" s="9">
        <v>1995</v>
      </c>
      <c r="L1755" s="9">
        <v>1995</v>
      </c>
      <c r="M1755" s="9">
        <f t="shared" si="785"/>
        <v>100</v>
      </c>
      <c r="N1755" s="9">
        <f t="shared" si="786"/>
        <v>100</v>
      </c>
    </row>
    <row r="1756" spans="1:14" ht="38.25">
      <c r="A1756" s="8" t="s">
        <v>62</v>
      </c>
      <c r="B1756" s="2" t="s">
        <v>791</v>
      </c>
      <c r="C1756" s="2" t="s">
        <v>21</v>
      </c>
      <c r="D1756" s="2" t="s">
        <v>78</v>
      </c>
      <c r="E1756" s="2" t="s">
        <v>797</v>
      </c>
      <c r="F1756" s="2" t="s">
        <v>63</v>
      </c>
      <c r="G1756" s="9">
        <v>62495.8</v>
      </c>
      <c r="H1756" s="9" t="s">
        <v>0</v>
      </c>
      <c r="I1756" s="9">
        <v>62495.8</v>
      </c>
      <c r="J1756" s="9">
        <f>J1757</f>
        <v>62495.75</v>
      </c>
      <c r="K1756" s="9">
        <f t="shared" ref="K1756:L1756" si="816">K1757</f>
        <v>62495.75</v>
      </c>
      <c r="L1756" s="9">
        <f t="shared" si="816"/>
        <v>62495.75</v>
      </c>
      <c r="M1756" s="9">
        <f t="shared" si="785"/>
        <v>99.999919994623639</v>
      </c>
      <c r="N1756" s="9">
        <f t="shared" si="786"/>
        <v>100</v>
      </c>
    </row>
    <row r="1757" spans="1:14">
      <c r="A1757" s="8" t="s">
        <v>102</v>
      </c>
      <c r="B1757" s="2" t="s">
        <v>791</v>
      </c>
      <c r="C1757" s="2" t="s">
        <v>21</v>
      </c>
      <c r="D1757" s="2" t="s">
        <v>78</v>
      </c>
      <c r="E1757" s="2" t="s">
        <v>797</v>
      </c>
      <c r="F1757" s="2" t="s">
        <v>103</v>
      </c>
      <c r="G1757" s="9">
        <v>62495.8</v>
      </c>
      <c r="H1757" s="9" t="s">
        <v>0</v>
      </c>
      <c r="I1757" s="9">
        <v>62495.8</v>
      </c>
      <c r="J1757" s="9">
        <v>62495.75</v>
      </c>
      <c r="K1757" s="9">
        <v>62495.75</v>
      </c>
      <c r="L1757" s="9">
        <v>62495.75</v>
      </c>
      <c r="M1757" s="9">
        <f t="shared" si="785"/>
        <v>99.999919994623639</v>
      </c>
      <c r="N1757" s="9">
        <f t="shared" si="786"/>
        <v>100</v>
      </c>
    </row>
    <row r="1758" spans="1:14">
      <c r="A1758" s="8" t="s">
        <v>97</v>
      </c>
      <c r="B1758" s="2" t="s">
        <v>791</v>
      </c>
      <c r="C1758" s="2" t="s">
        <v>21</v>
      </c>
      <c r="D1758" s="2" t="s">
        <v>78</v>
      </c>
      <c r="E1758" s="2" t="s">
        <v>797</v>
      </c>
      <c r="F1758" s="2" t="s">
        <v>98</v>
      </c>
      <c r="G1758" s="9">
        <v>741</v>
      </c>
      <c r="H1758" s="9" t="s">
        <v>0</v>
      </c>
      <c r="I1758" s="9">
        <v>741</v>
      </c>
      <c r="J1758" s="9">
        <f>J1759</f>
        <v>741</v>
      </c>
      <c r="K1758" s="9">
        <f t="shared" ref="K1758:L1758" si="817">K1759</f>
        <v>741</v>
      </c>
      <c r="L1758" s="9">
        <f t="shared" si="817"/>
        <v>741</v>
      </c>
      <c r="M1758" s="9">
        <f t="shared" si="785"/>
        <v>100</v>
      </c>
      <c r="N1758" s="9">
        <f t="shared" si="786"/>
        <v>100</v>
      </c>
    </row>
    <row r="1759" spans="1:14" ht="51">
      <c r="A1759" s="8" t="s">
        <v>240</v>
      </c>
      <c r="B1759" s="2" t="s">
        <v>791</v>
      </c>
      <c r="C1759" s="2" t="s">
        <v>21</v>
      </c>
      <c r="D1759" s="2" t="s">
        <v>78</v>
      </c>
      <c r="E1759" s="2" t="s">
        <v>797</v>
      </c>
      <c r="F1759" s="2" t="s">
        <v>241</v>
      </c>
      <c r="G1759" s="9">
        <v>741</v>
      </c>
      <c r="H1759" s="9" t="s">
        <v>0</v>
      </c>
      <c r="I1759" s="9">
        <v>741</v>
      </c>
      <c r="J1759" s="9">
        <v>741</v>
      </c>
      <c r="K1759" s="9">
        <v>741</v>
      </c>
      <c r="L1759" s="9">
        <v>741</v>
      </c>
      <c r="M1759" s="9">
        <f t="shared" si="785"/>
        <v>100</v>
      </c>
      <c r="N1759" s="9">
        <f t="shared" si="786"/>
        <v>100</v>
      </c>
    </row>
    <row r="1760" spans="1:14" ht="38.25">
      <c r="A1760" s="8" t="s">
        <v>474</v>
      </c>
      <c r="B1760" s="2" t="s">
        <v>791</v>
      </c>
      <c r="C1760" s="2" t="s">
        <v>21</v>
      </c>
      <c r="D1760" s="2" t="s">
        <v>78</v>
      </c>
      <c r="E1760" s="2" t="s">
        <v>475</v>
      </c>
      <c r="F1760" s="6" t="s">
        <v>0</v>
      </c>
      <c r="G1760" s="9">
        <v>7312.6</v>
      </c>
      <c r="H1760" s="9" t="s">
        <v>0</v>
      </c>
      <c r="I1760" s="9">
        <v>7312.6</v>
      </c>
      <c r="J1760" s="9">
        <f>J1761</f>
        <v>7312.5860000000002</v>
      </c>
      <c r="K1760" s="9">
        <f t="shared" ref="K1760:L1761" si="818">K1761</f>
        <v>7312.5860000000002</v>
      </c>
      <c r="L1760" s="9">
        <f t="shared" si="818"/>
        <v>7312.5860000000002</v>
      </c>
      <c r="M1760" s="9">
        <f t="shared" si="785"/>
        <v>99.999808549626664</v>
      </c>
      <c r="N1760" s="9">
        <f t="shared" si="786"/>
        <v>100</v>
      </c>
    </row>
    <row r="1761" spans="1:14">
      <c r="A1761" s="8" t="s">
        <v>97</v>
      </c>
      <c r="B1761" s="2" t="s">
        <v>791</v>
      </c>
      <c r="C1761" s="2" t="s">
        <v>21</v>
      </c>
      <c r="D1761" s="2" t="s">
        <v>78</v>
      </c>
      <c r="E1761" s="2" t="s">
        <v>475</v>
      </c>
      <c r="F1761" s="2" t="s">
        <v>98</v>
      </c>
      <c r="G1761" s="9">
        <v>7312.6</v>
      </c>
      <c r="H1761" s="9" t="s">
        <v>0</v>
      </c>
      <c r="I1761" s="9">
        <v>7312.6</v>
      </c>
      <c r="J1761" s="9">
        <f>J1762</f>
        <v>7312.5860000000002</v>
      </c>
      <c r="K1761" s="9">
        <f t="shared" si="818"/>
        <v>7312.5860000000002</v>
      </c>
      <c r="L1761" s="9">
        <f t="shared" si="818"/>
        <v>7312.5860000000002</v>
      </c>
      <c r="M1761" s="9">
        <f t="shared" si="785"/>
        <v>99.999808549626664</v>
      </c>
      <c r="N1761" s="9">
        <f t="shared" si="786"/>
        <v>100</v>
      </c>
    </row>
    <row r="1762" spans="1:14" ht="51">
      <c r="A1762" s="8" t="s">
        <v>240</v>
      </c>
      <c r="B1762" s="2" t="s">
        <v>791</v>
      </c>
      <c r="C1762" s="2" t="s">
        <v>21</v>
      </c>
      <c r="D1762" s="2" t="s">
        <v>78</v>
      </c>
      <c r="E1762" s="2" t="s">
        <v>475</v>
      </c>
      <c r="F1762" s="2" t="s">
        <v>241</v>
      </c>
      <c r="G1762" s="9">
        <v>7312.6</v>
      </c>
      <c r="H1762" s="9" t="s">
        <v>0</v>
      </c>
      <c r="I1762" s="9">
        <v>7312.6</v>
      </c>
      <c r="J1762" s="9">
        <v>7312.5860000000002</v>
      </c>
      <c r="K1762" s="9">
        <v>7312.5860000000002</v>
      </c>
      <c r="L1762" s="9">
        <v>7312.5860000000002</v>
      </c>
      <c r="M1762" s="9">
        <f t="shared" si="785"/>
        <v>99.999808549626664</v>
      </c>
      <c r="N1762" s="9">
        <f t="shared" si="786"/>
        <v>100</v>
      </c>
    </row>
    <row r="1763" spans="1:14" ht="25.5">
      <c r="A1763" s="8" t="s">
        <v>60</v>
      </c>
      <c r="B1763" s="2" t="s">
        <v>791</v>
      </c>
      <c r="C1763" s="2" t="s">
        <v>21</v>
      </c>
      <c r="D1763" s="2" t="s">
        <v>78</v>
      </c>
      <c r="E1763" s="2" t="s">
        <v>476</v>
      </c>
      <c r="F1763" s="6" t="s">
        <v>0</v>
      </c>
      <c r="G1763" s="9">
        <v>3289.2</v>
      </c>
      <c r="H1763" s="9" t="s">
        <v>0</v>
      </c>
      <c r="I1763" s="9">
        <v>3289.2</v>
      </c>
      <c r="J1763" s="9">
        <f>J1764</f>
        <v>3289.25</v>
      </c>
      <c r="K1763" s="9">
        <f t="shared" ref="K1763:L1764" si="819">K1764</f>
        <v>3289.25</v>
      </c>
      <c r="L1763" s="9">
        <f t="shared" si="819"/>
        <v>3289.25</v>
      </c>
      <c r="M1763" s="9">
        <f t="shared" si="785"/>
        <v>100.00152012647452</v>
      </c>
      <c r="N1763" s="9">
        <f t="shared" si="786"/>
        <v>100</v>
      </c>
    </row>
    <row r="1764" spans="1:14" ht="38.25">
      <c r="A1764" s="8" t="s">
        <v>62</v>
      </c>
      <c r="B1764" s="2" t="s">
        <v>791</v>
      </c>
      <c r="C1764" s="2" t="s">
        <v>21</v>
      </c>
      <c r="D1764" s="2" t="s">
        <v>78</v>
      </c>
      <c r="E1764" s="2" t="s">
        <v>476</v>
      </c>
      <c r="F1764" s="2" t="s">
        <v>63</v>
      </c>
      <c r="G1764" s="9">
        <v>3289.2</v>
      </c>
      <c r="H1764" s="9" t="s">
        <v>0</v>
      </c>
      <c r="I1764" s="9">
        <v>3289.2</v>
      </c>
      <c r="J1764" s="9">
        <f>J1765</f>
        <v>3289.25</v>
      </c>
      <c r="K1764" s="9">
        <f t="shared" si="819"/>
        <v>3289.25</v>
      </c>
      <c r="L1764" s="9">
        <f t="shared" si="819"/>
        <v>3289.25</v>
      </c>
      <c r="M1764" s="9">
        <f t="shared" si="785"/>
        <v>100.00152012647452</v>
      </c>
      <c r="N1764" s="9">
        <f t="shared" si="786"/>
        <v>100</v>
      </c>
    </row>
    <row r="1765" spans="1:14">
      <c r="A1765" s="8" t="s">
        <v>102</v>
      </c>
      <c r="B1765" s="2" t="s">
        <v>791</v>
      </c>
      <c r="C1765" s="2" t="s">
        <v>21</v>
      </c>
      <c r="D1765" s="2" t="s">
        <v>78</v>
      </c>
      <c r="E1765" s="2" t="s">
        <v>476</v>
      </c>
      <c r="F1765" s="2" t="s">
        <v>103</v>
      </c>
      <c r="G1765" s="9">
        <v>3289.2</v>
      </c>
      <c r="H1765" s="9" t="s">
        <v>0</v>
      </c>
      <c r="I1765" s="9">
        <v>3289.2</v>
      </c>
      <c r="J1765" s="9">
        <v>3289.25</v>
      </c>
      <c r="K1765" s="9">
        <v>3289.25</v>
      </c>
      <c r="L1765" s="9">
        <v>3289.25</v>
      </c>
      <c r="M1765" s="9">
        <f t="shared" si="785"/>
        <v>100.00152012647452</v>
      </c>
      <c r="N1765" s="9">
        <f t="shared" si="786"/>
        <v>100</v>
      </c>
    </row>
    <row r="1766" spans="1:14" ht="25.5">
      <c r="A1766" s="8" t="s">
        <v>798</v>
      </c>
      <c r="B1766" s="2" t="s">
        <v>791</v>
      </c>
      <c r="C1766" s="2" t="s">
        <v>21</v>
      </c>
      <c r="D1766" s="2" t="s">
        <v>78</v>
      </c>
      <c r="E1766" s="2" t="s">
        <v>799</v>
      </c>
      <c r="F1766" s="6" t="s">
        <v>0</v>
      </c>
      <c r="G1766" s="9">
        <v>3544.6</v>
      </c>
      <c r="H1766" s="9" t="s">
        <v>0</v>
      </c>
      <c r="I1766" s="9">
        <v>3544.6</v>
      </c>
      <c r="J1766" s="9">
        <f>J1767+J1769</f>
        <v>3544.5540000000001</v>
      </c>
      <c r="K1766" s="9">
        <f t="shared" ref="K1766:L1766" si="820">K1767+K1769</f>
        <v>2246.3745399999998</v>
      </c>
      <c r="L1766" s="9">
        <f t="shared" si="820"/>
        <v>2246.3745399999998</v>
      </c>
      <c r="M1766" s="9">
        <f t="shared" ref="M1766:M1834" si="821">L1766/I1766*100</f>
        <v>63.374556790611067</v>
      </c>
      <c r="N1766" s="9">
        <f t="shared" ref="N1766:N1834" si="822">L1766/J1766*100</f>
        <v>63.37537924376381</v>
      </c>
    </row>
    <row r="1767" spans="1:14" ht="25.5">
      <c r="A1767" s="8" t="s">
        <v>89</v>
      </c>
      <c r="B1767" s="2" t="s">
        <v>791</v>
      </c>
      <c r="C1767" s="2" t="s">
        <v>21</v>
      </c>
      <c r="D1767" s="2" t="s">
        <v>78</v>
      </c>
      <c r="E1767" s="2" t="s">
        <v>799</v>
      </c>
      <c r="F1767" s="2" t="s">
        <v>90</v>
      </c>
      <c r="G1767" s="9">
        <v>642.20000000000005</v>
      </c>
      <c r="H1767" s="9" t="s">
        <v>0</v>
      </c>
      <c r="I1767" s="9">
        <v>642.20000000000005</v>
      </c>
      <c r="J1767" s="9">
        <f>J1768</f>
        <v>642.20000000000005</v>
      </c>
      <c r="K1767" s="9">
        <f t="shared" ref="K1767:L1767" si="823">K1768</f>
        <v>362.2</v>
      </c>
      <c r="L1767" s="9">
        <f t="shared" si="823"/>
        <v>362.2</v>
      </c>
      <c r="M1767" s="9">
        <f t="shared" si="821"/>
        <v>56.399875428215509</v>
      </c>
      <c r="N1767" s="9">
        <f t="shared" si="822"/>
        <v>56.399875428215509</v>
      </c>
    </row>
    <row r="1768" spans="1:14" ht="38.25">
      <c r="A1768" s="8" t="s">
        <v>91</v>
      </c>
      <c r="B1768" s="2" t="s">
        <v>791</v>
      </c>
      <c r="C1768" s="2" t="s">
        <v>21</v>
      </c>
      <c r="D1768" s="2" t="s">
        <v>78</v>
      </c>
      <c r="E1768" s="2" t="s">
        <v>799</v>
      </c>
      <c r="F1768" s="2" t="s">
        <v>92</v>
      </c>
      <c r="G1768" s="9">
        <v>642.20000000000005</v>
      </c>
      <c r="H1768" s="9" t="s">
        <v>0</v>
      </c>
      <c r="I1768" s="9">
        <v>642.20000000000005</v>
      </c>
      <c r="J1768" s="9">
        <v>642.20000000000005</v>
      </c>
      <c r="K1768" s="9">
        <v>362.2</v>
      </c>
      <c r="L1768" s="9">
        <v>362.2</v>
      </c>
      <c r="M1768" s="9">
        <f t="shared" si="821"/>
        <v>56.399875428215509</v>
      </c>
      <c r="N1768" s="9">
        <f t="shared" si="822"/>
        <v>56.399875428215509</v>
      </c>
    </row>
    <row r="1769" spans="1:14">
      <c r="A1769" s="8" t="s">
        <v>97</v>
      </c>
      <c r="B1769" s="2" t="s">
        <v>791</v>
      </c>
      <c r="C1769" s="2" t="s">
        <v>21</v>
      </c>
      <c r="D1769" s="2" t="s">
        <v>78</v>
      </c>
      <c r="E1769" s="2" t="s">
        <v>799</v>
      </c>
      <c r="F1769" s="2" t="s">
        <v>98</v>
      </c>
      <c r="G1769" s="9">
        <v>2902.4</v>
      </c>
      <c r="H1769" s="9" t="s">
        <v>0</v>
      </c>
      <c r="I1769" s="9">
        <v>2902.4</v>
      </c>
      <c r="J1769" s="9">
        <f>J1770</f>
        <v>2902.3539999999998</v>
      </c>
      <c r="K1769" s="9">
        <f t="shared" ref="K1769:L1769" si="824">K1770</f>
        <v>1884.17454</v>
      </c>
      <c r="L1769" s="9">
        <f t="shared" si="824"/>
        <v>1884.17454</v>
      </c>
      <c r="M1769" s="9">
        <f t="shared" si="821"/>
        <v>64.917810777287755</v>
      </c>
      <c r="N1769" s="9">
        <f t="shared" si="822"/>
        <v>64.918839672899992</v>
      </c>
    </row>
    <row r="1770" spans="1:14" ht="51">
      <c r="A1770" s="8" t="s">
        <v>240</v>
      </c>
      <c r="B1770" s="2" t="s">
        <v>791</v>
      </c>
      <c r="C1770" s="2" t="s">
        <v>21</v>
      </c>
      <c r="D1770" s="2" t="s">
        <v>78</v>
      </c>
      <c r="E1770" s="2" t="s">
        <v>799</v>
      </c>
      <c r="F1770" s="2" t="s">
        <v>241</v>
      </c>
      <c r="G1770" s="9">
        <v>2902.4</v>
      </c>
      <c r="H1770" s="9" t="s">
        <v>0</v>
      </c>
      <c r="I1770" s="9">
        <v>2902.4</v>
      </c>
      <c r="J1770" s="9">
        <v>2902.3539999999998</v>
      </c>
      <c r="K1770" s="9">
        <v>1884.17454</v>
      </c>
      <c r="L1770" s="9">
        <v>1884.17454</v>
      </c>
      <c r="M1770" s="9">
        <f t="shared" si="821"/>
        <v>64.917810777287755</v>
      </c>
      <c r="N1770" s="9">
        <f t="shared" si="822"/>
        <v>64.918839672899992</v>
      </c>
    </row>
    <row r="1771" spans="1:14" ht="51">
      <c r="A1771" s="8" t="s">
        <v>652</v>
      </c>
      <c r="B1771" s="2" t="s">
        <v>791</v>
      </c>
      <c r="C1771" s="2" t="s">
        <v>21</v>
      </c>
      <c r="D1771" s="2" t="s">
        <v>78</v>
      </c>
      <c r="E1771" s="2" t="s">
        <v>653</v>
      </c>
      <c r="F1771" s="6" t="s">
        <v>0</v>
      </c>
      <c r="G1771" s="9">
        <v>172025</v>
      </c>
      <c r="H1771" s="9" t="s">
        <v>0</v>
      </c>
      <c r="I1771" s="9">
        <v>172025</v>
      </c>
      <c r="J1771" s="9">
        <f>J1772+J1779+J1782+J1787+J1790</f>
        <v>172025.04905</v>
      </c>
      <c r="K1771" s="9">
        <f t="shared" ref="K1771:L1771" si="825">K1772+K1779+K1782+K1787+K1790</f>
        <v>171560.67242999998</v>
      </c>
      <c r="L1771" s="9">
        <f t="shared" si="825"/>
        <v>171418.52442999999</v>
      </c>
      <c r="M1771" s="9">
        <f t="shared" si="821"/>
        <v>99.6474491672722</v>
      </c>
      <c r="N1771" s="9">
        <f t="shared" si="822"/>
        <v>99.647420754506683</v>
      </c>
    </row>
    <row r="1772" spans="1:14" ht="38.25">
      <c r="A1772" s="8" t="s">
        <v>800</v>
      </c>
      <c r="B1772" s="2" t="s">
        <v>791</v>
      </c>
      <c r="C1772" s="2" t="s">
        <v>21</v>
      </c>
      <c r="D1772" s="2" t="s">
        <v>78</v>
      </c>
      <c r="E1772" s="2" t="s">
        <v>801</v>
      </c>
      <c r="F1772" s="6" t="s">
        <v>0</v>
      </c>
      <c r="G1772" s="9">
        <v>121015</v>
      </c>
      <c r="H1772" s="9" t="s">
        <v>0</v>
      </c>
      <c r="I1772" s="9">
        <v>121015</v>
      </c>
      <c r="J1772" s="9">
        <f>J1773+J1775+J1777</f>
        <v>121015.04905</v>
      </c>
      <c r="K1772" s="9">
        <f t="shared" ref="K1772:L1772" si="826">K1773+K1775+K1777</f>
        <v>120973.13905</v>
      </c>
      <c r="L1772" s="9">
        <f t="shared" si="826"/>
        <v>120831.04105</v>
      </c>
      <c r="M1772" s="9">
        <f t="shared" si="821"/>
        <v>99.847986654546958</v>
      </c>
      <c r="N1772" s="9">
        <f t="shared" si="822"/>
        <v>99.84794618401223</v>
      </c>
    </row>
    <row r="1773" spans="1:14">
      <c r="A1773" s="8" t="s">
        <v>28</v>
      </c>
      <c r="B1773" s="2" t="s">
        <v>791</v>
      </c>
      <c r="C1773" s="2" t="s">
        <v>21</v>
      </c>
      <c r="D1773" s="2" t="s">
        <v>78</v>
      </c>
      <c r="E1773" s="2" t="s">
        <v>801</v>
      </c>
      <c r="F1773" s="2" t="s">
        <v>29</v>
      </c>
      <c r="G1773" s="9">
        <v>14515</v>
      </c>
      <c r="H1773" s="9" t="s">
        <v>0</v>
      </c>
      <c r="I1773" s="9">
        <v>14515</v>
      </c>
      <c r="J1773" s="9">
        <f>J1774</f>
        <v>14515.04905</v>
      </c>
      <c r="K1773" s="9">
        <f t="shared" ref="K1773:L1773" si="827">K1774</f>
        <v>14515.04905</v>
      </c>
      <c r="L1773" s="9">
        <f t="shared" si="827"/>
        <v>14372.95105</v>
      </c>
      <c r="M1773" s="9">
        <f t="shared" si="821"/>
        <v>99.02136445056837</v>
      </c>
      <c r="N1773" s="9">
        <f t="shared" si="822"/>
        <v>99.021029832482725</v>
      </c>
    </row>
    <row r="1774" spans="1:14">
      <c r="A1774" s="8" t="s">
        <v>75</v>
      </c>
      <c r="B1774" s="2" t="s">
        <v>791</v>
      </c>
      <c r="C1774" s="2" t="s">
        <v>21</v>
      </c>
      <c r="D1774" s="2" t="s">
        <v>78</v>
      </c>
      <c r="E1774" s="2" t="s">
        <v>801</v>
      </c>
      <c r="F1774" s="2" t="s">
        <v>76</v>
      </c>
      <c r="G1774" s="9">
        <v>14515</v>
      </c>
      <c r="H1774" s="9" t="s">
        <v>0</v>
      </c>
      <c r="I1774" s="9">
        <v>14515</v>
      </c>
      <c r="J1774" s="9">
        <v>14515.04905</v>
      </c>
      <c r="K1774" s="9">
        <v>14515.04905</v>
      </c>
      <c r="L1774" s="9">
        <v>14372.95105</v>
      </c>
      <c r="M1774" s="9">
        <f t="shared" si="821"/>
        <v>99.02136445056837</v>
      </c>
      <c r="N1774" s="9">
        <f t="shared" si="822"/>
        <v>99.021029832482725</v>
      </c>
    </row>
    <row r="1775" spans="1:14" ht="38.25">
      <c r="A1775" s="8" t="s">
        <v>62</v>
      </c>
      <c r="B1775" s="2" t="s">
        <v>791</v>
      </c>
      <c r="C1775" s="2" t="s">
        <v>21</v>
      </c>
      <c r="D1775" s="2" t="s">
        <v>78</v>
      </c>
      <c r="E1775" s="2" t="s">
        <v>801</v>
      </c>
      <c r="F1775" s="2" t="s">
        <v>63</v>
      </c>
      <c r="G1775" s="9">
        <v>66500</v>
      </c>
      <c r="H1775" s="9" t="s">
        <v>0</v>
      </c>
      <c r="I1775" s="9">
        <v>66500</v>
      </c>
      <c r="J1775" s="9">
        <f>J1776</f>
        <v>66500</v>
      </c>
      <c r="K1775" s="9">
        <f t="shared" ref="K1775:L1775" si="828">K1776</f>
        <v>66500</v>
      </c>
      <c r="L1775" s="9">
        <f t="shared" si="828"/>
        <v>66500</v>
      </c>
      <c r="M1775" s="9">
        <f t="shared" si="821"/>
        <v>100</v>
      </c>
      <c r="N1775" s="9">
        <f t="shared" si="822"/>
        <v>100</v>
      </c>
    </row>
    <row r="1776" spans="1:14" ht="38.25">
      <c r="A1776" s="8" t="s">
        <v>218</v>
      </c>
      <c r="B1776" s="2" t="s">
        <v>791</v>
      </c>
      <c r="C1776" s="2" t="s">
        <v>21</v>
      </c>
      <c r="D1776" s="2" t="s">
        <v>78</v>
      </c>
      <c r="E1776" s="2" t="s">
        <v>801</v>
      </c>
      <c r="F1776" s="2" t="s">
        <v>219</v>
      </c>
      <c r="G1776" s="9">
        <v>66500</v>
      </c>
      <c r="H1776" s="9" t="s">
        <v>0</v>
      </c>
      <c r="I1776" s="9">
        <v>66500</v>
      </c>
      <c r="J1776" s="9">
        <v>66500</v>
      </c>
      <c r="K1776" s="9">
        <v>66500</v>
      </c>
      <c r="L1776" s="9">
        <v>66500</v>
      </c>
      <c r="M1776" s="9">
        <f t="shared" si="821"/>
        <v>100</v>
      </c>
      <c r="N1776" s="9">
        <f t="shared" si="822"/>
        <v>100</v>
      </c>
    </row>
    <row r="1777" spans="1:14">
      <c r="A1777" s="8" t="s">
        <v>97</v>
      </c>
      <c r="B1777" s="2" t="s">
        <v>791</v>
      </c>
      <c r="C1777" s="2" t="s">
        <v>21</v>
      </c>
      <c r="D1777" s="2" t="s">
        <v>78</v>
      </c>
      <c r="E1777" s="2" t="s">
        <v>801</v>
      </c>
      <c r="F1777" s="2" t="s">
        <v>98</v>
      </c>
      <c r="G1777" s="9">
        <v>40000</v>
      </c>
      <c r="H1777" s="9" t="s">
        <v>0</v>
      </c>
      <c r="I1777" s="9">
        <v>40000</v>
      </c>
      <c r="J1777" s="9">
        <f>J1778</f>
        <v>40000</v>
      </c>
      <c r="K1777" s="9">
        <f t="shared" ref="K1777:L1777" si="829">K1778</f>
        <v>39958.089999999997</v>
      </c>
      <c r="L1777" s="9">
        <f t="shared" si="829"/>
        <v>39958.089999999997</v>
      </c>
      <c r="M1777" s="9">
        <f t="shared" si="821"/>
        <v>99.895224999999982</v>
      </c>
      <c r="N1777" s="9">
        <f t="shared" si="822"/>
        <v>99.895224999999982</v>
      </c>
    </row>
    <row r="1778" spans="1:14" ht="51">
      <c r="A1778" s="8" t="s">
        <v>240</v>
      </c>
      <c r="B1778" s="2" t="s">
        <v>791</v>
      </c>
      <c r="C1778" s="2" t="s">
        <v>21</v>
      </c>
      <c r="D1778" s="2" t="s">
        <v>78</v>
      </c>
      <c r="E1778" s="2" t="s">
        <v>801</v>
      </c>
      <c r="F1778" s="2" t="s">
        <v>241</v>
      </c>
      <c r="G1778" s="9">
        <v>40000</v>
      </c>
      <c r="H1778" s="9" t="s">
        <v>0</v>
      </c>
      <c r="I1778" s="9">
        <v>40000</v>
      </c>
      <c r="J1778" s="9">
        <v>40000</v>
      </c>
      <c r="K1778" s="9">
        <v>39958.089999999997</v>
      </c>
      <c r="L1778" s="9">
        <v>39958.089999999997</v>
      </c>
      <c r="M1778" s="9">
        <f t="shared" si="821"/>
        <v>99.895224999999982</v>
      </c>
      <c r="N1778" s="9">
        <f t="shared" si="822"/>
        <v>99.895224999999982</v>
      </c>
    </row>
    <row r="1779" spans="1:14" ht="25.5">
      <c r="A1779" s="8" t="s">
        <v>60</v>
      </c>
      <c r="B1779" s="2" t="s">
        <v>791</v>
      </c>
      <c r="C1779" s="2" t="s">
        <v>21</v>
      </c>
      <c r="D1779" s="2" t="s">
        <v>78</v>
      </c>
      <c r="E1779" s="2" t="s">
        <v>802</v>
      </c>
      <c r="F1779" s="6" t="s">
        <v>0</v>
      </c>
      <c r="G1779" s="9">
        <v>9585.7999999999993</v>
      </c>
      <c r="H1779" s="9" t="s">
        <v>0</v>
      </c>
      <c r="I1779" s="9">
        <v>9585.7999999999993</v>
      </c>
      <c r="J1779" s="9">
        <f>J1780</f>
        <v>9585.8490000000002</v>
      </c>
      <c r="K1779" s="9">
        <f t="shared" ref="K1779:L1780" si="830">K1780</f>
        <v>9585.8490000000002</v>
      </c>
      <c r="L1779" s="9">
        <f t="shared" si="830"/>
        <v>9585.8490000000002</v>
      </c>
      <c r="M1779" s="9">
        <f t="shared" si="821"/>
        <v>100.00051117277641</v>
      </c>
      <c r="N1779" s="9">
        <f t="shared" si="822"/>
        <v>100</v>
      </c>
    </row>
    <row r="1780" spans="1:14" ht="38.25">
      <c r="A1780" s="8" t="s">
        <v>62</v>
      </c>
      <c r="B1780" s="2" t="s">
        <v>791</v>
      </c>
      <c r="C1780" s="2" t="s">
        <v>21</v>
      </c>
      <c r="D1780" s="2" t="s">
        <v>78</v>
      </c>
      <c r="E1780" s="2" t="s">
        <v>802</v>
      </c>
      <c r="F1780" s="2" t="s">
        <v>63</v>
      </c>
      <c r="G1780" s="9">
        <v>9585.7999999999993</v>
      </c>
      <c r="H1780" s="9" t="s">
        <v>0</v>
      </c>
      <c r="I1780" s="9">
        <v>9585.7999999999993</v>
      </c>
      <c r="J1780" s="9">
        <f>J1781</f>
        <v>9585.8490000000002</v>
      </c>
      <c r="K1780" s="9">
        <f t="shared" si="830"/>
        <v>9585.8490000000002</v>
      </c>
      <c r="L1780" s="9">
        <f t="shared" si="830"/>
        <v>9585.8490000000002</v>
      </c>
      <c r="M1780" s="9">
        <f t="shared" si="821"/>
        <v>100.00051117277641</v>
      </c>
      <c r="N1780" s="9">
        <f t="shared" si="822"/>
        <v>100</v>
      </c>
    </row>
    <row r="1781" spans="1:14">
      <c r="A1781" s="8" t="s">
        <v>102</v>
      </c>
      <c r="B1781" s="2" t="s">
        <v>791</v>
      </c>
      <c r="C1781" s="2" t="s">
        <v>21</v>
      </c>
      <c r="D1781" s="2" t="s">
        <v>78</v>
      </c>
      <c r="E1781" s="2" t="s">
        <v>802</v>
      </c>
      <c r="F1781" s="2" t="s">
        <v>103</v>
      </c>
      <c r="G1781" s="9">
        <v>9585.7999999999993</v>
      </c>
      <c r="H1781" s="9" t="s">
        <v>0</v>
      </c>
      <c r="I1781" s="9">
        <v>9585.7999999999993</v>
      </c>
      <c r="J1781" s="9">
        <v>9585.8490000000002</v>
      </c>
      <c r="K1781" s="9">
        <v>9585.8490000000002</v>
      </c>
      <c r="L1781" s="9">
        <v>9585.8490000000002</v>
      </c>
      <c r="M1781" s="9">
        <f t="shared" si="821"/>
        <v>100.00051117277641</v>
      </c>
      <c r="N1781" s="9">
        <f t="shared" si="822"/>
        <v>100</v>
      </c>
    </row>
    <row r="1782" spans="1:14" ht="25.5">
      <c r="A1782" s="8" t="s">
        <v>654</v>
      </c>
      <c r="B1782" s="2" t="s">
        <v>791</v>
      </c>
      <c r="C1782" s="2" t="s">
        <v>21</v>
      </c>
      <c r="D1782" s="2" t="s">
        <v>78</v>
      </c>
      <c r="E1782" s="2" t="s">
        <v>655</v>
      </c>
      <c r="F1782" s="6" t="s">
        <v>0</v>
      </c>
      <c r="G1782" s="9">
        <v>17668.900000000001</v>
      </c>
      <c r="H1782" s="9" t="s">
        <v>0</v>
      </c>
      <c r="I1782" s="9">
        <v>17668.900000000001</v>
      </c>
      <c r="J1782" s="9">
        <f>J1783+J1785</f>
        <v>17668.900000000001</v>
      </c>
      <c r="K1782" s="9">
        <f t="shared" ref="K1782:L1782" si="831">K1783+K1785</f>
        <v>17246.433379999999</v>
      </c>
      <c r="L1782" s="9">
        <f t="shared" si="831"/>
        <v>17246.383379999999</v>
      </c>
      <c r="M1782" s="9">
        <f t="shared" si="821"/>
        <v>97.608698787134443</v>
      </c>
      <c r="N1782" s="9">
        <f t="shared" si="822"/>
        <v>97.608698787134443</v>
      </c>
    </row>
    <row r="1783" spans="1:14" ht="25.5">
      <c r="A1783" s="8" t="s">
        <v>89</v>
      </c>
      <c r="B1783" s="2" t="s">
        <v>791</v>
      </c>
      <c r="C1783" s="2" t="s">
        <v>21</v>
      </c>
      <c r="D1783" s="2" t="s">
        <v>78</v>
      </c>
      <c r="E1783" s="2" t="s">
        <v>655</v>
      </c>
      <c r="F1783" s="2" t="s">
        <v>90</v>
      </c>
      <c r="G1783" s="9">
        <v>4000</v>
      </c>
      <c r="H1783" s="9" t="s">
        <v>0</v>
      </c>
      <c r="I1783" s="9">
        <v>4000</v>
      </c>
      <c r="J1783" s="9">
        <f>J1784</f>
        <v>4000</v>
      </c>
      <c r="K1783" s="9">
        <f t="shared" ref="K1783:L1783" si="832">K1784</f>
        <v>3577.5333799999999</v>
      </c>
      <c r="L1783" s="9">
        <f t="shared" si="832"/>
        <v>3577.5333799999999</v>
      </c>
      <c r="M1783" s="9">
        <f t="shared" si="821"/>
        <v>89.438334499999996</v>
      </c>
      <c r="N1783" s="9">
        <f t="shared" si="822"/>
        <v>89.438334499999996</v>
      </c>
    </row>
    <row r="1784" spans="1:14" ht="38.25">
      <c r="A1784" s="8" t="s">
        <v>91</v>
      </c>
      <c r="B1784" s="2" t="s">
        <v>791</v>
      </c>
      <c r="C1784" s="2" t="s">
        <v>21</v>
      </c>
      <c r="D1784" s="2" t="s">
        <v>78</v>
      </c>
      <c r="E1784" s="2" t="s">
        <v>655</v>
      </c>
      <c r="F1784" s="2" t="s">
        <v>92</v>
      </c>
      <c r="G1784" s="9">
        <v>4000</v>
      </c>
      <c r="H1784" s="9" t="s">
        <v>0</v>
      </c>
      <c r="I1784" s="9">
        <v>4000</v>
      </c>
      <c r="J1784" s="9">
        <v>4000</v>
      </c>
      <c r="K1784" s="9">
        <v>3577.5333799999999</v>
      </c>
      <c r="L1784" s="9">
        <v>3577.5333799999999</v>
      </c>
      <c r="M1784" s="9">
        <f t="shared" si="821"/>
        <v>89.438334499999996</v>
      </c>
      <c r="N1784" s="9">
        <f t="shared" si="822"/>
        <v>89.438334499999996</v>
      </c>
    </row>
    <row r="1785" spans="1:14">
      <c r="A1785" s="8" t="s">
        <v>97</v>
      </c>
      <c r="B1785" s="2" t="s">
        <v>791</v>
      </c>
      <c r="C1785" s="2" t="s">
        <v>21</v>
      </c>
      <c r="D1785" s="2" t="s">
        <v>78</v>
      </c>
      <c r="E1785" s="2" t="s">
        <v>655</v>
      </c>
      <c r="F1785" s="2" t="s">
        <v>98</v>
      </c>
      <c r="G1785" s="9">
        <v>13668.9</v>
      </c>
      <c r="H1785" s="9" t="s">
        <v>0</v>
      </c>
      <c r="I1785" s="9">
        <v>13668.9</v>
      </c>
      <c r="J1785" s="9">
        <f>J1786</f>
        <v>13668.9</v>
      </c>
      <c r="K1785" s="9">
        <f t="shared" ref="K1785:L1785" si="833">K1786</f>
        <v>13668.9</v>
      </c>
      <c r="L1785" s="9">
        <f t="shared" si="833"/>
        <v>13668.85</v>
      </c>
      <c r="M1785" s="9">
        <f t="shared" si="821"/>
        <v>99.999634206117534</v>
      </c>
      <c r="N1785" s="9">
        <f t="shared" si="822"/>
        <v>99.999634206117534</v>
      </c>
    </row>
    <row r="1786" spans="1:14" ht="51">
      <c r="A1786" s="8" t="s">
        <v>240</v>
      </c>
      <c r="B1786" s="2" t="s">
        <v>791</v>
      </c>
      <c r="C1786" s="2" t="s">
        <v>21</v>
      </c>
      <c r="D1786" s="2" t="s">
        <v>78</v>
      </c>
      <c r="E1786" s="2" t="s">
        <v>655</v>
      </c>
      <c r="F1786" s="2" t="s">
        <v>241</v>
      </c>
      <c r="G1786" s="9">
        <v>13668.9</v>
      </c>
      <c r="H1786" s="9" t="s">
        <v>0</v>
      </c>
      <c r="I1786" s="9">
        <v>13668.9</v>
      </c>
      <c r="J1786" s="9">
        <v>13668.9</v>
      </c>
      <c r="K1786" s="9">
        <v>13668.9</v>
      </c>
      <c r="L1786" s="9">
        <v>13668.85</v>
      </c>
      <c r="M1786" s="9">
        <f t="shared" si="821"/>
        <v>99.999634206117534</v>
      </c>
      <c r="N1786" s="9">
        <f t="shared" si="822"/>
        <v>99.999634206117534</v>
      </c>
    </row>
    <row r="1787" spans="1:14" ht="38.25">
      <c r="A1787" s="8" t="s">
        <v>803</v>
      </c>
      <c r="B1787" s="2" t="s">
        <v>791</v>
      </c>
      <c r="C1787" s="2" t="s">
        <v>21</v>
      </c>
      <c r="D1787" s="2" t="s">
        <v>78</v>
      </c>
      <c r="E1787" s="2" t="s">
        <v>804</v>
      </c>
      <c r="F1787" s="6" t="s">
        <v>0</v>
      </c>
      <c r="G1787" s="9">
        <v>11897.3</v>
      </c>
      <c r="H1787" s="9" t="s">
        <v>0</v>
      </c>
      <c r="I1787" s="9">
        <v>11897.3</v>
      </c>
      <c r="J1787" s="9">
        <f>J1788</f>
        <v>11897.251</v>
      </c>
      <c r="K1787" s="9">
        <f t="shared" ref="K1787:L1788" si="834">K1788</f>
        <v>11897.251</v>
      </c>
      <c r="L1787" s="9">
        <f t="shared" si="834"/>
        <v>11897.251</v>
      </c>
      <c r="M1787" s="9">
        <f t="shared" si="821"/>
        <v>99.999588141847312</v>
      </c>
      <c r="N1787" s="9">
        <f t="shared" si="822"/>
        <v>100</v>
      </c>
    </row>
    <row r="1788" spans="1:14" ht="38.25">
      <c r="A1788" s="8" t="s">
        <v>62</v>
      </c>
      <c r="B1788" s="2" t="s">
        <v>791</v>
      </c>
      <c r="C1788" s="2" t="s">
        <v>21</v>
      </c>
      <c r="D1788" s="2" t="s">
        <v>78</v>
      </c>
      <c r="E1788" s="2" t="s">
        <v>804</v>
      </c>
      <c r="F1788" s="2" t="s">
        <v>63</v>
      </c>
      <c r="G1788" s="9">
        <v>11897.3</v>
      </c>
      <c r="H1788" s="9" t="s">
        <v>0</v>
      </c>
      <c r="I1788" s="9">
        <v>11897.3</v>
      </c>
      <c r="J1788" s="9">
        <f>J1789</f>
        <v>11897.251</v>
      </c>
      <c r="K1788" s="9">
        <f t="shared" si="834"/>
        <v>11897.251</v>
      </c>
      <c r="L1788" s="9">
        <f t="shared" si="834"/>
        <v>11897.251</v>
      </c>
      <c r="M1788" s="9">
        <f t="shared" si="821"/>
        <v>99.999588141847312</v>
      </c>
      <c r="N1788" s="9">
        <f t="shared" si="822"/>
        <v>100</v>
      </c>
    </row>
    <row r="1789" spans="1:14" ht="38.25">
      <c r="A1789" s="8" t="s">
        <v>218</v>
      </c>
      <c r="B1789" s="2" t="s">
        <v>791</v>
      </c>
      <c r="C1789" s="2" t="s">
        <v>21</v>
      </c>
      <c r="D1789" s="2" t="s">
        <v>78</v>
      </c>
      <c r="E1789" s="2" t="s">
        <v>804</v>
      </c>
      <c r="F1789" s="2" t="s">
        <v>219</v>
      </c>
      <c r="G1789" s="9">
        <v>11897.3</v>
      </c>
      <c r="H1789" s="9" t="s">
        <v>0</v>
      </c>
      <c r="I1789" s="9">
        <v>11897.3</v>
      </c>
      <c r="J1789" s="9">
        <v>11897.251</v>
      </c>
      <c r="K1789" s="9">
        <v>11897.251</v>
      </c>
      <c r="L1789" s="9">
        <v>11897.251</v>
      </c>
      <c r="M1789" s="9">
        <f t="shared" si="821"/>
        <v>99.999588141847312</v>
      </c>
      <c r="N1789" s="9">
        <f t="shared" si="822"/>
        <v>100</v>
      </c>
    </row>
    <row r="1790" spans="1:14" ht="38.25">
      <c r="A1790" s="8" t="s">
        <v>805</v>
      </c>
      <c r="B1790" s="2" t="s">
        <v>791</v>
      </c>
      <c r="C1790" s="2" t="s">
        <v>21</v>
      </c>
      <c r="D1790" s="2" t="s">
        <v>78</v>
      </c>
      <c r="E1790" s="2" t="s">
        <v>806</v>
      </c>
      <c r="F1790" s="6" t="s">
        <v>0</v>
      </c>
      <c r="G1790" s="9">
        <v>11858</v>
      </c>
      <c r="H1790" s="9" t="s">
        <v>0</v>
      </c>
      <c r="I1790" s="9">
        <v>11858</v>
      </c>
      <c r="J1790" s="9">
        <f>J1791</f>
        <v>11858</v>
      </c>
      <c r="K1790" s="9">
        <f t="shared" ref="K1790:L1791" si="835">K1791</f>
        <v>11858</v>
      </c>
      <c r="L1790" s="9">
        <f t="shared" si="835"/>
        <v>11858</v>
      </c>
      <c r="M1790" s="9">
        <f t="shared" si="821"/>
        <v>100</v>
      </c>
      <c r="N1790" s="9">
        <f t="shared" si="822"/>
        <v>100</v>
      </c>
    </row>
    <row r="1791" spans="1:14">
      <c r="A1791" s="8" t="s">
        <v>28</v>
      </c>
      <c r="B1791" s="2" t="s">
        <v>791</v>
      </c>
      <c r="C1791" s="2" t="s">
        <v>21</v>
      </c>
      <c r="D1791" s="2" t="s">
        <v>78</v>
      </c>
      <c r="E1791" s="2" t="s">
        <v>806</v>
      </c>
      <c r="F1791" s="2" t="s">
        <v>29</v>
      </c>
      <c r="G1791" s="9">
        <v>11858</v>
      </c>
      <c r="H1791" s="9" t="s">
        <v>0</v>
      </c>
      <c r="I1791" s="9">
        <v>11858</v>
      </c>
      <c r="J1791" s="9">
        <f>J1792</f>
        <v>11858</v>
      </c>
      <c r="K1791" s="9">
        <f t="shared" si="835"/>
        <v>11858</v>
      </c>
      <c r="L1791" s="9">
        <f t="shared" si="835"/>
        <v>11858</v>
      </c>
      <c r="M1791" s="9">
        <f t="shared" si="821"/>
        <v>100</v>
      </c>
      <c r="N1791" s="9">
        <f t="shared" si="822"/>
        <v>100</v>
      </c>
    </row>
    <row r="1792" spans="1:14">
      <c r="A1792" s="8" t="s">
        <v>75</v>
      </c>
      <c r="B1792" s="2" t="s">
        <v>791</v>
      </c>
      <c r="C1792" s="2" t="s">
        <v>21</v>
      </c>
      <c r="D1792" s="2" t="s">
        <v>78</v>
      </c>
      <c r="E1792" s="2" t="s">
        <v>806</v>
      </c>
      <c r="F1792" s="2" t="s">
        <v>76</v>
      </c>
      <c r="G1792" s="9">
        <v>11858</v>
      </c>
      <c r="H1792" s="9" t="s">
        <v>0</v>
      </c>
      <c r="I1792" s="9">
        <v>11858</v>
      </c>
      <c r="J1792" s="9">
        <v>11858</v>
      </c>
      <c r="K1792" s="9">
        <v>11858</v>
      </c>
      <c r="L1792" s="9">
        <v>11858</v>
      </c>
      <c r="M1792" s="9">
        <f t="shared" si="821"/>
        <v>100</v>
      </c>
      <c r="N1792" s="9">
        <f t="shared" si="822"/>
        <v>100</v>
      </c>
    </row>
    <row r="1793" spans="1:14">
      <c r="A1793" s="10" t="s">
        <v>0</v>
      </c>
      <c r="B1793" s="6" t="s">
        <v>0</v>
      </c>
      <c r="C1793" s="6" t="s">
        <v>0</v>
      </c>
      <c r="D1793" s="6" t="s">
        <v>0</v>
      </c>
      <c r="E1793" s="6" t="s">
        <v>0</v>
      </c>
      <c r="F1793" s="6" t="s">
        <v>0</v>
      </c>
      <c r="G1793" s="11" t="s">
        <v>0</v>
      </c>
      <c r="H1793" s="11" t="s">
        <v>0</v>
      </c>
      <c r="I1793" s="11" t="s">
        <v>0</v>
      </c>
      <c r="J1793" s="11"/>
      <c r="K1793" s="11"/>
      <c r="L1793" s="69"/>
      <c r="M1793" s="11"/>
      <c r="N1793" s="11"/>
    </row>
    <row r="1794" spans="1:14" ht="38.25">
      <c r="A1794" s="8" t="s">
        <v>702</v>
      </c>
      <c r="B1794" s="2" t="s">
        <v>791</v>
      </c>
      <c r="C1794" s="2" t="s">
        <v>703</v>
      </c>
      <c r="D1794" s="6" t="s">
        <v>0</v>
      </c>
      <c r="E1794" s="6" t="s">
        <v>0</v>
      </c>
      <c r="F1794" s="6" t="s">
        <v>0</v>
      </c>
      <c r="G1794" s="9">
        <v>8000</v>
      </c>
      <c r="H1794" s="9" t="s">
        <v>0</v>
      </c>
      <c r="I1794" s="9">
        <v>8000</v>
      </c>
      <c r="J1794" s="9">
        <f t="shared" ref="J1794:J1799" si="836">J1795</f>
        <v>8000</v>
      </c>
      <c r="K1794" s="9">
        <f t="shared" ref="K1794:L1799" si="837">K1795</f>
        <v>8000</v>
      </c>
      <c r="L1794" s="9">
        <f t="shared" si="837"/>
        <v>7999</v>
      </c>
      <c r="M1794" s="9">
        <f t="shared" si="821"/>
        <v>99.987499999999997</v>
      </c>
      <c r="N1794" s="9">
        <f t="shared" si="822"/>
        <v>99.987499999999997</v>
      </c>
    </row>
    <row r="1795" spans="1:14">
      <c r="A1795" s="8" t="s">
        <v>713</v>
      </c>
      <c r="B1795" s="2" t="s">
        <v>791</v>
      </c>
      <c r="C1795" s="2" t="s">
        <v>703</v>
      </c>
      <c r="D1795" s="2" t="s">
        <v>129</v>
      </c>
      <c r="E1795" s="6" t="s">
        <v>0</v>
      </c>
      <c r="F1795" s="6" t="s">
        <v>0</v>
      </c>
      <c r="G1795" s="9">
        <v>8000</v>
      </c>
      <c r="H1795" s="9" t="s">
        <v>0</v>
      </c>
      <c r="I1795" s="9">
        <v>8000</v>
      </c>
      <c r="J1795" s="9">
        <f t="shared" si="836"/>
        <v>8000</v>
      </c>
      <c r="K1795" s="9">
        <f t="shared" si="837"/>
        <v>8000</v>
      </c>
      <c r="L1795" s="9">
        <f t="shared" si="837"/>
        <v>7999</v>
      </c>
      <c r="M1795" s="9">
        <f t="shared" si="821"/>
        <v>99.987499999999997</v>
      </c>
      <c r="N1795" s="9">
        <f t="shared" si="822"/>
        <v>99.987499999999997</v>
      </c>
    </row>
    <row r="1796" spans="1:14" ht="51">
      <c r="A1796" s="8" t="s">
        <v>470</v>
      </c>
      <c r="B1796" s="2" t="s">
        <v>791</v>
      </c>
      <c r="C1796" s="2" t="s">
        <v>703</v>
      </c>
      <c r="D1796" s="2" t="s">
        <v>129</v>
      </c>
      <c r="E1796" s="2" t="s">
        <v>471</v>
      </c>
      <c r="F1796" s="6" t="s">
        <v>0</v>
      </c>
      <c r="G1796" s="9">
        <v>8000</v>
      </c>
      <c r="H1796" s="9" t="s">
        <v>0</v>
      </c>
      <c r="I1796" s="9">
        <v>8000</v>
      </c>
      <c r="J1796" s="9">
        <f t="shared" si="836"/>
        <v>8000</v>
      </c>
      <c r="K1796" s="9">
        <f t="shared" si="837"/>
        <v>8000</v>
      </c>
      <c r="L1796" s="9">
        <f t="shared" si="837"/>
        <v>7999</v>
      </c>
      <c r="M1796" s="9">
        <f t="shared" si="821"/>
        <v>99.987499999999997</v>
      </c>
      <c r="N1796" s="9">
        <f t="shared" si="822"/>
        <v>99.987499999999997</v>
      </c>
    </row>
    <row r="1797" spans="1:14" ht="38.25">
      <c r="A1797" s="8" t="s">
        <v>792</v>
      </c>
      <c r="B1797" s="2" t="s">
        <v>791</v>
      </c>
      <c r="C1797" s="2" t="s">
        <v>703</v>
      </c>
      <c r="D1797" s="2" t="s">
        <v>129</v>
      </c>
      <c r="E1797" s="2" t="s">
        <v>793</v>
      </c>
      <c r="F1797" s="6" t="s">
        <v>0</v>
      </c>
      <c r="G1797" s="9">
        <v>8000</v>
      </c>
      <c r="H1797" s="9" t="s">
        <v>0</v>
      </c>
      <c r="I1797" s="9">
        <v>8000</v>
      </c>
      <c r="J1797" s="9">
        <f t="shared" si="836"/>
        <v>8000</v>
      </c>
      <c r="K1797" s="9">
        <f t="shared" si="837"/>
        <v>8000</v>
      </c>
      <c r="L1797" s="9">
        <f t="shared" si="837"/>
        <v>7999</v>
      </c>
      <c r="M1797" s="9">
        <f t="shared" si="821"/>
        <v>99.987499999999997</v>
      </c>
      <c r="N1797" s="9">
        <f t="shared" si="822"/>
        <v>99.987499999999997</v>
      </c>
    </row>
    <row r="1798" spans="1:14" ht="89.25">
      <c r="A1798" s="8" t="s">
        <v>807</v>
      </c>
      <c r="B1798" s="2" t="s">
        <v>791</v>
      </c>
      <c r="C1798" s="2" t="s">
        <v>703</v>
      </c>
      <c r="D1798" s="2" t="s">
        <v>129</v>
      </c>
      <c r="E1798" s="2" t="s">
        <v>808</v>
      </c>
      <c r="F1798" s="6" t="s">
        <v>0</v>
      </c>
      <c r="G1798" s="9">
        <v>8000</v>
      </c>
      <c r="H1798" s="9" t="s">
        <v>0</v>
      </c>
      <c r="I1798" s="9">
        <v>8000</v>
      </c>
      <c r="J1798" s="9">
        <f t="shared" si="836"/>
        <v>8000</v>
      </c>
      <c r="K1798" s="9">
        <f t="shared" si="837"/>
        <v>8000</v>
      </c>
      <c r="L1798" s="9">
        <f t="shared" si="837"/>
        <v>7999</v>
      </c>
      <c r="M1798" s="9">
        <f t="shared" si="821"/>
        <v>99.987499999999997</v>
      </c>
      <c r="N1798" s="9">
        <f t="shared" si="822"/>
        <v>99.987499999999997</v>
      </c>
    </row>
    <row r="1799" spans="1:14">
      <c r="A1799" s="8" t="s">
        <v>28</v>
      </c>
      <c r="B1799" s="2" t="s">
        <v>791</v>
      </c>
      <c r="C1799" s="2" t="s">
        <v>703</v>
      </c>
      <c r="D1799" s="2" t="s">
        <v>129</v>
      </c>
      <c r="E1799" s="2" t="s">
        <v>808</v>
      </c>
      <c r="F1799" s="2" t="s">
        <v>29</v>
      </c>
      <c r="G1799" s="9">
        <v>8000</v>
      </c>
      <c r="H1799" s="9" t="s">
        <v>0</v>
      </c>
      <c r="I1799" s="9">
        <v>8000</v>
      </c>
      <c r="J1799" s="9">
        <f t="shared" si="836"/>
        <v>8000</v>
      </c>
      <c r="K1799" s="9">
        <f t="shared" si="837"/>
        <v>8000</v>
      </c>
      <c r="L1799" s="9">
        <f t="shared" si="837"/>
        <v>7999</v>
      </c>
      <c r="M1799" s="9">
        <f t="shared" si="821"/>
        <v>99.987499999999997</v>
      </c>
      <c r="N1799" s="9">
        <f t="shared" si="822"/>
        <v>99.987499999999997</v>
      </c>
    </row>
    <row r="1800" spans="1:14">
      <c r="A1800" s="8" t="s">
        <v>411</v>
      </c>
      <c r="B1800" s="2" t="s">
        <v>791</v>
      </c>
      <c r="C1800" s="2" t="s">
        <v>703</v>
      </c>
      <c r="D1800" s="2" t="s">
        <v>129</v>
      </c>
      <c r="E1800" s="2" t="s">
        <v>808</v>
      </c>
      <c r="F1800" s="2" t="s">
        <v>412</v>
      </c>
      <c r="G1800" s="9">
        <v>8000</v>
      </c>
      <c r="H1800" s="9" t="s">
        <v>0</v>
      </c>
      <c r="I1800" s="9">
        <v>8000</v>
      </c>
      <c r="J1800" s="9">
        <v>8000</v>
      </c>
      <c r="K1800" s="9">
        <v>8000</v>
      </c>
      <c r="L1800" s="9">
        <v>7999</v>
      </c>
      <c r="M1800" s="9">
        <f t="shared" si="821"/>
        <v>99.987499999999997</v>
      </c>
      <c r="N1800" s="9">
        <f t="shared" si="822"/>
        <v>99.987499999999997</v>
      </c>
    </row>
    <row r="1801" spans="1:14">
      <c r="A1801" s="12" t="s">
        <v>0</v>
      </c>
      <c r="B1801" s="13" t="s">
        <v>0</v>
      </c>
      <c r="C1801" s="6" t="s">
        <v>0</v>
      </c>
      <c r="D1801" s="6" t="s">
        <v>0</v>
      </c>
      <c r="E1801" s="6" t="s">
        <v>0</v>
      </c>
      <c r="F1801" s="6" t="s">
        <v>0</v>
      </c>
      <c r="G1801" s="14" t="s">
        <v>0</v>
      </c>
      <c r="H1801" s="14" t="s">
        <v>0</v>
      </c>
      <c r="I1801" s="14" t="s">
        <v>0</v>
      </c>
      <c r="J1801" s="14"/>
      <c r="K1801" s="14"/>
      <c r="L1801" s="14"/>
      <c r="M1801" s="14"/>
      <c r="N1801" s="14"/>
    </row>
    <row r="1802" spans="1:14" ht="25.5">
      <c r="A1802" s="4" t="s">
        <v>809</v>
      </c>
      <c r="B1802" s="5" t="s">
        <v>810</v>
      </c>
      <c r="C1802" s="6" t="s">
        <v>0</v>
      </c>
      <c r="D1802" s="6" t="s">
        <v>0</v>
      </c>
      <c r="E1802" s="6" t="s">
        <v>0</v>
      </c>
      <c r="F1802" s="6" t="s">
        <v>0</v>
      </c>
      <c r="G1802" s="7">
        <v>39622.699999999997</v>
      </c>
      <c r="H1802" s="7" t="s">
        <v>0</v>
      </c>
      <c r="I1802" s="7">
        <v>39622.699999999997</v>
      </c>
      <c r="J1802" s="7">
        <f>J1803</f>
        <v>42666.608</v>
      </c>
      <c r="K1802" s="7">
        <f t="shared" ref="K1802:L1803" si="838">K1803</f>
        <v>42666.608</v>
      </c>
      <c r="L1802" s="7">
        <f t="shared" si="838"/>
        <v>42666.491720000005</v>
      </c>
      <c r="M1802" s="7">
        <f t="shared" si="821"/>
        <v>107.68193919142313</v>
      </c>
      <c r="N1802" s="7">
        <f t="shared" si="822"/>
        <v>99.999727468375283</v>
      </c>
    </row>
    <row r="1803" spans="1:14">
      <c r="A1803" s="8" t="s">
        <v>18</v>
      </c>
      <c r="B1803" s="2" t="s">
        <v>810</v>
      </c>
      <c r="C1803" s="2" t="s">
        <v>19</v>
      </c>
      <c r="D1803" s="6" t="s">
        <v>0</v>
      </c>
      <c r="E1803" s="6" t="s">
        <v>0</v>
      </c>
      <c r="F1803" s="6" t="s">
        <v>0</v>
      </c>
      <c r="G1803" s="9">
        <v>39622.699999999997</v>
      </c>
      <c r="H1803" s="9" t="s">
        <v>0</v>
      </c>
      <c r="I1803" s="9">
        <v>39622.699999999997</v>
      </c>
      <c r="J1803" s="9">
        <f>J1804</f>
        <v>42666.608</v>
      </c>
      <c r="K1803" s="9">
        <f t="shared" si="838"/>
        <v>42666.608</v>
      </c>
      <c r="L1803" s="9">
        <f t="shared" si="838"/>
        <v>42666.491720000005</v>
      </c>
      <c r="M1803" s="9">
        <f t="shared" si="821"/>
        <v>107.68193919142313</v>
      </c>
      <c r="N1803" s="9">
        <f t="shared" si="822"/>
        <v>99.999727468375283</v>
      </c>
    </row>
    <row r="1804" spans="1:14">
      <c r="A1804" s="8" t="s">
        <v>314</v>
      </c>
      <c r="B1804" s="2" t="s">
        <v>810</v>
      </c>
      <c r="C1804" s="2" t="s">
        <v>19</v>
      </c>
      <c r="D1804" s="2" t="s">
        <v>315</v>
      </c>
      <c r="E1804" s="6" t="s">
        <v>0</v>
      </c>
      <c r="F1804" s="6" t="s">
        <v>0</v>
      </c>
      <c r="G1804" s="9">
        <v>39622.699999999997</v>
      </c>
      <c r="H1804" s="9" t="s">
        <v>0</v>
      </c>
      <c r="I1804" s="9">
        <v>39622.699999999997</v>
      </c>
      <c r="J1804" s="9">
        <f>J1805+J1817</f>
        <v>42666.608</v>
      </c>
      <c r="K1804" s="9">
        <f t="shared" ref="K1804:L1804" si="839">K1805+K1817</f>
        <v>42666.608</v>
      </c>
      <c r="L1804" s="9">
        <f t="shared" si="839"/>
        <v>42666.491720000005</v>
      </c>
      <c r="M1804" s="9">
        <f t="shared" si="821"/>
        <v>107.68193919142313</v>
      </c>
      <c r="N1804" s="9">
        <f t="shared" si="822"/>
        <v>99.999727468375283</v>
      </c>
    </row>
    <row r="1805" spans="1:14" ht="51">
      <c r="A1805" s="8" t="s">
        <v>811</v>
      </c>
      <c r="B1805" s="2" t="s">
        <v>810</v>
      </c>
      <c r="C1805" s="2" t="s">
        <v>19</v>
      </c>
      <c r="D1805" s="2" t="s">
        <v>315</v>
      </c>
      <c r="E1805" s="2" t="s">
        <v>812</v>
      </c>
      <c r="F1805" s="6" t="s">
        <v>0</v>
      </c>
      <c r="G1805" s="9">
        <v>39622.699999999997</v>
      </c>
      <c r="H1805" s="9" t="s">
        <v>0</v>
      </c>
      <c r="I1805" s="9">
        <v>39622.699999999997</v>
      </c>
      <c r="J1805" s="9">
        <f>J1806</f>
        <v>42514</v>
      </c>
      <c r="K1805" s="9">
        <f t="shared" ref="K1805:L1805" si="840">K1806</f>
        <v>42514</v>
      </c>
      <c r="L1805" s="9">
        <f t="shared" si="840"/>
        <v>42513.883720000005</v>
      </c>
      <c r="M1805" s="9">
        <f t="shared" si="821"/>
        <v>107.29678623617272</v>
      </c>
      <c r="N1805" s="9">
        <f t="shared" si="822"/>
        <v>99.999726490097402</v>
      </c>
    </row>
    <row r="1806" spans="1:14" ht="38.25">
      <c r="A1806" s="8" t="s">
        <v>813</v>
      </c>
      <c r="B1806" s="2" t="s">
        <v>810</v>
      </c>
      <c r="C1806" s="2" t="s">
        <v>19</v>
      </c>
      <c r="D1806" s="2" t="s">
        <v>315</v>
      </c>
      <c r="E1806" s="2" t="s">
        <v>814</v>
      </c>
      <c r="F1806" s="6" t="s">
        <v>0</v>
      </c>
      <c r="G1806" s="9">
        <v>39622.699999999997</v>
      </c>
      <c r="H1806" s="9" t="s">
        <v>0</v>
      </c>
      <c r="I1806" s="9">
        <v>39622.699999999997</v>
      </c>
      <c r="J1806" s="9">
        <f>J1807+J1814</f>
        <v>42514</v>
      </c>
      <c r="K1806" s="9">
        <f t="shared" ref="K1806:L1806" si="841">K1807+K1814</f>
        <v>42514</v>
      </c>
      <c r="L1806" s="9">
        <f t="shared" si="841"/>
        <v>42513.883720000005</v>
      </c>
      <c r="M1806" s="9">
        <f t="shared" si="821"/>
        <v>107.29678623617272</v>
      </c>
      <c r="N1806" s="9">
        <f t="shared" si="822"/>
        <v>99.999726490097402</v>
      </c>
    </row>
    <row r="1807" spans="1:14" ht="25.5">
      <c r="A1807" s="8" t="s">
        <v>83</v>
      </c>
      <c r="B1807" s="2" t="s">
        <v>810</v>
      </c>
      <c r="C1807" s="2" t="s">
        <v>19</v>
      </c>
      <c r="D1807" s="2" t="s">
        <v>315</v>
      </c>
      <c r="E1807" s="2" t="s">
        <v>815</v>
      </c>
      <c r="F1807" s="6" t="s">
        <v>0</v>
      </c>
      <c r="G1807" s="9">
        <v>8248.7000000000007</v>
      </c>
      <c r="H1807" s="9" t="s">
        <v>0</v>
      </c>
      <c r="I1807" s="9">
        <v>8248.7000000000007</v>
      </c>
      <c r="J1807" s="9">
        <f>J1808+J1810+J1812</f>
        <v>8248.7000000000007</v>
      </c>
      <c r="K1807" s="9">
        <f t="shared" ref="K1807:L1807" si="842">K1808+K1810+K1812</f>
        <v>8248.7000000000007</v>
      </c>
      <c r="L1807" s="9">
        <f t="shared" si="842"/>
        <v>8248.5837200000024</v>
      </c>
      <c r="M1807" s="9">
        <f t="shared" si="821"/>
        <v>99.998590323323697</v>
      </c>
      <c r="N1807" s="9">
        <f t="shared" si="822"/>
        <v>99.998590323323697</v>
      </c>
    </row>
    <row r="1808" spans="1:14" ht="76.5">
      <c r="A1808" s="8" t="s">
        <v>85</v>
      </c>
      <c r="B1808" s="2" t="s">
        <v>810</v>
      </c>
      <c r="C1808" s="2" t="s">
        <v>19</v>
      </c>
      <c r="D1808" s="2" t="s">
        <v>315</v>
      </c>
      <c r="E1808" s="2" t="s">
        <v>815</v>
      </c>
      <c r="F1808" s="2" t="s">
        <v>86</v>
      </c>
      <c r="G1808" s="9">
        <v>7955.9</v>
      </c>
      <c r="H1808" s="9" t="s">
        <v>0</v>
      </c>
      <c r="I1808" s="9">
        <v>7955.9</v>
      </c>
      <c r="J1808" s="9">
        <f>J1809</f>
        <v>7955.9000000000005</v>
      </c>
      <c r="K1808" s="9">
        <f t="shared" ref="K1808:L1808" si="843">K1809</f>
        <v>7955.9000000000005</v>
      </c>
      <c r="L1808" s="9">
        <f t="shared" si="843"/>
        <v>7955.9000000000005</v>
      </c>
      <c r="M1808" s="9">
        <f t="shared" si="821"/>
        <v>100.00000000000003</v>
      </c>
      <c r="N1808" s="9">
        <f t="shared" si="822"/>
        <v>100</v>
      </c>
    </row>
    <row r="1809" spans="1:14" ht="25.5">
      <c r="A1809" s="8" t="s">
        <v>87</v>
      </c>
      <c r="B1809" s="2" t="s">
        <v>810</v>
      </c>
      <c r="C1809" s="2" t="s">
        <v>19</v>
      </c>
      <c r="D1809" s="2" t="s">
        <v>315</v>
      </c>
      <c r="E1809" s="2" t="s">
        <v>815</v>
      </c>
      <c r="F1809" s="2" t="s">
        <v>88</v>
      </c>
      <c r="G1809" s="9">
        <v>7955.9</v>
      </c>
      <c r="H1809" s="9" t="s">
        <v>0</v>
      </c>
      <c r="I1809" s="9">
        <v>7955.9</v>
      </c>
      <c r="J1809" s="9">
        <f>7752.1+203.8</f>
        <v>7955.9000000000005</v>
      </c>
      <c r="K1809" s="9">
        <f>7752.1+203.8</f>
        <v>7955.9000000000005</v>
      </c>
      <c r="L1809" s="9">
        <f>7752.1+203.8</f>
        <v>7955.9000000000005</v>
      </c>
      <c r="M1809" s="9">
        <f t="shared" si="821"/>
        <v>100.00000000000003</v>
      </c>
      <c r="N1809" s="9">
        <f t="shared" si="822"/>
        <v>100</v>
      </c>
    </row>
    <row r="1810" spans="1:14" ht="25.5">
      <c r="A1810" s="8" t="s">
        <v>89</v>
      </c>
      <c r="B1810" s="2" t="s">
        <v>810</v>
      </c>
      <c r="C1810" s="2" t="s">
        <v>19</v>
      </c>
      <c r="D1810" s="2" t="s">
        <v>315</v>
      </c>
      <c r="E1810" s="2" t="s">
        <v>815</v>
      </c>
      <c r="F1810" s="2" t="s">
        <v>90</v>
      </c>
      <c r="G1810" s="9">
        <v>292.5</v>
      </c>
      <c r="H1810" s="9" t="s">
        <v>0</v>
      </c>
      <c r="I1810" s="9">
        <v>292.5</v>
      </c>
      <c r="J1810" s="9">
        <f>J1811</f>
        <v>292.5</v>
      </c>
      <c r="K1810" s="9">
        <f t="shared" ref="K1810:L1810" si="844">K1811</f>
        <v>292.5</v>
      </c>
      <c r="L1810" s="9">
        <f t="shared" si="844"/>
        <v>292.5</v>
      </c>
      <c r="M1810" s="9">
        <f t="shared" si="821"/>
        <v>100</v>
      </c>
      <c r="N1810" s="9">
        <f t="shared" si="822"/>
        <v>100</v>
      </c>
    </row>
    <row r="1811" spans="1:14" ht="38.25">
      <c r="A1811" s="8" t="s">
        <v>91</v>
      </c>
      <c r="B1811" s="2" t="s">
        <v>810</v>
      </c>
      <c r="C1811" s="2" t="s">
        <v>19</v>
      </c>
      <c r="D1811" s="2" t="s">
        <v>315</v>
      </c>
      <c r="E1811" s="2" t="s">
        <v>815</v>
      </c>
      <c r="F1811" s="2" t="s">
        <v>92</v>
      </c>
      <c r="G1811" s="9">
        <v>292.5</v>
      </c>
      <c r="H1811" s="9" t="s">
        <v>0</v>
      </c>
      <c r="I1811" s="9">
        <v>292.5</v>
      </c>
      <c r="J1811" s="9">
        <v>292.5</v>
      </c>
      <c r="K1811" s="9">
        <v>292.5</v>
      </c>
      <c r="L1811" s="9">
        <v>292.5</v>
      </c>
      <c r="M1811" s="9">
        <f t="shared" si="821"/>
        <v>100</v>
      </c>
      <c r="N1811" s="9">
        <f t="shared" si="822"/>
        <v>100</v>
      </c>
    </row>
    <row r="1812" spans="1:14">
      <c r="A1812" s="8" t="s">
        <v>97</v>
      </c>
      <c r="B1812" s="2" t="s">
        <v>810</v>
      </c>
      <c r="C1812" s="2" t="s">
        <v>19</v>
      </c>
      <c r="D1812" s="2" t="s">
        <v>315</v>
      </c>
      <c r="E1812" s="2" t="s">
        <v>815</v>
      </c>
      <c r="F1812" s="2" t="s">
        <v>98</v>
      </c>
      <c r="G1812" s="9">
        <v>0.3</v>
      </c>
      <c r="H1812" s="9" t="s">
        <v>0</v>
      </c>
      <c r="I1812" s="9">
        <v>0.3</v>
      </c>
      <c r="J1812" s="9">
        <f>J1813</f>
        <v>0.3</v>
      </c>
      <c r="K1812" s="9">
        <f t="shared" ref="K1812:L1812" si="845">K1813</f>
        <v>0.3</v>
      </c>
      <c r="L1812" s="9">
        <f t="shared" si="845"/>
        <v>0.18371999999999999</v>
      </c>
      <c r="M1812" s="9">
        <f t="shared" si="821"/>
        <v>61.240000000000009</v>
      </c>
      <c r="N1812" s="9">
        <f t="shared" si="822"/>
        <v>61.240000000000009</v>
      </c>
    </row>
    <row r="1813" spans="1:14">
      <c r="A1813" s="8" t="s">
        <v>99</v>
      </c>
      <c r="B1813" s="2" t="s">
        <v>810</v>
      </c>
      <c r="C1813" s="2" t="s">
        <v>19</v>
      </c>
      <c r="D1813" s="2" t="s">
        <v>315</v>
      </c>
      <c r="E1813" s="2" t="s">
        <v>815</v>
      </c>
      <c r="F1813" s="2" t="s">
        <v>100</v>
      </c>
      <c r="G1813" s="9">
        <v>0.3</v>
      </c>
      <c r="H1813" s="9" t="s">
        <v>0</v>
      </c>
      <c r="I1813" s="9">
        <v>0.3</v>
      </c>
      <c r="J1813" s="9">
        <v>0.3</v>
      </c>
      <c r="K1813" s="9">
        <v>0.3</v>
      </c>
      <c r="L1813" s="9">
        <v>0.18371999999999999</v>
      </c>
      <c r="M1813" s="9">
        <f t="shared" si="821"/>
        <v>61.240000000000009</v>
      </c>
      <c r="N1813" s="9">
        <f t="shared" si="822"/>
        <v>61.240000000000009</v>
      </c>
    </row>
    <row r="1814" spans="1:14" ht="25.5">
      <c r="A1814" s="8" t="s">
        <v>60</v>
      </c>
      <c r="B1814" s="2" t="s">
        <v>810</v>
      </c>
      <c r="C1814" s="2" t="s">
        <v>19</v>
      </c>
      <c r="D1814" s="2" t="s">
        <v>315</v>
      </c>
      <c r="E1814" s="2" t="s">
        <v>816</v>
      </c>
      <c r="F1814" s="6" t="s">
        <v>0</v>
      </c>
      <c r="G1814" s="9">
        <v>31374</v>
      </c>
      <c r="H1814" s="9" t="s">
        <v>0</v>
      </c>
      <c r="I1814" s="9">
        <v>31374</v>
      </c>
      <c r="J1814" s="9">
        <f>J1815</f>
        <v>34265.300000000003</v>
      </c>
      <c r="K1814" s="9">
        <f t="shared" ref="K1814:L1815" si="846">K1815</f>
        <v>34265.300000000003</v>
      </c>
      <c r="L1814" s="9">
        <f t="shared" si="846"/>
        <v>34265.300000000003</v>
      </c>
      <c r="M1814" s="9">
        <f t="shared" si="821"/>
        <v>109.21559252884553</v>
      </c>
      <c r="N1814" s="9">
        <f t="shared" si="822"/>
        <v>100</v>
      </c>
    </row>
    <row r="1815" spans="1:14" ht="38.25">
      <c r="A1815" s="8" t="s">
        <v>62</v>
      </c>
      <c r="B1815" s="2" t="s">
        <v>810</v>
      </c>
      <c r="C1815" s="2" t="s">
        <v>19</v>
      </c>
      <c r="D1815" s="2" t="s">
        <v>315</v>
      </c>
      <c r="E1815" s="2" t="s">
        <v>816</v>
      </c>
      <c r="F1815" s="2" t="s">
        <v>63</v>
      </c>
      <c r="G1815" s="9">
        <v>31374</v>
      </c>
      <c r="H1815" s="9" t="s">
        <v>0</v>
      </c>
      <c r="I1815" s="9">
        <v>31374</v>
      </c>
      <c r="J1815" s="9">
        <f>J1816</f>
        <v>34265.300000000003</v>
      </c>
      <c r="K1815" s="9">
        <f t="shared" si="846"/>
        <v>34265.300000000003</v>
      </c>
      <c r="L1815" s="9">
        <f t="shared" si="846"/>
        <v>34265.300000000003</v>
      </c>
      <c r="M1815" s="9">
        <f t="shared" si="821"/>
        <v>109.21559252884553</v>
      </c>
      <c r="N1815" s="9">
        <f t="shared" si="822"/>
        <v>100</v>
      </c>
    </row>
    <row r="1816" spans="1:14">
      <c r="A1816" s="8" t="s">
        <v>64</v>
      </c>
      <c r="B1816" s="2" t="s">
        <v>810</v>
      </c>
      <c r="C1816" s="2" t="s">
        <v>19</v>
      </c>
      <c r="D1816" s="2" t="s">
        <v>315</v>
      </c>
      <c r="E1816" s="2" t="s">
        <v>816</v>
      </c>
      <c r="F1816" s="2" t="s">
        <v>65</v>
      </c>
      <c r="G1816" s="9">
        <v>31374</v>
      </c>
      <c r="H1816" s="9" t="s">
        <v>0</v>
      </c>
      <c r="I1816" s="9">
        <v>31374</v>
      </c>
      <c r="J1816" s="9">
        <v>34265.300000000003</v>
      </c>
      <c r="K1816" s="9">
        <v>34265.300000000003</v>
      </c>
      <c r="L1816" s="9">
        <v>34265.300000000003</v>
      </c>
      <c r="M1816" s="9">
        <f t="shared" si="821"/>
        <v>109.21559252884553</v>
      </c>
      <c r="N1816" s="9">
        <f t="shared" si="822"/>
        <v>100</v>
      </c>
    </row>
    <row r="1817" spans="1:14" ht="25.5">
      <c r="A1817" s="8" t="s">
        <v>677</v>
      </c>
      <c r="B1817" s="2" t="s">
        <v>810</v>
      </c>
      <c r="C1817" s="2" t="s">
        <v>19</v>
      </c>
      <c r="D1817" s="2" t="s">
        <v>315</v>
      </c>
      <c r="E1817" s="2" t="s">
        <v>678</v>
      </c>
      <c r="F1817" s="2"/>
      <c r="G1817" s="9"/>
      <c r="H1817" s="9"/>
      <c r="I1817" s="9"/>
      <c r="J1817" s="9">
        <f>J1818</f>
        <v>152.608</v>
      </c>
      <c r="K1817" s="9">
        <f t="shared" ref="K1817:L1819" si="847">K1818</f>
        <v>152.608</v>
      </c>
      <c r="L1817" s="9">
        <f t="shared" si="847"/>
        <v>152.608</v>
      </c>
      <c r="M1817" s="9">
        <v>0</v>
      </c>
      <c r="N1817" s="9">
        <f t="shared" ref="N1817:N1820" si="848">M1817/J1817*100</f>
        <v>0</v>
      </c>
    </row>
    <row r="1818" spans="1:14" ht="25.5">
      <c r="A1818" s="8" t="s">
        <v>677</v>
      </c>
      <c r="B1818" s="2" t="s">
        <v>810</v>
      </c>
      <c r="C1818" s="2" t="s">
        <v>19</v>
      </c>
      <c r="D1818" s="2" t="s">
        <v>315</v>
      </c>
      <c r="E1818" s="2" t="s">
        <v>679</v>
      </c>
      <c r="F1818" s="2"/>
      <c r="G1818" s="9"/>
      <c r="H1818" s="9"/>
      <c r="I1818" s="9"/>
      <c r="J1818" s="9">
        <f>J1819</f>
        <v>152.608</v>
      </c>
      <c r="K1818" s="9">
        <f t="shared" si="847"/>
        <v>152.608</v>
      </c>
      <c r="L1818" s="9">
        <f t="shared" si="847"/>
        <v>152.608</v>
      </c>
      <c r="M1818" s="9">
        <v>0</v>
      </c>
      <c r="N1818" s="9">
        <f t="shared" si="848"/>
        <v>0</v>
      </c>
    </row>
    <row r="1819" spans="1:14" ht="38.25">
      <c r="A1819" s="8" t="s">
        <v>62</v>
      </c>
      <c r="B1819" s="2" t="s">
        <v>810</v>
      </c>
      <c r="C1819" s="2" t="s">
        <v>19</v>
      </c>
      <c r="D1819" s="2" t="s">
        <v>315</v>
      </c>
      <c r="E1819" s="2" t="s">
        <v>679</v>
      </c>
      <c r="F1819" s="2">
        <v>600</v>
      </c>
      <c r="G1819" s="9"/>
      <c r="H1819" s="9"/>
      <c r="I1819" s="9"/>
      <c r="J1819" s="9">
        <f>J1820</f>
        <v>152.608</v>
      </c>
      <c r="K1819" s="9">
        <f t="shared" si="847"/>
        <v>152.608</v>
      </c>
      <c r="L1819" s="9">
        <f t="shared" si="847"/>
        <v>152.608</v>
      </c>
      <c r="M1819" s="9">
        <v>0</v>
      </c>
      <c r="N1819" s="9">
        <f t="shared" si="848"/>
        <v>0</v>
      </c>
    </row>
    <row r="1820" spans="1:14">
      <c r="A1820" s="8" t="s">
        <v>64</v>
      </c>
      <c r="B1820" s="2" t="s">
        <v>810</v>
      </c>
      <c r="C1820" s="2" t="s">
        <v>19</v>
      </c>
      <c r="D1820" s="2" t="s">
        <v>315</v>
      </c>
      <c r="E1820" s="2" t="s">
        <v>679</v>
      </c>
      <c r="F1820" s="2">
        <v>610</v>
      </c>
      <c r="G1820" s="9"/>
      <c r="H1820" s="9"/>
      <c r="I1820" s="9"/>
      <c r="J1820" s="9">
        <v>152.608</v>
      </c>
      <c r="K1820" s="9">
        <v>152.608</v>
      </c>
      <c r="L1820" s="9">
        <v>152.608</v>
      </c>
      <c r="M1820" s="9">
        <v>0</v>
      </c>
      <c r="N1820" s="9">
        <f t="shared" si="848"/>
        <v>0</v>
      </c>
    </row>
    <row r="1821" spans="1:14">
      <c r="A1821" s="12" t="s">
        <v>0</v>
      </c>
      <c r="B1821" s="13" t="s">
        <v>0</v>
      </c>
      <c r="C1821" s="6" t="s">
        <v>0</v>
      </c>
      <c r="D1821" s="6" t="s">
        <v>0</v>
      </c>
      <c r="E1821" s="6" t="s">
        <v>0</v>
      </c>
      <c r="F1821" s="6" t="s">
        <v>0</v>
      </c>
      <c r="G1821" s="14" t="s">
        <v>0</v>
      </c>
      <c r="H1821" s="14" t="s">
        <v>0</v>
      </c>
      <c r="I1821" s="14" t="s">
        <v>0</v>
      </c>
      <c r="J1821" s="14"/>
      <c r="K1821" s="14"/>
      <c r="L1821" s="14"/>
      <c r="M1821" s="14"/>
      <c r="N1821" s="14"/>
    </row>
    <row r="1822" spans="1:14" ht="38.25">
      <c r="A1822" s="4" t="s">
        <v>817</v>
      </c>
      <c r="B1822" s="5" t="s">
        <v>818</v>
      </c>
      <c r="C1822" s="6" t="s">
        <v>0</v>
      </c>
      <c r="D1822" s="6" t="s">
        <v>0</v>
      </c>
      <c r="E1822" s="6" t="s">
        <v>0</v>
      </c>
      <c r="F1822" s="6" t="s">
        <v>0</v>
      </c>
      <c r="G1822" s="7">
        <v>10775659.300000001</v>
      </c>
      <c r="H1822" s="7">
        <v>33432.400000000001</v>
      </c>
      <c r="I1822" s="7">
        <v>10809091.699999999</v>
      </c>
      <c r="J1822" s="7">
        <f>J1823+J1846+J1895+J1910</f>
        <v>11163655.504780004</v>
      </c>
      <c r="K1822" s="7">
        <f t="shared" ref="K1822:L1822" si="849">K1823+K1846+K1895+K1910</f>
        <v>10870586.983440002</v>
      </c>
      <c r="L1822" s="7">
        <f t="shared" si="849"/>
        <v>10834986.912279999</v>
      </c>
      <c r="M1822" s="7">
        <f t="shared" si="821"/>
        <v>100.23956880928301</v>
      </c>
      <c r="N1822" s="7">
        <f t="shared" si="822"/>
        <v>97.055905277986426</v>
      </c>
    </row>
    <row r="1823" spans="1:14">
      <c r="A1823" s="8" t="s">
        <v>18</v>
      </c>
      <c r="B1823" s="2" t="s">
        <v>818</v>
      </c>
      <c r="C1823" s="2" t="s">
        <v>19</v>
      </c>
      <c r="D1823" s="6" t="s">
        <v>0</v>
      </c>
      <c r="E1823" s="6" t="s">
        <v>0</v>
      </c>
      <c r="F1823" s="6" t="s">
        <v>0</v>
      </c>
      <c r="G1823" s="9">
        <v>14413.9</v>
      </c>
      <c r="H1823" s="9" t="s">
        <v>0</v>
      </c>
      <c r="I1823" s="9">
        <v>14413.9</v>
      </c>
      <c r="J1823" s="9">
        <f>J1824+J1831</f>
        <v>14590.099999999999</v>
      </c>
      <c r="K1823" s="9">
        <f t="shared" ref="K1823:L1823" si="850">K1824+K1831</f>
        <v>14590.099999999999</v>
      </c>
      <c r="L1823" s="9">
        <f t="shared" si="850"/>
        <v>12704.205110000001</v>
      </c>
      <c r="M1823" s="9">
        <f t="shared" si="821"/>
        <v>88.138568395784631</v>
      </c>
      <c r="N1823" s="9">
        <f t="shared" si="822"/>
        <v>87.074146921542706</v>
      </c>
    </row>
    <row r="1824" spans="1:14" ht="63.75">
      <c r="A1824" s="8" t="s">
        <v>20</v>
      </c>
      <c r="B1824" s="2" t="s">
        <v>818</v>
      </c>
      <c r="C1824" s="2" t="s">
        <v>19</v>
      </c>
      <c r="D1824" s="2" t="s">
        <v>21</v>
      </c>
      <c r="E1824" s="6" t="s">
        <v>0</v>
      </c>
      <c r="F1824" s="6" t="s">
        <v>0</v>
      </c>
      <c r="G1824" s="9">
        <v>9847.9</v>
      </c>
      <c r="H1824" s="9" t="s">
        <v>0</v>
      </c>
      <c r="I1824" s="9">
        <v>9847.9</v>
      </c>
      <c r="J1824" s="9">
        <f>J1825</f>
        <v>9847.9</v>
      </c>
      <c r="K1824" s="9">
        <f t="shared" ref="K1824:L1828" si="851">K1825</f>
        <v>9847.9</v>
      </c>
      <c r="L1824" s="9">
        <f t="shared" si="851"/>
        <v>9837.5052400000004</v>
      </c>
      <c r="M1824" s="9">
        <f t="shared" si="821"/>
        <v>99.894446937925863</v>
      </c>
      <c r="N1824" s="9">
        <f t="shared" si="822"/>
        <v>99.894446937925863</v>
      </c>
    </row>
    <row r="1825" spans="1:14" ht="51">
      <c r="A1825" s="8" t="s">
        <v>819</v>
      </c>
      <c r="B1825" s="2" t="s">
        <v>818</v>
      </c>
      <c r="C1825" s="2" t="s">
        <v>19</v>
      </c>
      <c r="D1825" s="2" t="s">
        <v>21</v>
      </c>
      <c r="E1825" s="2" t="s">
        <v>820</v>
      </c>
      <c r="F1825" s="6" t="s">
        <v>0</v>
      </c>
      <c r="G1825" s="9">
        <v>9847.9</v>
      </c>
      <c r="H1825" s="9" t="s">
        <v>0</v>
      </c>
      <c r="I1825" s="9">
        <v>9847.9</v>
      </c>
      <c r="J1825" s="9">
        <f>J1826</f>
        <v>9847.9</v>
      </c>
      <c r="K1825" s="9">
        <f t="shared" si="851"/>
        <v>9847.9</v>
      </c>
      <c r="L1825" s="9">
        <f t="shared" si="851"/>
        <v>9837.5052400000004</v>
      </c>
      <c r="M1825" s="9">
        <f t="shared" si="821"/>
        <v>99.894446937925863</v>
      </c>
      <c r="N1825" s="9">
        <f t="shared" si="822"/>
        <v>99.894446937925863</v>
      </c>
    </row>
    <row r="1826" spans="1:14" ht="38.25">
      <c r="A1826" s="8" t="s">
        <v>821</v>
      </c>
      <c r="B1826" s="2" t="s">
        <v>818</v>
      </c>
      <c r="C1826" s="2" t="s">
        <v>19</v>
      </c>
      <c r="D1826" s="2" t="s">
        <v>21</v>
      </c>
      <c r="E1826" s="2" t="s">
        <v>822</v>
      </c>
      <c r="F1826" s="6" t="s">
        <v>0</v>
      </c>
      <c r="G1826" s="9">
        <v>9847.9</v>
      </c>
      <c r="H1826" s="9" t="s">
        <v>0</v>
      </c>
      <c r="I1826" s="9">
        <v>9847.9</v>
      </c>
      <c r="J1826" s="9">
        <f>J1827</f>
        <v>9847.9</v>
      </c>
      <c r="K1826" s="9">
        <f t="shared" si="851"/>
        <v>9847.9</v>
      </c>
      <c r="L1826" s="9">
        <f t="shared" si="851"/>
        <v>9837.5052400000004</v>
      </c>
      <c r="M1826" s="9">
        <f t="shared" si="821"/>
        <v>99.894446937925863</v>
      </c>
      <c r="N1826" s="9">
        <f t="shared" si="822"/>
        <v>99.894446937925863</v>
      </c>
    </row>
    <row r="1827" spans="1:14" ht="25.5">
      <c r="A1827" s="8" t="s">
        <v>823</v>
      </c>
      <c r="B1827" s="2" t="s">
        <v>818</v>
      </c>
      <c r="C1827" s="2" t="s">
        <v>19</v>
      </c>
      <c r="D1827" s="2" t="s">
        <v>21</v>
      </c>
      <c r="E1827" s="2" t="s">
        <v>824</v>
      </c>
      <c r="F1827" s="6" t="s">
        <v>0</v>
      </c>
      <c r="G1827" s="9">
        <v>9847.9</v>
      </c>
      <c r="H1827" s="9" t="s">
        <v>0</v>
      </c>
      <c r="I1827" s="9">
        <v>9847.9</v>
      </c>
      <c r="J1827" s="9">
        <f>J1828</f>
        <v>9847.9</v>
      </c>
      <c r="K1827" s="9">
        <f t="shared" si="851"/>
        <v>9847.9</v>
      </c>
      <c r="L1827" s="9">
        <f t="shared" si="851"/>
        <v>9837.5052400000004</v>
      </c>
      <c r="M1827" s="9">
        <f t="shared" si="821"/>
        <v>99.894446937925863</v>
      </c>
      <c r="N1827" s="9">
        <f t="shared" si="822"/>
        <v>99.894446937925863</v>
      </c>
    </row>
    <row r="1828" spans="1:14">
      <c r="A1828" s="8" t="s">
        <v>28</v>
      </c>
      <c r="B1828" s="2" t="s">
        <v>818</v>
      </c>
      <c r="C1828" s="2" t="s">
        <v>19</v>
      </c>
      <c r="D1828" s="2" t="s">
        <v>21</v>
      </c>
      <c r="E1828" s="2" t="s">
        <v>824</v>
      </c>
      <c r="F1828" s="2" t="s">
        <v>29</v>
      </c>
      <c r="G1828" s="9">
        <v>9847.9</v>
      </c>
      <c r="H1828" s="9" t="s">
        <v>0</v>
      </c>
      <c r="I1828" s="9">
        <v>9847.9</v>
      </c>
      <c r="J1828" s="9">
        <f>J1829</f>
        <v>9847.9</v>
      </c>
      <c r="K1828" s="9">
        <f t="shared" si="851"/>
        <v>9847.9</v>
      </c>
      <c r="L1828" s="9">
        <f t="shared" si="851"/>
        <v>9837.5052400000004</v>
      </c>
      <c r="M1828" s="9">
        <f t="shared" si="821"/>
        <v>99.894446937925863</v>
      </c>
      <c r="N1828" s="9">
        <f t="shared" si="822"/>
        <v>99.894446937925863</v>
      </c>
    </row>
    <row r="1829" spans="1:14">
      <c r="A1829" s="8" t="s">
        <v>30</v>
      </c>
      <c r="B1829" s="2" t="s">
        <v>818</v>
      </c>
      <c r="C1829" s="2" t="s">
        <v>19</v>
      </c>
      <c r="D1829" s="2" t="s">
        <v>21</v>
      </c>
      <c r="E1829" s="2" t="s">
        <v>824</v>
      </c>
      <c r="F1829" s="2" t="s">
        <v>31</v>
      </c>
      <c r="G1829" s="9">
        <v>9847.9</v>
      </c>
      <c r="H1829" s="9" t="s">
        <v>0</v>
      </c>
      <c r="I1829" s="9">
        <v>9847.9</v>
      </c>
      <c r="J1829" s="9">
        <v>9847.9</v>
      </c>
      <c r="K1829" s="9">
        <v>9847.9</v>
      </c>
      <c r="L1829" s="9">
        <v>9837.5052400000004</v>
      </c>
      <c r="M1829" s="9">
        <f t="shared" si="821"/>
        <v>99.894446937925863</v>
      </c>
      <c r="N1829" s="9">
        <f t="shared" si="822"/>
        <v>99.894446937925863</v>
      </c>
    </row>
    <row r="1830" spans="1:14">
      <c r="A1830" s="8"/>
      <c r="B1830" s="2"/>
      <c r="C1830" s="2"/>
      <c r="D1830" s="2"/>
      <c r="E1830" s="2"/>
      <c r="F1830" s="2"/>
      <c r="G1830" s="9"/>
      <c r="H1830" s="9"/>
      <c r="I1830" s="9"/>
      <c r="J1830" s="9"/>
      <c r="K1830" s="9"/>
      <c r="L1830" s="9"/>
      <c r="M1830" s="9"/>
      <c r="N1830" s="9"/>
    </row>
    <row r="1831" spans="1:14">
      <c r="A1831" s="8" t="s">
        <v>314</v>
      </c>
      <c r="B1831" s="2" t="s">
        <v>818</v>
      </c>
      <c r="C1831" s="2" t="s">
        <v>19</v>
      </c>
      <c r="D1831" s="2" t="s">
        <v>315</v>
      </c>
      <c r="E1831" s="6" t="s">
        <v>0</v>
      </c>
      <c r="F1831" s="6" t="s">
        <v>0</v>
      </c>
      <c r="G1831" s="9">
        <v>4566</v>
      </c>
      <c r="H1831" s="9" t="s">
        <v>0</v>
      </c>
      <c r="I1831" s="9">
        <v>4566</v>
      </c>
      <c r="J1831" s="9">
        <f>J1832+J1836</f>
        <v>4742.2</v>
      </c>
      <c r="K1831" s="9">
        <f t="shared" ref="K1831:L1831" si="852">K1832+K1836</f>
        <v>4742.2</v>
      </c>
      <c r="L1831" s="9">
        <f t="shared" si="852"/>
        <v>2866.6998699999999</v>
      </c>
      <c r="M1831" s="9">
        <f t="shared" si="821"/>
        <v>62.78361519929917</v>
      </c>
      <c r="N1831" s="9">
        <f t="shared" si="822"/>
        <v>60.450842857745343</v>
      </c>
    </row>
    <row r="1832" spans="1:14" ht="51">
      <c r="A1832" s="8" t="s">
        <v>430</v>
      </c>
      <c r="B1832" s="2" t="s">
        <v>818</v>
      </c>
      <c r="C1832" s="2" t="s">
        <v>19</v>
      </c>
      <c r="D1832" s="2" t="s">
        <v>315</v>
      </c>
      <c r="E1832" s="2" t="s">
        <v>431</v>
      </c>
      <c r="F1832" s="6" t="s">
        <v>0</v>
      </c>
      <c r="G1832" s="9">
        <v>100</v>
      </c>
      <c r="H1832" s="9" t="s">
        <v>0</v>
      </c>
      <c r="I1832" s="9">
        <v>100</v>
      </c>
      <c r="J1832" s="9">
        <f>J1833</f>
        <v>100</v>
      </c>
      <c r="K1832" s="9">
        <f t="shared" ref="K1832:L1834" si="853">K1833</f>
        <v>100</v>
      </c>
      <c r="L1832" s="9">
        <f t="shared" si="853"/>
        <v>99.999870000000001</v>
      </c>
      <c r="M1832" s="9">
        <f t="shared" si="821"/>
        <v>99.999870000000001</v>
      </c>
      <c r="N1832" s="9">
        <f t="shared" si="822"/>
        <v>99.999870000000001</v>
      </c>
    </row>
    <row r="1833" spans="1:14" ht="38.25">
      <c r="A1833" s="8" t="s">
        <v>402</v>
      </c>
      <c r="B1833" s="2" t="s">
        <v>818</v>
      </c>
      <c r="C1833" s="2" t="s">
        <v>19</v>
      </c>
      <c r="D1833" s="2" t="s">
        <v>315</v>
      </c>
      <c r="E1833" s="2" t="s">
        <v>825</v>
      </c>
      <c r="F1833" s="6" t="s">
        <v>0</v>
      </c>
      <c r="G1833" s="9">
        <v>100</v>
      </c>
      <c r="H1833" s="9" t="s">
        <v>0</v>
      </c>
      <c r="I1833" s="9">
        <v>100</v>
      </c>
      <c r="J1833" s="9">
        <f>J1834</f>
        <v>100</v>
      </c>
      <c r="K1833" s="9">
        <f t="shared" si="853"/>
        <v>100</v>
      </c>
      <c r="L1833" s="9">
        <f t="shared" si="853"/>
        <v>99.999870000000001</v>
      </c>
      <c r="M1833" s="9">
        <f t="shared" si="821"/>
        <v>99.999870000000001</v>
      </c>
      <c r="N1833" s="9">
        <f t="shared" si="822"/>
        <v>99.999870000000001</v>
      </c>
    </row>
    <row r="1834" spans="1:14" ht="25.5">
      <c r="A1834" s="8" t="s">
        <v>89</v>
      </c>
      <c r="B1834" s="2" t="s">
        <v>818</v>
      </c>
      <c r="C1834" s="2" t="s">
        <v>19</v>
      </c>
      <c r="D1834" s="2" t="s">
        <v>315</v>
      </c>
      <c r="E1834" s="2" t="s">
        <v>825</v>
      </c>
      <c r="F1834" s="2" t="s">
        <v>90</v>
      </c>
      <c r="G1834" s="9">
        <v>100</v>
      </c>
      <c r="H1834" s="9" t="s">
        <v>0</v>
      </c>
      <c r="I1834" s="9">
        <v>100</v>
      </c>
      <c r="J1834" s="9">
        <f>J1835</f>
        <v>100</v>
      </c>
      <c r="K1834" s="9">
        <f t="shared" si="853"/>
        <v>100</v>
      </c>
      <c r="L1834" s="9">
        <f t="shared" si="853"/>
        <v>99.999870000000001</v>
      </c>
      <c r="M1834" s="9">
        <f t="shared" si="821"/>
        <v>99.999870000000001</v>
      </c>
      <c r="N1834" s="9">
        <f t="shared" si="822"/>
        <v>99.999870000000001</v>
      </c>
    </row>
    <row r="1835" spans="1:14" ht="38.25">
      <c r="A1835" s="8" t="s">
        <v>91</v>
      </c>
      <c r="B1835" s="2" t="s">
        <v>818</v>
      </c>
      <c r="C1835" s="2" t="s">
        <v>19</v>
      </c>
      <c r="D1835" s="2" t="s">
        <v>315</v>
      </c>
      <c r="E1835" s="2" t="s">
        <v>825</v>
      </c>
      <c r="F1835" s="2" t="s">
        <v>92</v>
      </c>
      <c r="G1835" s="9">
        <v>100</v>
      </c>
      <c r="H1835" s="9" t="s">
        <v>0</v>
      </c>
      <c r="I1835" s="9">
        <v>100</v>
      </c>
      <c r="J1835" s="9">
        <v>100</v>
      </c>
      <c r="K1835" s="9">
        <v>100</v>
      </c>
      <c r="L1835" s="9">
        <v>99.999870000000001</v>
      </c>
      <c r="M1835" s="9">
        <f t="shared" ref="M1835:M1903" si="854">L1835/I1835*100</f>
        <v>99.999870000000001</v>
      </c>
      <c r="N1835" s="9">
        <f t="shared" ref="N1835:N1903" si="855">L1835/J1835*100</f>
        <v>99.999870000000001</v>
      </c>
    </row>
    <row r="1836" spans="1:14" ht="51">
      <c r="A1836" s="8" t="s">
        <v>316</v>
      </c>
      <c r="B1836" s="2" t="s">
        <v>818</v>
      </c>
      <c r="C1836" s="2" t="s">
        <v>19</v>
      </c>
      <c r="D1836" s="2" t="s">
        <v>315</v>
      </c>
      <c r="E1836" s="2" t="s">
        <v>317</v>
      </c>
      <c r="F1836" s="6" t="s">
        <v>0</v>
      </c>
      <c r="G1836" s="9">
        <v>4466</v>
      </c>
      <c r="H1836" s="9" t="s">
        <v>0</v>
      </c>
      <c r="I1836" s="9">
        <v>4466</v>
      </c>
      <c r="J1836" s="9">
        <f>J1837+J1841</f>
        <v>4642.2</v>
      </c>
      <c r="K1836" s="9">
        <f t="shared" ref="K1836:L1836" si="856">K1837+K1841</f>
        <v>4642.2</v>
      </c>
      <c r="L1836" s="9">
        <f t="shared" si="856"/>
        <v>2766.7</v>
      </c>
      <c r="M1836" s="9">
        <f t="shared" si="854"/>
        <v>61.950291088222123</v>
      </c>
      <c r="N1836" s="9">
        <f t="shared" si="855"/>
        <v>59.598897074662872</v>
      </c>
    </row>
    <row r="1837" spans="1:14" ht="76.5">
      <c r="A1837" s="8" t="s">
        <v>318</v>
      </c>
      <c r="B1837" s="2" t="s">
        <v>818</v>
      </c>
      <c r="C1837" s="2" t="s">
        <v>19</v>
      </c>
      <c r="D1837" s="2" t="s">
        <v>315</v>
      </c>
      <c r="E1837" s="2" t="s">
        <v>319</v>
      </c>
      <c r="F1837" s="6" t="s">
        <v>0</v>
      </c>
      <c r="G1837" s="9">
        <v>4466</v>
      </c>
      <c r="H1837" s="9" t="s">
        <v>0</v>
      </c>
      <c r="I1837" s="9">
        <v>4466</v>
      </c>
      <c r="J1837" s="9">
        <f>J1838</f>
        <v>2300</v>
      </c>
      <c r="K1837" s="9">
        <f t="shared" ref="K1837:L1839" si="857">K1838</f>
        <v>2300</v>
      </c>
      <c r="L1837" s="9">
        <f t="shared" si="857"/>
        <v>2300</v>
      </c>
      <c r="M1837" s="9">
        <f t="shared" si="854"/>
        <v>51.50022391401702</v>
      </c>
      <c r="N1837" s="9">
        <f t="shared" si="855"/>
        <v>100</v>
      </c>
    </row>
    <row r="1838" spans="1:14" ht="63.75">
      <c r="A1838" s="8" t="s">
        <v>320</v>
      </c>
      <c r="B1838" s="2" t="s">
        <v>818</v>
      </c>
      <c r="C1838" s="2" t="s">
        <v>19</v>
      </c>
      <c r="D1838" s="2" t="s">
        <v>315</v>
      </c>
      <c r="E1838" s="2" t="s">
        <v>321</v>
      </c>
      <c r="F1838" s="6" t="s">
        <v>0</v>
      </c>
      <c r="G1838" s="9">
        <v>4466</v>
      </c>
      <c r="H1838" s="9" t="s">
        <v>0</v>
      </c>
      <c r="I1838" s="9">
        <v>4466</v>
      </c>
      <c r="J1838" s="9">
        <f>J1839</f>
        <v>2300</v>
      </c>
      <c r="K1838" s="9">
        <f t="shared" si="857"/>
        <v>2300</v>
      </c>
      <c r="L1838" s="9">
        <f t="shared" si="857"/>
        <v>2300</v>
      </c>
      <c r="M1838" s="9">
        <f t="shared" si="854"/>
        <v>51.50022391401702</v>
      </c>
      <c r="N1838" s="9">
        <f t="shared" si="855"/>
        <v>100</v>
      </c>
    </row>
    <row r="1839" spans="1:14" ht="38.25">
      <c r="A1839" s="8" t="s">
        <v>62</v>
      </c>
      <c r="B1839" s="2" t="s">
        <v>818</v>
      </c>
      <c r="C1839" s="2" t="s">
        <v>19</v>
      </c>
      <c r="D1839" s="2" t="s">
        <v>315</v>
      </c>
      <c r="E1839" s="2" t="s">
        <v>321</v>
      </c>
      <c r="F1839" s="2" t="s">
        <v>63</v>
      </c>
      <c r="G1839" s="9">
        <v>4466</v>
      </c>
      <c r="H1839" s="9" t="s">
        <v>0</v>
      </c>
      <c r="I1839" s="9">
        <v>4466</v>
      </c>
      <c r="J1839" s="9">
        <f>J1840</f>
        <v>2300</v>
      </c>
      <c r="K1839" s="9">
        <f t="shared" si="857"/>
        <v>2300</v>
      </c>
      <c r="L1839" s="9">
        <f t="shared" si="857"/>
        <v>2300</v>
      </c>
      <c r="M1839" s="9">
        <f t="shared" si="854"/>
        <v>51.50022391401702</v>
      </c>
      <c r="N1839" s="9">
        <f t="shared" si="855"/>
        <v>100</v>
      </c>
    </row>
    <row r="1840" spans="1:14">
      <c r="A1840" s="8" t="s">
        <v>64</v>
      </c>
      <c r="B1840" s="2" t="s">
        <v>818</v>
      </c>
      <c r="C1840" s="2" t="s">
        <v>19</v>
      </c>
      <c r="D1840" s="2" t="s">
        <v>315</v>
      </c>
      <c r="E1840" s="2" t="s">
        <v>321</v>
      </c>
      <c r="F1840" s="2" t="s">
        <v>65</v>
      </c>
      <c r="G1840" s="9">
        <v>4466</v>
      </c>
      <c r="H1840" s="9" t="s">
        <v>0</v>
      </c>
      <c r="I1840" s="9">
        <v>4466</v>
      </c>
      <c r="J1840" s="9">
        <v>2300</v>
      </c>
      <c r="K1840" s="9">
        <v>2300</v>
      </c>
      <c r="L1840" s="9">
        <v>2300</v>
      </c>
      <c r="M1840" s="9">
        <f t="shared" si="854"/>
        <v>51.50022391401702</v>
      </c>
      <c r="N1840" s="9">
        <f t="shared" si="855"/>
        <v>100</v>
      </c>
    </row>
    <row r="1841" spans="1:14" ht="107.25" customHeight="1">
      <c r="A1841" s="67" t="s">
        <v>1245</v>
      </c>
      <c r="B1841" s="2" t="s">
        <v>818</v>
      </c>
      <c r="C1841" s="2" t="s">
        <v>19</v>
      </c>
      <c r="D1841" s="2" t="s">
        <v>315</v>
      </c>
      <c r="E1841" s="52" t="s">
        <v>1244</v>
      </c>
      <c r="F1841" s="2"/>
      <c r="G1841" s="9"/>
      <c r="H1841" s="9"/>
      <c r="I1841" s="9"/>
      <c r="J1841" s="9">
        <f>J1842</f>
        <v>2342.1999999999998</v>
      </c>
      <c r="K1841" s="9">
        <f t="shared" ref="K1841:L1843" si="858">K1842</f>
        <v>2342.1999999999998</v>
      </c>
      <c r="L1841" s="9">
        <f t="shared" si="858"/>
        <v>466.7</v>
      </c>
      <c r="M1841" s="9">
        <v>0</v>
      </c>
      <c r="N1841" s="9">
        <f t="shared" ref="N1841:N1844" si="859">L1841/J1841*100</f>
        <v>19.92571087012211</v>
      </c>
    </row>
    <row r="1842" spans="1:14" ht="100.5" customHeight="1">
      <c r="A1842" s="8" t="s">
        <v>1246</v>
      </c>
      <c r="B1842" s="2" t="s">
        <v>818</v>
      </c>
      <c r="C1842" s="2" t="s">
        <v>19</v>
      </c>
      <c r="D1842" s="2" t="s">
        <v>315</v>
      </c>
      <c r="E1842" s="52" t="s">
        <v>1243</v>
      </c>
      <c r="F1842" s="2"/>
      <c r="G1842" s="9"/>
      <c r="H1842" s="9"/>
      <c r="I1842" s="9"/>
      <c r="J1842" s="9">
        <f>J1843</f>
        <v>2342.1999999999998</v>
      </c>
      <c r="K1842" s="9">
        <f t="shared" si="858"/>
        <v>2342.1999999999998</v>
      </c>
      <c r="L1842" s="9">
        <f t="shared" si="858"/>
        <v>466.7</v>
      </c>
      <c r="M1842" s="9">
        <v>0</v>
      </c>
      <c r="N1842" s="9">
        <f t="shared" si="859"/>
        <v>19.92571087012211</v>
      </c>
    </row>
    <row r="1843" spans="1:14" ht="25.5">
      <c r="A1843" s="8" t="s">
        <v>93</v>
      </c>
      <c r="B1843" s="2" t="s">
        <v>818</v>
      </c>
      <c r="C1843" s="2" t="s">
        <v>19</v>
      </c>
      <c r="D1843" s="2" t="s">
        <v>315</v>
      </c>
      <c r="E1843" s="52" t="s">
        <v>1243</v>
      </c>
      <c r="F1843" s="2">
        <v>300</v>
      </c>
      <c r="G1843" s="9"/>
      <c r="H1843" s="9"/>
      <c r="I1843" s="9"/>
      <c r="J1843" s="9">
        <f>J1844</f>
        <v>2342.1999999999998</v>
      </c>
      <c r="K1843" s="9">
        <f t="shared" si="858"/>
        <v>2342.1999999999998</v>
      </c>
      <c r="L1843" s="9">
        <f t="shared" si="858"/>
        <v>466.7</v>
      </c>
      <c r="M1843" s="9">
        <v>0</v>
      </c>
      <c r="N1843" s="9">
        <f t="shared" si="859"/>
        <v>19.92571087012211</v>
      </c>
    </row>
    <row r="1844" spans="1:14" ht="25.5">
      <c r="A1844" s="8" t="s">
        <v>268</v>
      </c>
      <c r="B1844" s="2" t="s">
        <v>818</v>
      </c>
      <c r="C1844" s="2" t="s">
        <v>19</v>
      </c>
      <c r="D1844" s="2" t="s">
        <v>315</v>
      </c>
      <c r="E1844" s="52" t="s">
        <v>1243</v>
      </c>
      <c r="F1844" s="2">
        <v>320</v>
      </c>
      <c r="G1844" s="9"/>
      <c r="H1844" s="9"/>
      <c r="I1844" s="9"/>
      <c r="J1844" s="9">
        <v>2342.1999999999998</v>
      </c>
      <c r="K1844" s="9">
        <v>2342.1999999999998</v>
      </c>
      <c r="L1844" s="9">
        <v>466.7</v>
      </c>
      <c r="M1844" s="9">
        <v>0</v>
      </c>
      <c r="N1844" s="9">
        <f t="shared" si="859"/>
        <v>19.92571087012211</v>
      </c>
    </row>
    <row r="1845" spans="1:14">
      <c r="A1845" s="10" t="s">
        <v>0</v>
      </c>
      <c r="B1845" s="6" t="s">
        <v>0</v>
      </c>
      <c r="C1845" s="6" t="s">
        <v>0</v>
      </c>
      <c r="D1845" s="6" t="s">
        <v>0</v>
      </c>
      <c r="E1845" s="6" t="s">
        <v>0</v>
      </c>
      <c r="F1845" s="6" t="s">
        <v>0</v>
      </c>
      <c r="G1845" s="11" t="s">
        <v>0</v>
      </c>
      <c r="H1845" s="11" t="s">
        <v>0</v>
      </c>
      <c r="I1845" s="11" t="s">
        <v>0</v>
      </c>
      <c r="J1845" s="11"/>
      <c r="K1845" s="11"/>
      <c r="L1845" s="11"/>
      <c r="M1845" s="11"/>
      <c r="N1845" s="11"/>
    </row>
    <row r="1846" spans="1:14">
      <c r="A1846" s="8" t="s">
        <v>46</v>
      </c>
      <c r="B1846" s="2" t="s">
        <v>818</v>
      </c>
      <c r="C1846" s="2" t="s">
        <v>21</v>
      </c>
      <c r="D1846" s="6" t="s">
        <v>0</v>
      </c>
      <c r="E1846" s="6" t="s">
        <v>0</v>
      </c>
      <c r="F1846" s="6" t="s">
        <v>0</v>
      </c>
      <c r="G1846" s="9">
        <v>458940.3</v>
      </c>
      <c r="H1846" s="9">
        <v>33432.400000000001</v>
      </c>
      <c r="I1846" s="9">
        <v>492372.7</v>
      </c>
      <c r="J1846" s="9">
        <f>J1847</f>
        <v>492372.7</v>
      </c>
      <c r="K1846" s="9">
        <f t="shared" ref="K1846:L1847" si="860">K1847</f>
        <v>447419.78333000001</v>
      </c>
      <c r="L1846" s="9">
        <f t="shared" si="860"/>
        <v>446183.48330000008</v>
      </c>
      <c r="M1846" s="9">
        <f t="shared" si="854"/>
        <v>90.619054082405484</v>
      </c>
      <c r="N1846" s="9">
        <f t="shared" si="855"/>
        <v>90.619054082405484</v>
      </c>
    </row>
    <row r="1847" spans="1:14">
      <c r="A1847" s="8" t="s">
        <v>264</v>
      </c>
      <c r="B1847" s="2" t="s">
        <v>818</v>
      </c>
      <c r="C1847" s="2" t="s">
        <v>21</v>
      </c>
      <c r="D1847" s="2" t="s">
        <v>19</v>
      </c>
      <c r="E1847" s="6" t="s">
        <v>0</v>
      </c>
      <c r="F1847" s="6" t="s">
        <v>0</v>
      </c>
      <c r="G1847" s="9">
        <v>458940.3</v>
      </c>
      <c r="H1847" s="9">
        <v>33432.400000000001</v>
      </c>
      <c r="I1847" s="9">
        <v>492372.7</v>
      </c>
      <c r="J1847" s="9">
        <f>J1848</f>
        <v>492372.7</v>
      </c>
      <c r="K1847" s="9">
        <f t="shared" si="860"/>
        <v>447419.78333000001</v>
      </c>
      <c r="L1847" s="9">
        <f t="shared" si="860"/>
        <v>446183.48330000008</v>
      </c>
      <c r="M1847" s="9">
        <f t="shared" si="854"/>
        <v>90.619054082405484</v>
      </c>
      <c r="N1847" s="9">
        <f t="shared" si="855"/>
        <v>90.619054082405484</v>
      </c>
    </row>
    <row r="1848" spans="1:14" ht="51">
      <c r="A1848" s="8" t="s">
        <v>819</v>
      </c>
      <c r="B1848" s="2" t="s">
        <v>818</v>
      </c>
      <c r="C1848" s="2" t="s">
        <v>21</v>
      </c>
      <c r="D1848" s="2" t="s">
        <v>19</v>
      </c>
      <c r="E1848" s="2" t="s">
        <v>820</v>
      </c>
      <c r="F1848" s="6" t="s">
        <v>0</v>
      </c>
      <c r="G1848" s="9">
        <v>458940.3</v>
      </c>
      <c r="H1848" s="9">
        <v>33432.400000000001</v>
      </c>
      <c r="I1848" s="9">
        <v>492372.7</v>
      </c>
      <c r="J1848" s="9">
        <f>J1849+J1887</f>
        <v>492372.7</v>
      </c>
      <c r="K1848" s="9">
        <f t="shared" ref="K1848:L1848" si="861">K1849+K1887</f>
        <v>447419.78333000001</v>
      </c>
      <c r="L1848" s="9">
        <f t="shared" si="861"/>
        <v>446183.48330000008</v>
      </c>
      <c r="M1848" s="9">
        <f t="shared" si="854"/>
        <v>90.619054082405484</v>
      </c>
      <c r="N1848" s="9">
        <f t="shared" si="855"/>
        <v>90.619054082405484</v>
      </c>
    </row>
    <row r="1849" spans="1:14" ht="38.25">
      <c r="A1849" s="8" t="s">
        <v>826</v>
      </c>
      <c r="B1849" s="2" t="s">
        <v>818</v>
      </c>
      <c r="C1849" s="2" t="s">
        <v>21</v>
      </c>
      <c r="D1849" s="2" t="s">
        <v>19</v>
      </c>
      <c r="E1849" s="2" t="s">
        <v>827</v>
      </c>
      <c r="F1849" s="6" t="s">
        <v>0</v>
      </c>
      <c r="G1849" s="9">
        <v>447372.7</v>
      </c>
      <c r="H1849" s="9" t="s">
        <v>0</v>
      </c>
      <c r="I1849" s="9">
        <v>447372.7</v>
      </c>
      <c r="J1849" s="9">
        <f>J1850+J1853+J1863+J1866+J1876+J1879</f>
        <v>447372.7</v>
      </c>
      <c r="K1849" s="9">
        <f t="shared" ref="K1849:L1849" si="862">K1850+K1853+K1863+K1866+K1876+K1879</f>
        <v>447372.7</v>
      </c>
      <c r="L1849" s="9">
        <f t="shared" si="862"/>
        <v>446136.39997000009</v>
      </c>
      <c r="M1849" s="9">
        <f t="shared" si="854"/>
        <v>99.72365322470506</v>
      </c>
      <c r="N1849" s="9">
        <f t="shared" si="855"/>
        <v>99.72365322470506</v>
      </c>
    </row>
    <row r="1850" spans="1:14" ht="51">
      <c r="A1850" s="8" t="s">
        <v>828</v>
      </c>
      <c r="B1850" s="2" t="s">
        <v>818</v>
      </c>
      <c r="C1850" s="2" t="s">
        <v>21</v>
      </c>
      <c r="D1850" s="2" t="s">
        <v>19</v>
      </c>
      <c r="E1850" s="2" t="s">
        <v>829</v>
      </c>
      <c r="F1850" s="6" t="s">
        <v>0</v>
      </c>
      <c r="G1850" s="9">
        <v>5593.5</v>
      </c>
      <c r="H1850" s="9" t="s">
        <v>0</v>
      </c>
      <c r="I1850" s="9">
        <v>5593.5</v>
      </c>
      <c r="J1850" s="9">
        <f>J1851</f>
        <v>5593.5</v>
      </c>
      <c r="K1850" s="9">
        <f t="shared" ref="K1850:L1851" si="863">K1851</f>
        <v>5593.5</v>
      </c>
      <c r="L1850" s="9">
        <f t="shared" si="863"/>
        <v>5593.49</v>
      </c>
      <c r="M1850" s="9">
        <f t="shared" si="854"/>
        <v>99.999821221060159</v>
      </c>
      <c r="N1850" s="9">
        <f t="shared" si="855"/>
        <v>99.999821221060159</v>
      </c>
    </row>
    <row r="1851" spans="1:14">
      <c r="A1851" s="8" t="s">
        <v>97</v>
      </c>
      <c r="B1851" s="2" t="s">
        <v>818</v>
      </c>
      <c r="C1851" s="2" t="s">
        <v>21</v>
      </c>
      <c r="D1851" s="2" t="s">
        <v>19</v>
      </c>
      <c r="E1851" s="2" t="s">
        <v>829</v>
      </c>
      <c r="F1851" s="2" t="s">
        <v>98</v>
      </c>
      <c r="G1851" s="9">
        <v>5593.5</v>
      </c>
      <c r="H1851" s="9" t="s">
        <v>0</v>
      </c>
      <c r="I1851" s="9">
        <v>5593.5</v>
      </c>
      <c r="J1851" s="9">
        <f>J1852</f>
        <v>5593.5</v>
      </c>
      <c r="K1851" s="9">
        <f t="shared" si="863"/>
        <v>5593.5</v>
      </c>
      <c r="L1851" s="9">
        <f t="shared" si="863"/>
        <v>5593.49</v>
      </c>
      <c r="M1851" s="9">
        <f t="shared" si="854"/>
        <v>99.999821221060159</v>
      </c>
      <c r="N1851" s="9">
        <f t="shared" si="855"/>
        <v>99.999821221060159</v>
      </c>
    </row>
    <row r="1852" spans="1:14" ht="51">
      <c r="A1852" s="8" t="s">
        <v>240</v>
      </c>
      <c r="B1852" s="2" t="s">
        <v>818</v>
      </c>
      <c r="C1852" s="2" t="s">
        <v>21</v>
      </c>
      <c r="D1852" s="2" t="s">
        <v>19</v>
      </c>
      <c r="E1852" s="2" t="s">
        <v>829</v>
      </c>
      <c r="F1852" s="2" t="s">
        <v>241</v>
      </c>
      <c r="G1852" s="9">
        <v>5593.5</v>
      </c>
      <c r="H1852" s="9" t="s">
        <v>0</v>
      </c>
      <c r="I1852" s="9">
        <v>5593.5</v>
      </c>
      <c r="J1852" s="9">
        <v>5593.5</v>
      </c>
      <c r="K1852" s="9">
        <v>5593.5</v>
      </c>
      <c r="L1852" s="9">
        <v>5593.49</v>
      </c>
      <c r="M1852" s="9">
        <f t="shared" si="854"/>
        <v>99.999821221060159</v>
      </c>
      <c r="N1852" s="9">
        <f t="shared" si="855"/>
        <v>99.999821221060159</v>
      </c>
    </row>
    <row r="1853" spans="1:14" ht="25.5">
      <c r="A1853" s="8" t="s">
        <v>83</v>
      </c>
      <c r="B1853" s="2" t="s">
        <v>818</v>
      </c>
      <c r="C1853" s="2" t="s">
        <v>21</v>
      </c>
      <c r="D1853" s="2" t="s">
        <v>19</v>
      </c>
      <c r="E1853" s="2" t="s">
        <v>830</v>
      </c>
      <c r="F1853" s="6" t="s">
        <v>0</v>
      </c>
      <c r="G1853" s="9">
        <v>103356.4</v>
      </c>
      <c r="H1853" s="9" t="s">
        <v>0</v>
      </c>
      <c r="I1853" s="9">
        <v>103356.4</v>
      </c>
      <c r="J1853" s="9">
        <f>J1854+J1856+J1858+J1860</f>
        <v>103356.39999999998</v>
      </c>
      <c r="K1853" s="9">
        <f t="shared" ref="K1853:L1853" si="864">K1854+K1856+K1858+K1860</f>
        <v>103356.39999999998</v>
      </c>
      <c r="L1853" s="9">
        <f t="shared" si="864"/>
        <v>102807.65386999999</v>
      </c>
      <c r="M1853" s="9">
        <f t="shared" si="854"/>
        <v>99.469073874477061</v>
      </c>
      <c r="N1853" s="9">
        <f t="shared" si="855"/>
        <v>99.469073874477061</v>
      </c>
    </row>
    <row r="1854" spans="1:14" ht="76.5">
      <c r="A1854" s="8" t="s">
        <v>85</v>
      </c>
      <c r="B1854" s="2" t="s">
        <v>818</v>
      </c>
      <c r="C1854" s="2" t="s">
        <v>21</v>
      </c>
      <c r="D1854" s="2" t="s">
        <v>19</v>
      </c>
      <c r="E1854" s="2" t="s">
        <v>830</v>
      </c>
      <c r="F1854" s="2" t="s">
        <v>86</v>
      </c>
      <c r="G1854" s="9">
        <v>96996.3</v>
      </c>
      <c r="H1854" s="9" t="s">
        <v>0</v>
      </c>
      <c r="I1854" s="9">
        <v>96996.3</v>
      </c>
      <c r="J1854" s="9">
        <f>J1855</f>
        <v>96995.989999999991</v>
      </c>
      <c r="K1854" s="9">
        <f t="shared" ref="K1854:L1854" si="865">K1855</f>
        <v>96995.989999999991</v>
      </c>
      <c r="L1854" s="9">
        <f t="shared" si="865"/>
        <v>96542.62801</v>
      </c>
      <c r="M1854" s="9">
        <f t="shared" si="854"/>
        <v>99.532279076624576</v>
      </c>
      <c r="N1854" s="9">
        <f t="shared" si="855"/>
        <v>99.532597182625807</v>
      </c>
    </row>
    <row r="1855" spans="1:14" ht="25.5">
      <c r="A1855" s="8" t="s">
        <v>87</v>
      </c>
      <c r="B1855" s="2" t="s">
        <v>818</v>
      </c>
      <c r="C1855" s="2" t="s">
        <v>21</v>
      </c>
      <c r="D1855" s="2" t="s">
        <v>19</v>
      </c>
      <c r="E1855" s="2" t="s">
        <v>830</v>
      </c>
      <c r="F1855" s="2" t="s">
        <v>88</v>
      </c>
      <c r="G1855" s="9">
        <v>96996.3</v>
      </c>
      <c r="H1855" s="9" t="s">
        <v>0</v>
      </c>
      <c r="I1855" s="9">
        <v>96996.3</v>
      </c>
      <c r="J1855" s="9">
        <f>93854.59+3141.4</f>
        <v>96995.989999999991</v>
      </c>
      <c r="K1855" s="9">
        <f>93854.59+3141.4</f>
        <v>96995.989999999991</v>
      </c>
      <c r="L1855" s="9">
        <f>93464.59+3078.03801</f>
        <v>96542.62801</v>
      </c>
      <c r="M1855" s="9">
        <f t="shared" si="854"/>
        <v>99.532279076624576</v>
      </c>
      <c r="N1855" s="9">
        <f t="shared" si="855"/>
        <v>99.532597182625807</v>
      </c>
    </row>
    <row r="1856" spans="1:14" ht="25.5">
      <c r="A1856" s="8" t="s">
        <v>89</v>
      </c>
      <c r="B1856" s="2" t="s">
        <v>818</v>
      </c>
      <c r="C1856" s="2" t="s">
        <v>21</v>
      </c>
      <c r="D1856" s="2" t="s">
        <v>19</v>
      </c>
      <c r="E1856" s="2" t="s">
        <v>830</v>
      </c>
      <c r="F1856" s="2" t="s">
        <v>90</v>
      </c>
      <c r="G1856" s="9">
        <v>5952.9</v>
      </c>
      <c r="H1856" s="9" t="s">
        <v>0</v>
      </c>
      <c r="I1856" s="9">
        <v>5952.9</v>
      </c>
      <c r="J1856" s="9">
        <f>J1857</f>
        <v>5952.9</v>
      </c>
      <c r="K1856" s="9">
        <f t="shared" ref="K1856:L1856" si="866">K1857</f>
        <v>5952.9</v>
      </c>
      <c r="L1856" s="9">
        <f t="shared" si="866"/>
        <v>5917.2874700000002</v>
      </c>
      <c r="M1856" s="9">
        <f t="shared" si="854"/>
        <v>99.401761662383052</v>
      </c>
      <c r="N1856" s="9">
        <f t="shared" si="855"/>
        <v>99.401761662383052</v>
      </c>
    </row>
    <row r="1857" spans="1:14" ht="38.25">
      <c r="A1857" s="8" t="s">
        <v>91</v>
      </c>
      <c r="B1857" s="2" t="s">
        <v>818</v>
      </c>
      <c r="C1857" s="2" t="s">
        <v>21</v>
      </c>
      <c r="D1857" s="2" t="s">
        <v>19</v>
      </c>
      <c r="E1857" s="2" t="s">
        <v>830</v>
      </c>
      <c r="F1857" s="2" t="s">
        <v>92</v>
      </c>
      <c r="G1857" s="9">
        <v>5952.9</v>
      </c>
      <c r="H1857" s="9" t="s">
        <v>0</v>
      </c>
      <c r="I1857" s="9">
        <v>5952.9</v>
      </c>
      <c r="J1857" s="9">
        <v>5952.9</v>
      </c>
      <c r="K1857" s="9">
        <v>5952.9</v>
      </c>
      <c r="L1857" s="9">
        <v>5917.2874700000002</v>
      </c>
      <c r="M1857" s="9">
        <f t="shared" si="854"/>
        <v>99.401761662383052</v>
      </c>
      <c r="N1857" s="9">
        <f t="shared" si="855"/>
        <v>99.401761662383052</v>
      </c>
    </row>
    <row r="1858" spans="1:14" ht="25.5">
      <c r="A1858" s="8" t="s">
        <v>93</v>
      </c>
      <c r="B1858" s="2" t="s">
        <v>818</v>
      </c>
      <c r="C1858" s="2" t="s">
        <v>21</v>
      </c>
      <c r="D1858" s="2" t="s">
        <v>19</v>
      </c>
      <c r="E1858" s="2" t="s">
        <v>830</v>
      </c>
      <c r="F1858" s="2" t="s">
        <v>94</v>
      </c>
      <c r="G1858" s="9">
        <v>60</v>
      </c>
      <c r="H1858" s="9" t="s">
        <v>0</v>
      </c>
      <c r="I1858" s="9">
        <v>60</v>
      </c>
      <c r="J1858" s="9">
        <f>J1859</f>
        <v>60</v>
      </c>
      <c r="K1858" s="9">
        <f t="shared" ref="K1858:L1858" si="867">K1859</f>
        <v>60</v>
      </c>
      <c r="L1858" s="9">
        <f t="shared" si="867"/>
        <v>60</v>
      </c>
      <c r="M1858" s="9">
        <f t="shared" si="854"/>
        <v>100</v>
      </c>
      <c r="N1858" s="9">
        <f t="shared" si="855"/>
        <v>100</v>
      </c>
    </row>
    <row r="1859" spans="1:14">
      <c r="A1859" s="8" t="s">
        <v>95</v>
      </c>
      <c r="B1859" s="2" t="s">
        <v>818</v>
      </c>
      <c r="C1859" s="2" t="s">
        <v>21</v>
      </c>
      <c r="D1859" s="2" t="s">
        <v>19</v>
      </c>
      <c r="E1859" s="2" t="s">
        <v>830</v>
      </c>
      <c r="F1859" s="2" t="s">
        <v>96</v>
      </c>
      <c r="G1859" s="9">
        <v>60</v>
      </c>
      <c r="H1859" s="9" t="s">
        <v>0</v>
      </c>
      <c r="I1859" s="9">
        <v>60</v>
      </c>
      <c r="J1859" s="9">
        <v>60</v>
      </c>
      <c r="K1859" s="9">
        <v>60</v>
      </c>
      <c r="L1859" s="9">
        <v>60</v>
      </c>
      <c r="M1859" s="9">
        <f t="shared" si="854"/>
        <v>100</v>
      </c>
      <c r="N1859" s="9">
        <f t="shared" si="855"/>
        <v>100</v>
      </c>
    </row>
    <row r="1860" spans="1:14">
      <c r="A1860" s="8" t="s">
        <v>97</v>
      </c>
      <c r="B1860" s="2" t="s">
        <v>818</v>
      </c>
      <c r="C1860" s="2" t="s">
        <v>21</v>
      </c>
      <c r="D1860" s="2" t="s">
        <v>19</v>
      </c>
      <c r="E1860" s="2" t="s">
        <v>830</v>
      </c>
      <c r="F1860" s="2" t="s">
        <v>98</v>
      </c>
      <c r="G1860" s="9">
        <v>347.2</v>
      </c>
      <c r="H1860" s="9" t="s">
        <v>0</v>
      </c>
      <c r="I1860" s="9">
        <v>347.2</v>
      </c>
      <c r="J1860" s="9">
        <f>J1861+J1862</f>
        <v>347.51</v>
      </c>
      <c r="K1860" s="9">
        <f t="shared" ref="K1860:L1860" si="868">K1861+K1862</f>
        <v>347.51</v>
      </c>
      <c r="L1860" s="9">
        <f t="shared" si="868"/>
        <v>287.73838999999998</v>
      </c>
      <c r="M1860" s="9">
        <f t="shared" si="854"/>
        <v>82.873960253456218</v>
      </c>
      <c r="N1860" s="9">
        <f t="shared" si="855"/>
        <v>82.800031653765359</v>
      </c>
    </row>
    <row r="1861" spans="1:14">
      <c r="A1861" s="8" t="s">
        <v>248</v>
      </c>
      <c r="B1861" s="2" t="s">
        <v>818</v>
      </c>
      <c r="C1861" s="2" t="s">
        <v>21</v>
      </c>
      <c r="D1861" s="2" t="s">
        <v>19</v>
      </c>
      <c r="E1861" s="2" t="s">
        <v>830</v>
      </c>
      <c r="F1861" s="2" t="s">
        <v>249</v>
      </c>
      <c r="G1861" s="9">
        <v>180.7</v>
      </c>
      <c r="H1861" s="9" t="s">
        <v>0</v>
      </c>
      <c r="I1861" s="9">
        <v>180.7</v>
      </c>
      <c r="J1861" s="9">
        <v>187</v>
      </c>
      <c r="K1861" s="9">
        <v>187</v>
      </c>
      <c r="L1861" s="9">
        <v>186.13278</v>
      </c>
      <c r="M1861" s="9">
        <f t="shared" si="854"/>
        <v>103.00651909241839</v>
      </c>
      <c r="N1861" s="9">
        <f t="shared" si="855"/>
        <v>99.536245989304803</v>
      </c>
    </row>
    <row r="1862" spans="1:14">
      <c r="A1862" s="8" t="s">
        <v>99</v>
      </c>
      <c r="B1862" s="2" t="s">
        <v>818</v>
      </c>
      <c r="C1862" s="2" t="s">
        <v>21</v>
      </c>
      <c r="D1862" s="2" t="s">
        <v>19</v>
      </c>
      <c r="E1862" s="2" t="s">
        <v>830</v>
      </c>
      <c r="F1862" s="2" t="s">
        <v>100</v>
      </c>
      <c r="G1862" s="9">
        <v>166.5</v>
      </c>
      <c r="H1862" s="9" t="s">
        <v>0</v>
      </c>
      <c r="I1862" s="9">
        <v>166.5</v>
      </c>
      <c r="J1862" s="9">
        <f>20.4+109.99+30.12</f>
        <v>160.51</v>
      </c>
      <c r="K1862" s="9">
        <f>20.4+109.99+30.12</f>
        <v>160.51</v>
      </c>
      <c r="L1862" s="9">
        <f>15.42+56.07+30.11561</f>
        <v>101.60561</v>
      </c>
      <c r="M1862" s="9">
        <f t="shared" si="854"/>
        <v>61.024390390390394</v>
      </c>
      <c r="N1862" s="9">
        <f t="shared" si="855"/>
        <v>63.301731979315932</v>
      </c>
    </row>
    <row r="1863" spans="1:14" ht="25.5">
      <c r="A1863" s="8" t="s">
        <v>246</v>
      </c>
      <c r="B1863" s="2" t="s">
        <v>818</v>
      </c>
      <c r="C1863" s="2" t="s">
        <v>21</v>
      </c>
      <c r="D1863" s="2" t="s">
        <v>19</v>
      </c>
      <c r="E1863" s="2" t="s">
        <v>831</v>
      </c>
      <c r="F1863" s="6" t="s">
        <v>0</v>
      </c>
      <c r="G1863" s="9">
        <v>8513.2000000000007</v>
      </c>
      <c r="H1863" s="9" t="s">
        <v>0</v>
      </c>
      <c r="I1863" s="9">
        <v>8513.2000000000007</v>
      </c>
      <c r="J1863" s="9">
        <f>J1864</f>
        <v>8513.2000000000007</v>
      </c>
      <c r="K1863" s="9">
        <f t="shared" ref="K1863:L1864" si="869">K1864</f>
        <v>8513.2000000000007</v>
      </c>
      <c r="L1863" s="9">
        <f t="shared" si="869"/>
        <v>8512.9064099999996</v>
      </c>
      <c r="M1863" s="9">
        <f t="shared" si="854"/>
        <v>99.996551355541968</v>
      </c>
      <c r="N1863" s="9">
        <f t="shared" si="855"/>
        <v>99.996551355541968</v>
      </c>
    </row>
    <row r="1864" spans="1:14" ht="25.5">
      <c r="A1864" s="8" t="s">
        <v>89</v>
      </c>
      <c r="B1864" s="2" t="s">
        <v>818</v>
      </c>
      <c r="C1864" s="2" t="s">
        <v>21</v>
      </c>
      <c r="D1864" s="2" t="s">
        <v>19</v>
      </c>
      <c r="E1864" s="2" t="s">
        <v>831</v>
      </c>
      <c r="F1864" s="2" t="s">
        <v>90</v>
      </c>
      <c r="G1864" s="9">
        <v>8513.2000000000007</v>
      </c>
      <c r="H1864" s="9" t="s">
        <v>0</v>
      </c>
      <c r="I1864" s="9">
        <v>8513.2000000000007</v>
      </c>
      <c r="J1864" s="9">
        <f>J1865</f>
        <v>8513.2000000000007</v>
      </c>
      <c r="K1864" s="9">
        <f t="shared" si="869"/>
        <v>8513.2000000000007</v>
      </c>
      <c r="L1864" s="9">
        <f t="shared" si="869"/>
        <v>8512.9064099999996</v>
      </c>
      <c r="M1864" s="9">
        <f t="shared" si="854"/>
        <v>99.996551355541968</v>
      </c>
      <c r="N1864" s="9">
        <f t="shared" si="855"/>
        <v>99.996551355541968</v>
      </c>
    </row>
    <row r="1865" spans="1:14" ht="38.25">
      <c r="A1865" s="8" t="s">
        <v>91</v>
      </c>
      <c r="B1865" s="2" t="s">
        <v>818</v>
      </c>
      <c r="C1865" s="2" t="s">
        <v>21</v>
      </c>
      <c r="D1865" s="2" t="s">
        <v>19</v>
      </c>
      <c r="E1865" s="2" t="s">
        <v>831</v>
      </c>
      <c r="F1865" s="2" t="s">
        <v>92</v>
      </c>
      <c r="G1865" s="9">
        <v>8513.2000000000007</v>
      </c>
      <c r="H1865" s="9" t="s">
        <v>0</v>
      </c>
      <c r="I1865" s="9">
        <v>8513.2000000000007</v>
      </c>
      <c r="J1865" s="9">
        <v>8513.2000000000007</v>
      </c>
      <c r="K1865" s="9">
        <v>8513.2000000000007</v>
      </c>
      <c r="L1865" s="9">
        <v>8512.9064099999996</v>
      </c>
      <c r="M1865" s="9">
        <f t="shared" si="854"/>
        <v>99.996551355541968</v>
      </c>
      <c r="N1865" s="9">
        <f t="shared" si="855"/>
        <v>99.996551355541968</v>
      </c>
    </row>
    <row r="1866" spans="1:14" ht="25.5">
      <c r="A1866" s="8" t="s">
        <v>60</v>
      </c>
      <c r="B1866" s="2" t="s">
        <v>818</v>
      </c>
      <c r="C1866" s="2" t="s">
        <v>21</v>
      </c>
      <c r="D1866" s="2" t="s">
        <v>19</v>
      </c>
      <c r="E1866" s="2" t="s">
        <v>832</v>
      </c>
      <c r="F1866" s="6" t="s">
        <v>0</v>
      </c>
      <c r="G1866" s="9">
        <v>264213.8</v>
      </c>
      <c r="H1866" s="9" t="s">
        <v>0</v>
      </c>
      <c r="I1866" s="9">
        <v>264213.8</v>
      </c>
      <c r="J1866" s="9">
        <f>J1867+J1869+J1871+J1873</f>
        <v>264213.8</v>
      </c>
      <c r="K1866" s="9">
        <f t="shared" ref="K1866:L1866" si="870">K1867+K1869+K1871+K1873</f>
        <v>264213.8</v>
      </c>
      <c r="L1866" s="9">
        <f t="shared" si="870"/>
        <v>263734.20523000002</v>
      </c>
      <c r="M1866" s="9">
        <f t="shared" si="854"/>
        <v>99.818482316215139</v>
      </c>
      <c r="N1866" s="9">
        <f t="shared" si="855"/>
        <v>99.818482316215139</v>
      </c>
    </row>
    <row r="1867" spans="1:14" ht="76.5">
      <c r="A1867" s="8" t="s">
        <v>85</v>
      </c>
      <c r="B1867" s="2" t="s">
        <v>818</v>
      </c>
      <c r="C1867" s="2" t="s">
        <v>21</v>
      </c>
      <c r="D1867" s="2" t="s">
        <v>19</v>
      </c>
      <c r="E1867" s="2" t="s">
        <v>832</v>
      </c>
      <c r="F1867" s="2" t="s">
        <v>86</v>
      </c>
      <c r="G1867" s="9">
        <v>236808.9</v>
      </c>
      <c r="H1867" s="9" t="s">
        <v>0</v>
      </c>
      <c r="I1867" s="9">
        <v>236808.9</v>
      </c>
      <c r="J1867" s="9">
        <f>J1868</f>
        <v>236569.93</v>
      </c>
      <c r="K1867" s="9">
        <f t="shared" ref="K1867:L1867" si="871">K1868</f>
        <v>236569.93</v>
      </c>
      <c r="L1867" s="9">
        <f t="shared" si="871"/>
        <v>236140.45833000002</v>
      </c>
      <c r="M1867" s="9">
        <f t="shared" si="854"/>
        <v>99.717729498342351</v>
      </c>
      <c r="N1867" s="9">
        <f t="shared" si="855"/>
        <v>99.81845889289481</v>
      </c>
    </row>
    <row r="1868" spans="1:14" ht="25.5">
      <c r="A1868" s="8" t="s">
        <v>299</v>
      </c>
      <c r="B1868" s="2" t="s">
        <v>818</v>
      </c>
      <c r="C1868" s="2" t="s">
        <v>21</v>
      </c>
      <c r="D1868" s="2" t="s">
        <v>19</v>
      </c>
      <c r="E1868" s="2" t="s">
        <v>832</v>
      </c>
      <c r="F1868" s="2" t="s">
        <v>300</v>
      </c>
      <c r="G1868" s="9">
        <v>236808.9</v>
      </c>
      <c r="H1868" s="9" t="s">
        <v>0</v>
      </c>
      <c r="I1868" s="9">
        <v>236808.9</v>
      </c>
      <c r="J1868" s="9">
        <f>232042.968+4526.962</f>
        <v>236569.93</v>
      </c>
      <c r="K1868" s="9">
        <f>232042.968+4526.962</f>
        <v>236569.93</v>
      </c>
      <c r="L1868" s="9">
        <f>231614.28765+4526.17068</f>
        <v>236140.45833000002</v>
      </c>
      <c r="M1868" s="9">
        <f t="shared" si="854"/>
        <v>99.717729498342351</v>
      </c>
      <c r="N1868" s="9">
        <f t="shared" si="855"/>
        <v>99.81845889289481</v>
      </c>
    </row>
    <row r="1869" spans="1:14" ht="25.5">
      <c r="A1869" s="8" t="s">
        <v>89</v>
      </c>
      <c r="B1869" s="2" t="s">
        <v>818</v>
      </c>
      <c r="C1869" s="2" t="s">
        <v>21</v>
      </c>
      <c r="D1869" s="2" t="s">
        <v>19</v>
      </c>
      <c r="E1869" s="2" t="s">
        <v>832</v>
      </c>
      <c r="F1869" s="2" t="s">
        <v>90</v>
      </c>
      <c r="G1869" s="9">
        <v>25368.5</v>
      </c>
      <c r="H1869" s="9" t="s">
        <v>0</v>
      </c>
      <c r="I1869" s="9">
        <v>25368.5</v>
      </c>
      <c r="J1869" s="9">
        <f>J1870</f>
        <v>25393.367999999999</v>
      </c>
      <c r="K1869" s="9">
        <f t="shared" ref="K1869:L1869" si="872">K1870</f>
        <v>25393.367999999999</v>
      </c>
      <c r="L1869" s="9">
        <f t="shared" si="872"/>
        <v>25347.290779999999</v>
      </c>
      <c r="M1869" s="9">
        <f t="shared" si="854"/>
        <v>99.9163954510515</v>
      </c>
      <c r="N1869" s="9">
        <f t="shared" si="855"/>
        <v>99.818546244042935</v>
      </c>
    </row>
    <row r="1870" spans="1:14" ht="38.25">
      <c r="A1870" s="8" t="s">
        <v>91</v>
      </c>
      <c r="B1870" s="2" t="s">
        <v>818</v>
      </c>
      <c r="C1870" s="2" t="s">
        <v>21</v>
      </c>
      <c r="D1870" s="2" t="s">
        <v>19</v>
      </c>
      <c r="E1870" s="2" t="s">
        <v>832</v>
      </c>
      <c r="F1870" s="2" t="s">
        <v>92</v>
      </c>
      <c r="G1870" s="9">
        <v>25368.5</v>
      </c>
      <c r="H1870" s="9" t="s">
        <v>0</v>
      </c>
      <c r="I1870" s="9">
        <v>25368.5</v>
      </c>
      <c r="J1870" s="9">
        <v>25393.367999999999</v>
      </c>
      <c r="K1870" s="9">
        <v>25393.367999999999</v>
      </c>
      <c r="L1870" s="9">
        <v>25347.290779999999</v>
      </c>
      <c r="M1870" s="9">
        <f t="shared" si="854"/>
        <v>99.9163954510515</v>
      </c>
      <c r="N1870" s="9">
        <f t="shared" si="855"/>
        <v>99.818546244042935</v>
      </c>
    </row>
    <row r="1871" spans="1:14" ht="25.5">
      <c r="A1871" s="8" t="s">
        <v>93</v>
      </c>
      <c r="B1871" s="2" t="s">
        <v>818</v>
      </c>
      <c r="C1871" s="2" t="s">
        <v>21</v>
      </c>
      <c r="D1871" s="2" t="s">
        <v>19</v>
      </c>
      <c r="E1871" s="2" t="s">
        <v>832</v>
      </c>
      <c r="F1871" s="2" t="s">
        <v>94</v>
      </c>
      <c r="G1871" s="9">
        <v>800</v>
      </c>
      <c r="H1871" s="9" t="s">
        <v>0</v>
      </c>
      <c r="I1871" s="9">
        <v>800</v>
      </c>
      <c r="J1871" s="9">
        <f>J1872</f>
        <v>1038.67</v>
      </c>
      <c r="K1871" s="9">
        <f t="shared" ref="K1871:L1871" si="873">K1872</f>
        <v>1038.67</v>
      </c>
      <c r="L1871" s="9">
        <f t="shared" si="873"/>
        <v>1038.5898199999999</v>
      </c>
      <c r="M1871" s="9">
        <f t="shared" si="854"/>
        <v>129.82372749999999</v>
      </c>
      <c r="N1871" s="9">
        <f t="shared" si="855"/>
        <v>99.992280512578574</v>
      </c>
    </row>
    <row r="1872" spans="1:14" ht="25.5">
      <c r="A1872" s="8" t="s">
        <v>268</v>
      </c>
      <c r="B1872" s="2" t="s">
        <v>818</v>
      </c>
      <c r="C1872" s="2" t="s">
        <v>21</v>
      </c>
      <c r="D1872" s="2" t="s">
        <v>19</v>
      </c>
      <c r="E1872" s="2" t="s">
        <v>832</v>
      </c>
      <c r="F1872" s="2" t="s">
        <v>269</v>
      </c>
      <c r="G1872" s="9">
        <v>800</v>
      </c>
      <c r="H1872" s="9" t="s">
        <v>0</v>
      </c>
      <c r="I1872" s="9">
        <v>800</v>
      </c>
      <c r="J1872" s="9">
        <v>1038.67</v>
      </c>
      <c r="K1872" s="9">
        <v>1038.67</v>
      </c>
      <c r="L1872" s="9">
        <v>1038.5898199999999</v>
      </c>
      <c r="M1872" s="9">
        <f t="shared" si="854"/>
        <v>129.82372749999999</v>
      </c>
      <c r="N1872" s="9">
        <f t="shared" si="855"/>
        <v>99.992280512578574</v>
      </c>
    </row>
    <row r="1873" spans="1:14">
      <c r="A1873" s="8" t="s">
        <v>97</v>
      </c>
      <c r="B1873" s="2" t="s">
        <v>818</v>
      </c>
      <c r="C1873" s="2" t="s">
        <v>21</v>
      </c>
      <c r="D1873" s="2" t="s">
        <v>19</v>
      </c>
      <c r="E1873" s="2" t="s">
        <v>832</v>
      </c>
      <c r="F1873" s="2" t="s">
        <v>98</v>
      </c>
      <c r="G1873" s="9">
        <v>1236.4000000000001</v>
      </c>
      <c r="H1873" s="9" t="s">
        <v>0</v>
      </c>
      <c r="I1873" s="9">
        <v>1236.4000000000001</v>
      </c>
      <c r="J1873" s="9">
        <f>J1875+J1874</f>
        <v>1211.8319999999999</v>
      </c>
      <c r="K1873" s="9">
        <f t="shared" ref="K1873:L1873" si="874">K1875+K1874</f>
        <v>1211.8319999999999</v>
      </c>
      <c r="L1873" s="9">
        <f t="shared" si="874"/>
        <v>1207.8662999999999</v>
      </c>
      <c r="M1873" s="9">
        <f t="shared" si="854"/>
        <v>97.692195082497562</v>
      </c>
      <c r="N1873" s="9">
        <f t="shared" si="855"/>
        <v>99.672751668548116</v>
      </c>
    </row>
    <row r="1874" spans="1:14">
      <c r="A1874" s="8" t="s">
        <v>248</v>
      </c>
      <c r="B1874" s="2" t="s">
        <v>818</v>
      </c>
      <c r="C1874" s="2" t="s">
        <v>21</v>
      </c>
      <c r="D1874" s="2" t="s">
        <v>19</v>
      </c>
      <c r="E1874" s="2" t="s">
        <v>832</v>
      </c>
      <c r="F1874" s="2">
        <v>830</v>
      </c>
      <c r="G1874" s="9"/>
      <c r="H1874" s="9"/>
      <c r="I1874" s="9"/>
      <c r="J1874" s="9">
        <v>0.3</v>
      </c>
      <c r="K1874" s="9">
        <v>0.3</v>
      </c>
      <c r="L1874" s="9">
        <v>0.3</v>
      </c>
      <c r="M1874" s="9">
        <v>0</v>
      </c>
      <c r="N1874" s="9">
        <f t="shared" ref="N1874" si="875">L1874/J1874*100</f>
        <v>100</v>
      </c>
    </row>
    <row r="1875" spans="1:14">
      <c r="A1875" s="8" t="s">
        <v>99</v>
      </c>
      <c r="B1875" s="2" t="s">
        <v>818</v>
      </c>
      <c r="C1875" s="2" t="s">
        <v>21</v>
      </c>
      <c r="D1875" s="2" t="s">
        <v>19</v>
      </c>
      <c r="E1875" s="2" t="s">
        <v>832</v>
      </c>
      <c r="F1875" s="2" t="s">
        <v>100</v>
      </c>
      <c r="G1875" s="9">
        <v>1236.4000000000001</v>
      </c>
      <c r="H1875" s="9" t="s">
        <v>0</v>
      </c>
      <c r="I1875" s="9">
        <v>1236.4000000000001</v>
      </c>
      <c r="J1875" s="9">
        <f>953.51+255.38+2.642</f>
        <v>1211.5319999999999</v>
      </c>
      <c r="K1875" s="9">
        <f>953.51+255.38+2.642</f>
        <v>1211.5319999999999</v>
      </c>
      <c r="L1875" s="9">
        <f>950.61177+254.324+2.63053</f>
        <v>1207.5663</v>
      </c>
      <c r="M1875" s="9">
        <f t="shared" si="854"/>
        <v>97.667931090262044</v>
      </c>
      <c r="N1875" s="9">
        <f t="shared" si="855"/>
        <v>99.672670635195772</v>
      </c>
    </row>
    <row r="1876" spans="1:14" ht="25.5">
      <c r="A1876" s="8" t="s">
        <v>833</v>
      </c>
      <c r="B1876" s="2" t="s">
        <v>818</v>
      </c>
      <c r="C1876" s="2" t="s">
        <v>21</v>
      </c>
      <c r="D1876" s="2" t="s">
        <v>19</v>
      </c>
      <c r="E1876" s="2" t="s">
        <v>834</v>
      </c>
      <c r="F1876" s="6" t="s">
        <v>0</v>
      </c>
      <c r="G1876" s="9">
        <v>294.39999999999998</v>
      </c>
      <c r="H1876" s="9" t="s">
        <v>0</v>
      </c>
      <c r="I1876" s="9">
        <v>294.39999999999998</v>
      </c>
      <c r="J1876" s="9">
        <f>J1877</f>
        <v>294.39999999999998</v>
      </c>
      <c r="K1876" s="9">
        <f t="shared" ref="K1876:L1877" si="876">K1877</f>
        <v>294.39999999999998</v>
      </c>
      <c r="L1876" s="9">
        <f t="shared" si="876"/>
        <v>294.39999999999998</v>
      </c>
      <c r="M1876" s="9">
        <f t="shared" si="854"/>
        <v>100</v>
      </c>
      <c r="N1876" s="9">
        <f t="shared" si="855"/>
        <v>100</v>
      </c>
    </row>
    <row r="1877" spans="1:14">
      <c r="A1877" s="8" t="s">
        <v>97</v>
      </c>
      <c r="B1877" s="2" t="s">
        <v>818</v>
      </c>
      <c r="C1877" s="2" t="s">
        <v>21</v>
      </c>
      <c r="D1877" s="2" t="s">
        <v>19</v>
      </c>
      <c r="E1877" s="2" t="s">
        <v>834</v>
      </c>
      <c r="F1877" s="2" t="s">
        <v>98</v>
      </c>
      <c r="G1877" s="9">
        <v>294.39999999999998</v>
      </c>
      <c r="H1877" s="9" t="s">
        <v>0</v>
      </c>
      <c r="I1877" s="9">
        <v>294.39999999999998</v>
      </c>
      <c r="J1877" s="9">
        <f>J1878</f>
        <v>294.39999999999998</v>
      </c>
      <c r="K1877" s="9">
        <f t="shared" si="876"/>
        <v>294.39999999999998</v>
      </c>
      <c r="L1877" s="9">
        <f t="shared" si="876"/>
        <v>294.39999999999998</v>
      </c>
      <c r="M1877" s="9">
        <f t="shared" si="854"/>
        <v>100</v>
      </c>
      <c r="N1877" s="9">
        <f t="shared" si="855"/>
        <v>100</v>
      </c>
    </row>
    <row r="1878" spans="1:14" ht="51">
      <c r="A1878" s="8" t="s">
        <v>240</v>
      </c>
      <c r="B1878" s="2" t="s">
        <v>818</v>
      </c>
      <c r="C1878" s="2" t="s">
        <v>21</v>
      </c>
      <c r="D1878" s="2" t="s">
        <v>19</v>
      </c>
      <c r="E1878" s="2" t="s">
        <v>834</v>
      </c>
      <c r="F1878" s="2" t="s">
        <v>241</v>
      </c>
      <c r="G1878" s="9">
        <v>294.39999999999998</v>
      </c>
      <c r="H1878" s="9" t="s">
        <v>0</v>
      </c>
      <c r="I1878" s="9">
        <v>294.39999999999998</v>
      </c>
      <c r="J1878" s="9">
        <v>294.39999999999998</v>
      </c>
      <c r="K1878" s="9">
        <v>294.39999999999998</v>
      </c>
      <c r="L1878" s="9">
        <v>294.39999999999998</v>
      </c>
      <c r="M1878" s="9">
        <f t="shared" si="854"/>
        <v>100</v>
      </c>
      <c r="N1878" s="9">
        <f t="shared" si="855"/>
        <v>100</v>
      </c>
    </row>
    <row r="1879" spans="1:14" ht="25.5">
      <c r="A1879" s="8" t="s">
        <v>835</v>
      </c>
      <c r="B1879" s="2" t="s">
        <v>818</v>
      </c>
      <c r="C1879" s="2" t="s">
        <v>21</v>
      </c>
      <c r="D1879" s="2" t="s">
        <v>19</v>
      </c>
      <c r="E1879" s="2" t="s">
        <v>836</v>
      </c>
      <c r="F1879" s="6" t="s">
        <v>0</v>
      </c>
      <c r="G1879" s="9">
        <v>65401.4</v>
      </c>
      <c r="H1879" s="9" t="s">
        <v>0</v>
      </c>
      <c r="I1879" s="9">
        <v>65401.4</v>
      </c>
      <c r="J1879" s="9">
        <f>J1880+J1882+J1885</f>
        <v>65401.400000000009</v>
      </c>
      <c r="K1879" s="9">
        <f t="shared" ref="K1879:L1879" si="877">K1880+K1882+K1885</f>
        <v>65401.400000000009</v>
      </c>
      <c r="L1879" s="9">
        <f t="shared" si="877"/>
        <v>65193.744460000009</v>
      </c>
      <c r="M1879" s="9">
        <f t="shared" si="854"/>
        <v>99.682490680627637</v>
      </c>
      <c r="N1879" s="9">
        <f t="shared" si="855"/>
        <v>99.682490680627637</v>
      </c>
    </row>
    <row r="1880" spans="1:14" ht="25.5">
      <c r="A1880" s="8" t="s">
        <v>89</v>
      </c>
      <c r="B1880" s="2" t="s">
        <v>818</v>
      </c>
      <c r="C1880" s="2" t="s">
        <v>21</v>
      </c>
      <c r="D1880" s="2" t="s">
        <v>19</v>
      </c>
      <c r="E1880" s="2" t="s">
        <v>836</v>
      </c>
      <c r="F1880" s="2" t="s">
        <v>90</v>
      </c>
      <c r="G1880" s="9">
        <v>30996.5</v>
      </c>
      <c r="H1880" s="9" t="s">
        <v>0</v>
      </c>
      <c r="I1880" s="9">
        <v>30996.5</v>
      </c>
      <c r="J1880" s="9">
        <f>J1881</f>
        <v>30996.5</v>
      </c>
      <c r="K1880" s="9">
        <f t="shared" ref="K1880:L1880" si="878">K1881</f>
        <v>30996.5</v>
      </c>
      <c r="L1880" s="9">
        <f t="shared" si="878"/>
        <v>30960.854960000001</v>
      </c>
      <c r="M1880" s="9">
        <f t="shared" si="854"/>
        <v>99.885003016469597</v>
      </c>
      <c r="N1880" s="9">
        <f t="shared" si="855"/>
        <v>99.885003016469597</v>
      </c>
    </row>
    <row r="1881" spans="1:14" ht="38.25">
      <c r="A1881" s="8" t="s">
        <v>91</v>
      </c>
      <c r="B1881" s="2" t="s">
        <v>818</v>
      </c>
      <c r="C1881" s="2" t="s">
        <v>21</v>
      </c>
      <c r="D1881" s="2" t="s">
        <v>19</v>
      </c>
      <c r="E1881" s="2" t="s">
        <v>836</v>
      </c>
      <c r="F1881" s="2" t="s">
        <v>92</v>
      </c>
      <c r="G1881" s="9">
        <v>30996.5</v>
      </c>
      <c r="H1881" s="9" t="s">
        <v>0</v>
      </c>
      <c r="I1881" s="9">
        <v>30996.5</v>
      </c>
      <c r="J1881" s="9">
        <v>30996.5</v>
      </c>
      <c r="K1881" s="9">
        <v>30996.5</v>
      </c>
      <c r="L1881" s="9">
        <v>30960.854960000001</v>
      </c>
      <c r="M1881" s="9">
        <f t="shared" si="854"/>
        <v>99.885003016469597</v>
      </c>
      <c r="N1881" s="9">
        <f t="shared" si="855"/>
        <v>99.885003016469597</v>
      </c>
    </row>
    <row r="1882" spans="1:14" ht="25.5">
      <c r="A1882" s="8" t="s">
        <v>93</v>
      </c>
      <c r="B1882" s="2" t="s">
        <v>818</v>
      </c>
      <c r="C1882" s="2" t="s">
        <v>21</v>
      </c>
      <c r="D1882" s="2" t="s">
        <v>19</v>
      </c>
      <c r="E1882" s="2" t="s">
        <v>836</v>
      </c>
      <c r="F1882" s="2" t="s">
        <v>94</v>
      </c>
      <c r="G1882" s="9">
        <v>33680.1</v>
      </c>
      <c r="H1882" s="9" t="s">
        <v>0</v>
      </c>
      <c r="I1882" s="9">
        <v>33680.1</v>
      </c>
      <c r="J1882" s="9">
        <f>J1883+J1884</f>
        <v>33680.100000000006</v>
      </c>
      <c r="K1882" s="9">
        <f t="shared" ref="K1882:L1882" si="879">K1883+K1884</f>
        <v>33680.100000000006</v>
      </c>
      <c r="L1882" s="9">
        <f t="shared" si="879"/>
        <v>33524.303500000002</v>
      </c>
      <c r="M1882" s="9">
        <f t="shared" si="854"/>
        <v>99.537422691737859</v>
      </c>
      <c r="N1882" s="9">
        <f t="shared" si="855"/>
        <v>99.537422691737845</v>
      </c>
    </row>
    <row r="1883" spans="1:14" ht="25.5">
      <c r="A1883" s="8" t="s">
        <v>268</v>
      </c>
      <c r="B1883" s="2" t="s">
        <v>818</v>
      </c>
      <c r="C1883" s="2" t="s">
        <v>21</v>
      </c>
      <c r="D1883" s="2" t="s">
        <v>19</v>
      </c>
      <c r="E1883" s="2" t="s">
        <v>836</v>
      </c>
      <c r="F1883" s="2" t="s">
        <v>269</v>
      </c>
      <c r="G1883" s="9">
        <v>14603.2</v>
      </c>
      <c r="H1883" s="9" t="s">
        <v>0</v>
      </c>
      <c r="I1883" s="9">
        <v>14603.2</v>
      </c>
      <c r="J1883" s="9">
        <f>10411+4192.2</f>
        <v>14603.2</v>
      </c>
      <c r="K1883" s="9">
        <f>10411+4192.2</f>
        <v>14603.2</v>
      </c>
      <c r="L1883" s="9">
        <f>10332.8265+4133.10159</f>
        <v>14465.928089999999</v>
      </c>
      <c r="M1883" s="9">
        <f t="shared" si="854"/>
        <v>99.05998746850004</v>
      </c>
      <c r="N1883" s="9">
        <f t="shared" si="855"/>
        <v>99.05998746850004</v>
      </c>
    </row>
    <row r="1884" spans="1:14">
      <c r="A1884" s="8" t="s">
        <v>95</v>
      </c>
      <c r="B1884" s="2" t="s">
        <v>818</v>
      </c>
      <c r="C1884" s="2" t="s">
        <v>21</v>
      </c>
      <c r="D1884" s="2" t="s">
        <v>19</v>
      </c>
      <c r="E1884" s="2" t="s">
        <v>836</v>
      </c>
      <c r="F1884" s="2" t="s">
        <v>96</v>
      </c>
      <c r="G1884" s="9">
        <v>19076.900000000001</v>
      </c>
      <c r="H1884" s="9" t="s">
        <v>0</v>
      </c>
      <c r="I1884" s="9">
        <v>19076.900000000001</v>
      </c>
      <c r="J1884" s="9">
        <v>19076.900000000001</v>
      </c>
      <c r="K1884" s="9">
        <v>19076.900000000001</v>
      </c>
      <c r="L1884" s="9">
        <v>19058.375410000001</v>
      </c>
      <c r="M1884" s="9">
        <f t="shared" si="854"/>
        <v>99.902895176889317</v>
      </c>
      <c r="N1884" s="9">
        <f t="shared" si="855"/>
        <v>99.902895176889317</v>
      </c>
    </row>
    <row r="1885" spans="1:14">
      <c r="A1885" s="8" t="s">
        <v>97</v>
      </c>
      <c r="B1885" s="2" t="s">
        <v>818</v>
      </c>
      <c r="C1885" s="2" t="s">
        <v>21</v>
      </c>
      <c r="D1885" s="2" t="s">
        <v>19</v>
      </c>
      <c r="E1885" s="2" t="s">
        <v>836</v>
      </c>
      <c r="F1885" s="2" t="s">
        <v>98</v>
      </c>
      <c r="G1885" s="9">
        <v>724.8</v>
      </c>
      <c r="H1885" s="9" t="s">
        <v>0</v>
      </c>
      <c r="I1885" s="9">
        <v>724.8</v>
      </c>
      <c r="J1885" s="9">
        <f>J1886</f>
        <v>724.8</v>
      </c>
      <c r="K1885" s="9">
        <f t="shared" ref="K1885:L1885" si="880">K1886</f>
        <v>724.8</v>
      </c>
      <c r="L1885" s="9">
        <f t="shared" si="880"/>
        <v>708.58600000000001</v>
      </c>
      <c r="M1885" s="9">
        <f t="shared" si="854"/>
        <v>97.762969094922752</v>
      </c>
      <c r="N1885" s="9">
        <f t="shared" si="855"/>
        <v>97.762969094922752</v>
      </c>
    </row>
    <row r="1886" spans="1:14" ht="51">
      <c r="A1886" s="8" t="s">
        <v>240</v>
      </c>
      <c r="B1886" s="2" t="s">
        <v>818</v>
      </c>
      <c r="C1886" s="2" t="s">
        <v>21</v>
      </c>
      <c r="D1886" s="2" t="s">
        <v>19</v>
      </c>
      <c r="E1886" s="2" t="s">
        <v>836</v>
      </c>
      <c r="F1886" s="2" t="s">
        <v>241</v>
      </c>
      <c r="G1886" s="9">
        <v>724.8</v>
      </c>
      <c r="H1886" s="9" t="s">
        <v>0</v>
      </c>
      <c r="I1886" s="9">
        <v>724.8</v>
      </c>
      <c r="J1886" s="9">
        <v>724.8</v>
      </c>
      <c r="K1886" s="9">
        <v>724.8</v>
      </c>
      <c r="L1886" s="9">
        <v>708.58600000000001</v>
      </c>
      <c r="M1886" s="9">
        <f t="shared" si="854"/>
        <v>97.762969094922752</v>
      </c>
      <c r="N1886" s="9">
        <f t="shared" si="855"/>
        <v>97.762969094922752</v>
      </c>
    </row>
    <row r="1887" spans="1:14" ht="25.5">
      <c r="A1887" s="8" t="s">
        <v>837</v>
      </c>
      <c r="B1887" s="2" t="s">
        <v>818</v>
      </c>
      <c r="C1887" s="2" t="s">
        <v>21</v>
      </c>
      <c r="D1887" s="2" t="s">
        <v>19</v>
      </c>
      <c r="E1887" s="2" t="s">
        <v>838</v>
      </c>
      <c r="F1887" s="6" t="s">
        <v>0</v>
      </c>
      <c r="G1887" s="9">
        <v>11567.6</v>
      </c>
      <c r="H1887" s="9">
        <v>33432.400000000001</v>
      </c>
      <c r="I1887" s="9">
        <v>45000</v>
      </c>
      <c r="J1887" s="9">
        <f>J1888+J1891</f>
        <v>45000</v>
      </c>
      <c r="K1887" s="9">
        <f t="shared" ref="K1887:L1887" si="881">K1888+K1891</f>
        <v>47.083330000000004</v>
      </c>
      <c r="L1887" s="9">
        <f t="shared" si="881"/>
        <v>47.083330000000004</v>
      </c>
      <c r="M1887" s="9">
        <f t="shared" si="854"/>
        <v>0.10462962222222223</v>
      </c>
      <c r="N1887" s="9">
        <f t="shared" si="855"/>
        <v>0.10462962222222223</v>
      </c>
    </row>
    <row r="1888" spans="1:14" ht="25.5">
      <c r="A1888" s="8" t="s">
        <v>839</v>
      </c>
      <c r="B1888" s="2" t="s">
        <v>818</v>
      </c>
      <c r="C1888" s="2" t="s">
        <v>21</v>
      </c>
      <c r="D1888" s="2" t="s">
        <v>19</v>
      </c>
      <c r="E1888" s="2" t="s">
        <v>840</v>
      </c>
      <c r="F1888" s="6" t="s">
        <v>0</v>
      </c>
      <c r="G1888" s="9" t="s">
        <v>0</v>
      </c>
      <c r="H1888" s="9">
        <v>33432.400000000001</v>
      </c>
      <c r="I1888" s="9">
        <v>33432.400000000001</v>
      </c>
      <c r="J1888" s="9">
        <f>J1889</f>
        <v>33432.400000000001</v>
      </c>
      <c r="K1888" s="9">
        <f t="shared" ref="K1888:L1889" si="882">K1889</f>
        <v>34.978200000000001</v>
      </c>
      <c r="L1888" s="9">
        <f t="shared" si="882"/>
        <v>34.978200000000001</v>
      </c>
      <c r="M1888" s="9">
        <f t="shared" si="854"/>
        <v>0.1046236584869767</v>
      </c>
      <c r="N1888" s="9">
        <f t="shared" si="855"/>
        <v>0.1046236584869767</v>
      </c>
    </row>
    <row r="1889" spans="1:14">
      <c r="A1889" s="8" t="s">
        <v>97</v>
      </c>
      <c r="B1889" s="2" t="s">
        <v>818</v>
      </c>
      <c r="C1889" s="2" t="s">
        <v>21</v>
      </c>
      <c r="D1889" s="2" t="s">
        <v>19</v>
      </c>
      <c r="E1889" s="2" t="s">
        <v>840</v>
      </c>
      <c r="F1889" s="2" t="s">
        <v>98</v>
      </c>
      <c r="G1889" s="9" t="s">
        <v>0</v>
      </c>
      <c r="H1889" s="9">
        <v>33432.400000000001</v>
      </c>
      <c r="I1889" s="9">
        <v>33432.400000000001</v>
      </c>
      <c r="J1889" s="9">
        <f>J1890</f>
        <v>33432.400000000001</v>
      </c>
      <c r="K1889" s="9">
        <f t="shared" si="882"/>
        <v>34.978200000000001</v>
      </c>
      <c r="L1889" s="9">
        <f t="shared" si="882"/>
        <v>34.978200000000001</v>
      </c>
      <c r="M1889" s="9">
        <f t="shared" si="854"/>
        <v>0.1046236584869767</v>
      </c>
      <c r="N1889" s="9">
        <f t="shared" si="855"/>
        <v>0.1046236584869767</v>
      </c>
    </row>
    <row r="1890" spans="1:14" ht="51">
      <c r="A1890" s="8" t="s">
        <v>240</v>
      </c>
      <c r="B1890" s="2" t="s">
        <v>818</v>
      </c>
      <c r="C1890" s="2" t="s">
        <v>21</v>
      </c>
      <c r="D1890" s="2" t="s">
        <v>19</v>
      </c>
      <c r="E1890" s="2" t="s">
        <v>840</v>
      </c>
      <c r="F1890" s="2" t="s">
        <v>241</v>
      </c>
      <c r="G1890" s="9" t="s">
        <v>0</v>
      </c>
      <c r="H1890" s="9">
        <v>33432.400000000001</v>
      </c>
      <c r="I1890" s="9">
        <v>33432.400000000001</v>
      </c>
      <c r="J1890" s="9">
        <v>33432.400000000001</v>
      </c>
      <c r="K1890" s="9">
        <v>34.978200000000001</v>
      </c>
      <c r="L1890" s="9">
        <v>34.978200000000001</v>
      </c>
      <c r="M1890" s="9">
        <f t="shared" si="854"/>
        <v>0.1046236584869767</v>
      </c>
      <c r="N1890" s="9">
        <f t="shared" si="855"/>
        <v>0.1046236584869767</v>
      </c>
    </row>
    <row r="1891" spans="1:14" ht="25.5">
      <c r="A1891" s="8" t="s">
        <v>841</v>
      </c>
      <c r="B1891" s="2" t="s">
        <v>818</v>
      </c>
      <c r="C1891" s="2" t="s">
        <v>21</v>
      </c>
      <c r="D1891" s="2" t="s">
        <v>19</v>
      </c>
      <c r="E1891" s="2" t="s">
        <v>842</v>
      </c>
      <c r="F1891" s="6" t="s">
        <v>0</v>
      </c>
      <c r="G1891" s="9">
        <v>11567.6</v>
      </c>
      <c r="H1891" s="9" t="s">
        <v>0</v>
      </c>
      <c r="I1891" s="9">
        <v>11567.6</v>
      </c>
      <c r="J1891" s="9">
        <f>J1892</f>
        <v>11567.6</v>
      </c>
      <c r="K1891" s="9">
        <f t="shared" ref="K1891:L1892" si="883">K1892</f>
        <v>12.105130000000001</v>
      </c>
      <c r="L1891" s="9">
        <f t="shared" si="883"/>
        <v>12.105130000000001</v>
      </c>
      <c r="M1891" s="9">
        <f t="shared" si="854"/>
        <v>0.10464685846675198</v>
      </c>
      <c r="N1891" s="9">
        <f t="shared" si="855"/>
        <v>0.10464685846675198</v>
      </c>
    </row>
    <row r="1892" spans="1:14">
      <c r="A1892" s="8" t="s">
        <v>97</v>
      </c>
      <c r="B1892" s="2" t="s">
        <v>818</v>
      </c>
      <c r="C1892" s="2" t="s">
        <v>21</v>
      </c>
      <c r="D1892" s="2" t="s">
        <v>19</v>
      </c>
      <c r="E1892" s="2" t="s">
        <v>842</v>
      </c>
      <c r="F1892" s="2" t="s">
        <v>98</v>
      </c>
      <c r="G1892" s="9">
        <v>11567.6</v>
      </c>
      <c r="H1892" s="9" t="s">
        <v>0</v>
      </c>
      <c r="I1892" s="9">
        <v>11567.6</v>
      </c>
      <c r="J1892" s="9">
        <f>J1893</f>
        <v>11567.6</v>
      </c>
      <c r="K1892" s="9">
        <f t="shared" si="883"/>
        <v>12.105130000000001</v>
      </c>
      <c r="L1892" s="9">
        <f t="shared" si="883"/>
        <v>12.105130000000001</v>
      </c>
      <c r="M1892" s="9">
        <f t="shared" si="854"/>
        <v>0.10464685846675198</v>
      </c>
      <c r="N1892" s="9">
        <f t="shared" si="855"/>
        <v>0.10464685846675198</v>
      </c>
    </row>
    <row r="1893" spans="1:14" ht="51">
      <c r="A1893" s="8" t="s">
        <v>240</v>
      </c>
      <c r="B1893" s="2" t="s">
        <v>818</v>
      </c>
      <c r="C1893" s="2" t="s">
        <v>21</v>
      </c>
      <c r="D1893" s="2" t="s">
        <v>19</v>
      </c>
      <c r="E1893" s="2" t="s">
        <v>842</v>
      </c>
      <c r="F1893" s="2" t="s">
        <v>241</v>
      </c>
      <c r="G1893" s="9">
        <v>11567.6</v>
      </c>
      <c r="H1893" s="9" t="s">
        <v>0</v>
      </c>
      <c r="I1893" s="9">
        <v>11567.6</v>
      </c>
      <c r="J1893" s="9">
        <v>11567.6</v>
      </c>
      <c r="K1893" s="9">
        <v>12.105130000000001</v>
      </c>
      <c r="L1893" s="9">
        <v>12.105130000000001</v>
      </c>
      <c r="M1893" s="9">
        <f t="shared" si="854"/>
        <v>0.10464685846675198</v>
      </c>
      <c r="N1893" s="9">
        <f t="shared" si="855"/>
        <v>0.10464685846675198</v>
      </c>
    </row>
    <row r="1894" spans="1:14">
      <c r="A1894" s="10" t="s">
        <v>0</v>
      </c>
      <c r="B1894" s="6" t="s">
        <v>0</v>
      </c>
      <c r="C1894" s="6" t="s">
        <v>0</v>
      </c>
      <c r="D1894" s="6" t="s">
        <v>0</v>
      </c>
      <c r="E1894" s="6" t="s">
        <v>0</v>
      </c>
      <c r="F1894" s="6" t="s">
        <v>0</v>
      </c>
      <c r="G1894" s="11" t="s">
        <v>0</v>
      </c>
      <c r="H1894" s="11" t="s">
        <v>0</v>
      </c>
      <c r="I1894" s="11" t="s">
        <v>0</v>
      </c>
      <c r="J1894" s="11"/>
      <c r="K1894" s="11"/>
      <c r="L1894" s="11"/>
      <c r="M1894" s="11"/>
      <c r="N1894" s="11"/>
    </row>
    <row r="1895" spans="1:14">
      <c r="A1895" s="8" t="s">
        <v>131</v>
      </c>
      <c r="B1895" s="2" t="s">
        <v>818</v>
      </c>
      <c r="C1895" s="2" t="s">
        <v>55</v>
      </c>
      <c r="D1895" s="6" t="s">
        <v>0</v>
      </c>
      <c r="E1895" s="6" t="s">
        <v>0</v>
      </c>
      <c r="F1895" s="6" t="s">
        <v>0</v>
      </c>
      <c r="G1895" s="9">
        <v>349381.1</v>
      </c>
      <c r="H1895" s="9" t="s">
        <v>0</v>
      </c>
      <c r="I1895" s="9">
        <v>349381.1</v>
      </c>
      <c r="J1895" s="9">
        <f>J1896</f>
        <v>349381.1</v>
      </c>
      <c r="K1895" s="9">
        <f t="shared" ref="K1895:L1897" si="884">K1896</f>
        <v>349381.1</v>
      </c>
      <c r="L1895" s="9">
        <f t="shared" si="884"/>
        <v>349170.00965000002</v>
      </c>
      <c r="M1895" s="9">
        <f t="shared" si="854"/>
        <v>99.93958163449598</v>
      </c>
      <c r="N1895" s="9">
        <f t="shared" si="855"/>
        <v>99.93958163449598</v>
      </c>
    </row>
    <row r="1896" spans="1:14">
      <c r="A1896" s="8" t="s">
        <v>478</v>
      </c>
      <c r="B1896" s="2" t="s">
        <v>818</v>
      </c>
      <c r="C1896" s="2" t="s">
        <v>55</v>
      </c>
      <c r="D1896" s="2" t="s">
        <v>55</v>
      </c>
      <c r="E1896" s="6" t="s">
        <v>0</v>
      </c>
      <c r="F1896" s="6" t="s">
        <v>0</v>
      </c>
      <c r="G1896" s="9">
        <v>349381.1</v>
      </c>
      <c r="H1896" s="9" t="s">
        <v>0</v>
      </c>
      <c r="I1896" s="9">
        <v>349381.1</v>
      </c>
      <c r="J1896" s="9">
        <f>J1897</f>
        <v>349381.1</v>
      </c>
      <c r="K1896" s="9">
        <f t="shared" si="884"/>
        <v>349381.1</v>
      </c>
      <c r="L1896" s="9">
        <f t="shared" si="884"/>
        <v>349170.00965000002</v>
      </c>
      <c r="M1896" s="9">
        <f t="shared" si="854"/>
        <v>99.93958163449598</v>
      </c>
      <c r="N1896" s="9">
        <f t="shared" si="855"/>
        <v>99.93958163449598</v>
      </c>
    </row>
    <row r="1897" spans="1:14" ht="38.25">
      <c r="A1897" s="8" t="s">
        <v>386</v>
      </c>
      <c r="B1897" s="2" t="s">
        <v>818</v>
      </c>
      <c r="C1897" s="2" t="s">
        <v>55</v>
      </c>
      <c r="D1897" s="2" t="s">
        <v>55</v>
      </c>
      <c r="E1897" s="2" t="s">
        <v>387</v>
      </c>
      <c r="F1897" s="6" t="s">
        <v>0</v>
      </c>
      <c r="G1897" s="9">
        <v>349381.1</v>
      </c>
      <c r="H1897" s="9" t="s">
        <v>0</v>
      </c>
      <c r="I1897" s="9">
        <v>349381.1</v>
      </c>
      <c r="J1897" s="9">
        <f>J1898</f>
        <v>349381.1</v>
      </c>
      <c r="K1897" s="9">
        <f t="shared" si="884"/>
        <v>349381.1</v>
      </c>
      <c r="L1897" s="9">
        <f t="shared" si="884"/>
        <v>349170.00965000002</v>
      </c>
      <c r="M1897" s="9">
        <f t="shared" si="854"/>
        <v>99.93958163449598</v>
      </c>
      <c r="N1897" s="9">
        <f t="shared" si="855"/>
        <v>99.93958163449598</v>
      </c>
    </row>
    <row r="1898" spans="1:14" ht="25.5">
      <c r="A1898" s="8" t="s">
        <v>479</v>
      </c>
      <c r="B1898" s="2" t="s">
        <v>818</v>
      </c>
      <c r="C1898" s="2" t="s">
        <v>55</v>
      </c>
      <c r="D1898" s="2" t="s">
        <v>55</v>
      </c>
      <c r="E1898" s="2" t="s">
        <v>480</v>
      </c>
      <c r="F1898" s="6" t="s">
        <v>0</v>
      </c>
      <c r="G1898" s="9">
        <v>349381.1</v>
      </c>
      <c r="H1898" s="9" t="s">
        <v>0</v>
      </c>
      <c r="I1898" s="9">
        <v>349381.1</v>
      </c>
      <c r="J1898" s="9">
        <f>J1899+J1903+J1906</f>
        <v>349381.1</v>
      </c>
      <c r="K1898" s="9">
        <f t="shared" ref="K1898:L1898" si="885">K1899+K1903+K1906</f>
        <v>349381.1</v>
      </c>
      <c r="L1898" s="9">
        <f t="shared" si="885"/>
        <v>349170.00965000002</v>
      </c>
      <c r="M1898" s="9">
        <f t="shared" si="854"/>
        <v>99.93958163449598</v>
      </c>
      <c r="N1898" s="9">
        <f t="shared" si="855"/>
        <v>99.93958163449598</v>
      </c>
    </row>
    <row r="1899" spans="1:14" ht="25.5">
      <c r="A1899" s="8" t="s">
        <v>60</v>
      </c>
      <c r="B1899" s="2" t="s">
        <v>818</v>
      </c>
      <c r="C1899" s="2" t="s">
        <v>55</v>
      </c>
      <c r="D1899" s="2" t="s">
        <v>55</v>
      </c>
      <c r="E1899" s="2" t="s">
        <v>843</v>
      </c>
      <c r="F1899" s="6" t="s">
        <v>0</v>
      </c>
      <c r="G1899" s="9">
        <v>40248.199999999997</v>
      </c>
      <c r="H1899" s="9" t="s">
        <v>0</v>
      </c>
      <c r="I1899" s="9">
        <v>40248.199999999997</v>
      </c>
      <c r="J1899" s="9">
        <f>J1900</f>
        <v>40248.18</v>
      </c>
      <c r="K1899" s="9">
        <f t="shared" ref="K1899:L1899" si="886">K1900</f>
        <v>40248.18</v>
      </c>
      <c r="L1899" s="9">
        <f t="shared" si="886"/>
        <v>40248.18</v>
      </c>
      <c r="M1899" s="9">
        <f t="shared" si="854"/>
        <v>99.999950308336778</v>
      </c>
      <c r="N1899" s="9">
        <f t="shared" si="855"/>
        <v>100</v>
      </c>
    </row>
    <row r="1900" spans="1:14" ht="38.25">
      <c r="A1900" s="8" t="s">
        <v>62</v>
      </c>
      <c r="B1900" s="2" t="s">
        <v>818</v>
      </c>
      <c r="C1900" s="2" t="s">
        <v>55</v>
      </c>
      <c r="D1900" s="2" t="s">
        <v>55</v>
      </c>
      <c r="E1900" s="2" t="s">
        <v>843</v>
      </c>
      <c r="F1900" s="2" t="s">
        <v>63</v>
      </c>
      <c r="G1900" s="9">
        <v>40248.199999999997</v>
      </c>
      <c r="H1900" s="9" t="s">
        <v>0</v>
      </c>
      <c r="I1900" s="9">
        <v>40248.199999999997</v>
      </c>
      <c r="J1900" s="9">
        <f>J1901+J1902</f>
        <v>40248.18</v>
      </c>
      <c r="K1900" s="9">
        <f t="shared" ref="K1900:L1900" si="887">K1901+K1902</f>
        <v>40248.18</v>
      </c>
      <c r="L1900" s="9">
        <f t="shared" si="887"/>
        <v>40248.18</v>
      </c>
      <c r="M1900" s="9">
        <f t="shared" si="854"/>
        <v>99.999950308336778</v>
      </c>
      <c r="N1900" s="9">
        <f t="shared" si="855"/>
        <v>100</v>
      </c>
    </row>
    <row r="1901" spans="1:14">
      <c r="A1901" s="8" t="s">
        <v>64</v>
      </c>
      <c r="B1901" s="2" t="s">
        <v>818</v>
      </c>
      <c r="C1901" s="2" t="s">
        <v>55</v>
      </c>
      <c r="D1901" s="2" t="s">
        <v>55</v>
      </c>
      <c r="E1901" s="2" t="s">
        <v>843</v>
      </c>
      <c r="F1901" s="2" t="s">
        <v>65</v>
      </c>
      <c r="G1901" s="9">
        <v>394.5</v>
      </c>
      <c r="H1901" s="9" t="s">
        <v>0</v>
      </c>
      <c r="I1901" s="9">
        <v>394.5</v>
      </c>
      <c r="J1901" s="9">
        <v>394.48</v>
      </c>
      <c r="K1901" s="9">
        <v>394.48</v>
      </c>
      <c r="L1901" s="9">
        <v>394.48</v>
      </c>
      <c r="M1901" s="9">
        <f t="shared" si="854"/>
        <v>99.99493029150824</v>
      </c>
      <c r="N1901" s="9">
        <f t="shared" si="855"/>
        <v>100</v>
      </c>
    </row>
    <row r="1902" spans="1:14">
      <c r="A1902" s="8" t="s">
        <v>102</v>
      </c>
      <c r="B1902" s="2" t="s">
        <v>818</v>
      </c>
      <c r="C1902" s="2" t="s">
        <v>55</v>
      </c>
      <c r="D1902" s="2" t="s">
        <v>55</v>
      </c>
      <c r="E1902" s="2" t="s">
        <v>843</v>
      </c>
      <c r="F1902" s="2" t="s">
        <v>103</v>
      </c>
      <c r="G1902" s="9">
        <v>39853.699999999997</v>
      </c>
      <c r="H1902" s="9" t="s">
        <v>0</v>
      </c>
      <c r="I1902" s="9">
        <v>39853.699999999997</v>
      </c>
      <c r="J1902" s="9">
        <f>22786.2+17067.5</f>
        <v>39853.699999999997</v>
      </c>
      <c r="K1902" s="9">
        <f>22786.2+17067.5</f>
        <v>39853.699999999997</v>
      </c>
      <c r="L1902" s="9">
        <f>22786.2+17067.5</f>
        <v>39853.699999999997</v>
      </c>
      <c r="M1902" s="9">
        <f t="shared" si="854"/>
        <v>100</v>
      </c>
      <c r="N1902" s="9">
        <f t="shared" si="855"/>
        <v>100</v>
      </c>
    </row>
    <row r="1903" spans="1:14">
      <c r="A1903" s="8" t="s">
        <v>481</v>
      </c>
      <c r="B1903" s="2" t="s">
        <v>818</v>
      </c>
      <c r="C1903" s="2" t="s">
        <v>55</v>
      </c>
      <c r="D1903" s="2" t="s">
        <v>55</v>
      </c>
      <c r="E1903" s="2" t="s">
        <v>482</v>
      </c>
      <c r="F1903" s="6" t="s">
        <v>0</v>
      </c>
      <c r="G1903" s="9">
        <v>74362.899999999994</v>
      </c>
      <c r="H1903" s="9" t="s">
        <v>0</v>
      </c>
      <c r="I1903" s="9">
        <v>74362.899999999994</v>
      </c>
      <c r="J1903" s="9">
        <f>J1904</f>
        <v>74362.92</v>
      </c>
      <c r="K1903" s="9">
        <f t="shared" ref="K1903:L1904" si="888">K1904</f>
        <v>74362.92</v>
      </c>
      <c r="L1903" s="9">
        <f t="shared" si="888"/>
        <v>74302.627850000004</v>
      </c>
      <c r="M1903" s="9">
        <f t="shared" si="854"/>
        <v>99.91894862895343</v>
      </c>
      <c r="N1903" s="9">
        <f t="shared" si="855"/>
        <v>99.918921755627679</v>
      </c>
    </row>
    <row r="1904" spans="1:14" ht="25.5">
      <c r="A1904" s="8" t="s">
        <v>93</v>
      </c>
      <c r="B1904" s="2" t="s">
        <v>818</v>
      </c>
      <c r="C1904" s="2" t="s">
        <v>55</v>
      </c>
      <c r="D1904" s="2" t="s">
        <v>55</v>
      </c>
      <c r="E1904" s="2" t="s">
        <v>482</v>
      </c>
      <c r="F1904" s="2" t="s">
        <v>94</v>
      </c>
      <c r="G1904" s="9">
        <v>74362.899999999994</v>
      </c>
      <c r="H1904" s="9" t="s">
        <v>0</v>
      </c>
      <c r="I1904" s="9">
        <v>74362.899999999994</v>
      </c>
      <c r="J1904" s="9">
        <f>J1905</f>
        <v>74362.92</v>
      </c>
      <c r="K1904" s="9">
        <f t="shared" si="888"/>
        <v>74362.92</v>
      </c>
      <c r="L1904" s="9">
        <f t="shared" si="888"/>
        <v>74302.627850000004</v>
      </c>
      <c r="M1904" s="9">
        <f t="shared" ref="M1904:M1975" si="889">L1904/I1904*100</f>
        <v>99.91894862895343</v>
      </c>
      <c r="N1904" s="9">
        <f t="shared" ref="N1904:N1975" si="890">L1904/J1904*100</f>
        <v>99.918921755627679</v>
      </c>
    </row>
    <row r="1905" spans="1:14" ht="25.5">
      <c r="A1905" s="8" t="s">
        <v>268</v>
      </c>
      <c r="B1905" s="2" t="s">
        <v>818</v>
      </c>
      <c r="C1905" s="2" t="s">
        <v>55</v>
      </c>
      <c r="D1905" s="2" t="s">
        <v>55</v>
      </c>
      <c r="E1905" s="2" t="s">
        <v>482</v>
      </c>
      <c r="F1905" s="2" t="s">
        <v>269</v>
      </c>
      <c r="G1905" s="9">
        <v>74362.899999999994</v>
      </c>
      <c r="H1905" s="9" t="s">
        <v>0</v>
      </c>
      <c r="I1905" s="9">
        <v>74362.899999999994</v>
      </c>
      <c r="J1905" s="9">
        <v>74362.92</v>
      </c>
      <c r="K1905" s="9">
        <v>74362.92</v>
      </c>
      <c r="L1905" s="9">
        <v>74302.627850000004</v>
      </c>
      <c r="M1905" s="9">
        <f t="shared" si="889"/>
        <v>99.91894862895343</v>
      </c>
      <c r="N1905" s="9">
        <f t="shared" si="890"/>
        <v>99.918921755627679</v>
      </c>
    </row>
    <row r="1906" spans="1:14" ht="38.25">
      <c r="A1906" s="8" t="s">
        <v>844</v>
      </c>
      <c r="B1906" s="2" t="s">
        <v>818</v>
      </c>
      <c r="C1906" s="2" t="s">
        <v>55</v>
      </c>
      <c r="D1906" s="2" t="s">
        <v>55</v>
      </c>
      <c r="E1906" s="2" t="s">
        <v>845</v>
      </c>
      <c r="F1906" s="6" t="s">
        <v>0</v>
      </c>
      <c r="G1906" s="9">
        <v>234770</v>
      </c>
      <c r="H1906" s="9" t="s">
        <v>0</v>
      </c>
      <c r="I1906" s="9">
        <v>234770</v>
      </c>
      <c r="J1906" s="9">
        <f>J1907</f>
        <v>234770</v>
      </c>
      <c r="K1906" s="9">
        <f t="shared" ref="K1906:L1907" si="891">K1907</f>
        <v>234770</v>
      </c>
      <c r="L1906" s="9">
        <f t="shared" si="891"/>
        <v>234619.20180000001</v>
      </c>
      <c r="M1906" s="9">
        <f t="shared" si="889"/>
        <v>99.935767687523963</v>
      </c>
      <c r="N1906" s="9">
        <f t="shared" si="890"/>
        <v>99.935767687523963</v>
      </c>
    </row>
    <row r="1907" spans="1:14">
      <c r="A1907" s="8" t="s">
        <v>28</v>
      </c>
      <c r="B1907" s="2" t="s">
        <v>818</v>
      </c>
      <c r="C1907" s="2" t="s">
        <v>55</v>
      </c>
      <c r="D1907" s="2" t="s">
        <v>55</v>
      </c>
      <c r="E1907" s="2" t="s">
        <v>845</v>
      </c>
      <c r="F1907" s="2" t="s">
        <v>29</v>
      </c>
      <c r="G1907" s="9">
        <v>234770</v>
      </c>
      <c r="H1907" s="9" t="s">
        <v>0</v>
      </c>
      <c r="I1907" s="9">
        <v>234770</v>
      </c>
      <c r="J1907" s="9">
        <f>J1908</f>
        <v>234770</v>
      </c>
      <c r="K1907" s="9">
        <f t="shared" si="891"/>
        <v>234770</v>
      </c>
      <c r="L1907" s="9">
        <f t="shared" si="891"/>
        <v>234619.20180000001</v>
      </c>
      <c r="M1907" s="9">
        <f t="shared" si="889"/>
        <v>99.935767687523963</v>
      </c>
      <c r="N1907" s="9">
        <f t="shared" si="890"/>
        <v>99.935767687523963</v>
      </c>
    </row>
    <row r="1908" spans="1:14">
      <c r="A1908" s="8" t="s">
        <v>75</v>
      </c>
      <c r="B1908" s="2" t="s">
        <v>818</v>
      </c>
      <c r="C1908" s="2" t="s">
        <v>55</v>
      </c>
      <c r="D1908" s="2" t="s">
        <v>55</v>
      </c>
      <c r="E1908" s="2" t="s">
        <v>845</v>
      </c>
      <c r="F1908" s="2" t="s">
        <v>76</v>
      </c>
      <c r="G1908" s="9">
        <v>234770</v>
      </c>
      <c r="H1908" s="9" t="s">
        <v>0</v>
      </c>
      <c r="I1908" s="9">
        <v>234770</v>
      </c>
      <c r="J1908" s="9">
        <v>234770</v>
      </c>
      <c r="K1908" s="9">
        <v>234770</v>
      </c>
      <c r="L1908" s="9">
        <v>234619.20180000001</v>
      </c>
      <c r="M1908" s="9">
        <f t="shared" si="889"/>
        <v>99.935767687523963</v>
      </c>
      <c r="N1908" s="9">
        <f t="shared" si="890"/>
        <v>99.935767687523963</v>
      </c>
    </row>
    <row r="1909" spans="1:14">
      <c r="A1909" s="10" t="s">
        <v>0</v>
      </c>
      <c r="B1909" s="6" t="s">
        <v>0</v>
      </c>
      <c r="C1909" s="6" t="s">
        <v>0</v>
      </c>
      <c r="D1909" s="6" t="s">
        <v>0</v>
      </c>
      <c r="E1909" s="6" t="s">
        <v>0</v>
      </c>
      <c r="F1909" s="6" t="s">
        <v>0</v>
      </c>
      <c r="G1909" s="11" t="s">
        <v>0</v>
      </c>
      <c r="H1909" s="11" t="s">
        <v>0</v>
      </c>
      <c r="I1909" s="11" t="s">
        <v>0</v>
      </c>
      <c r="J1909" s="11"/>
      <c r="K1909" s="11"/>
      <c r="L1909" s="11"/>
      <c r="M1909" s="11"/>
      <c r="N1909" s="11"/>
    </row>
    <row r="1910" spans="1:14">
      <c r="A1910" s="8" t="s">
        <v>260</v>
      </c>
      <c r="B1910" s="2" t="s">
        <v>818</v>
      </c>
      <c r="C1910" s="2" t="s">
        <v>35</v>
      </c>
      <c r="D1910" s="6" t="s">
        <v>0</v>
      </c>
      <c r="E1910" s="6" t="s">
        <v>0</v>
      </c>
      <c r="F1910" s="6" t="s">
        <v>0</v>
      </c>
      <c r="G1910" s="9">
        <v>9952924</v>
      </c>
      <c r="H1910" s="9" t="s">
        <v>0</v>
      </c>
      <c r="I1910" s="9">
        <v>9952924</v>
      </c>
      <c r="J1910" s="9">
        <f>J1911+J1920+J1984+J2192+J2202</f>
        <v>10307311.604780003</v>
      </c>
      <c r="K1910" s="9">
        <f t="shared" ref="K1910:L1910" si="892">K1911+K1920+K1984+K2192+K2202</f>
        <v>10059196.000110002</v>
      </c>
      <c r="L1910" s="9">
        <f t="shared" si="892"/>
        <v>10026929.214219999</v>
      </c>
      <c r="M1910" s="9">
        <f t="shared" si="889"/>
        <v>100.74355248990146</v>
      </c>
      <c r="N1910" s="9">
        <f t="shared" si="890"/>
        <v>97.279771861850207</v>
      </c>
    </row>
    <row r="1911" spans="1:14">
      <c r="A1911" s="8" t="s">
        <v>846</v>
      </c>
      <c r="B1911" s="2" t="s">
        <v>818</v>
      </c>
      <c r="C1911" s="2" t="s">
        <v>35</v>
      </c>
      <c r="D1911" s="2" t="s">
        <v>19</v>
      </c>
      <c r="E1911" s="6" t="s">
        <v>0</v>
      </c>
      <c r="F1911" s="6" t="s">
        <v>0</v>
      </c>
      <c r="G1911" s="9">
        <v>49570.400000000001</v>
      </c>
      <c r="H1911" s="9" t="s">
        <v>0</v>
      </c>
      <c r="I1911" s="9">
        <v>49570.400000000001</v>
      </c>
      <c r="J1911" s="9">
        <f>J1912</f>
        <v>49570.400000000001</v>
      </c>
      <c r="K1911" s="9">
        <f t="shared" ref="K1911:L1913" si="893">K1912</f>
        <v>46395.941310000002</v>
      </c>
      <c r="L1911" s="9">
        <f t="shared" si="893"/>
        <v>46395.940440000006</v>
      </c>
      <c r="M1911" s="9">
        <f t="shared" si="889"/>
        <v>93.596058212158866</v>
      </c>
      <c r="N1911" s="9">
        <f t="shared" si="890"/>
        <v>93.596058212158866</v>
      </c>
    </row>
    <row r="1912" spans="1:14" ht="38.25">
      <c r="A1912" s="8" t="s">
        <v>386</v>
      </c>
      <c r="B1912" s="2" t="s">
        <v>818</v>
      </c>
      <c r="C1912" s="2" t="s">
        <v>35</v>
      </c>
      <c r="D1912" s="2" t="s">
        <v>19</v>
      </c>
      <c r="E1912" s="2" t="s">
        <v>387</v>
      </c>
      <c r="F1912" s="6" t="s">
        <v>0</v>
      </c>
      <c r="G1912" s="9">
        <v>49570.400000000001</v>
      </c>
      <c r="H1912" s="9" t="s">
        <v>0</v>
      </c>
      <c r="I1912" s="9">
        <v>49570.400000000001</v>
      </c>
      <c r="J1912" s="9">
        <f>J1913</f>
        <v>49570.400000000001</v>
      </c>
      <c r="K1912" s="9">
        <f t="shared" si="893"/>
        <v>46395.941310000002</v>
      </c>
      <c r="L1912" s="9">
        <f t="shared" si="893"/>
        <v>46395.940440000006</v>
      </c>
      <c r="M1912" s="9">
        <f t="shared" si="889"/>
        <v>93.596058212158866</v>
      </c>
      <c r="N1912" s="9">
        <f t="shared" si="890"/>
        <v>93.596058212158866</v>
      </c>
    </row>
    <row r="1913" spans="1:14" ht="51">
      <c r="A1913" s="8" t="s">
        <v>847</v>
      </c>
      <c r="B1913" s="2" t="s">
        <v>818</v>
      </c>
      <c r="C1913" s="2" t="s">
        <v>35</v>
      </c>
      <c r="D1913" s="2" t="s">
        <v>19</v>
      </c>
      <c r="E1913" s="2" t="s">
        <v>848</v>
      </c>
      <c r="F1913" s="6" t="s">
        <v>0</v>
      </c>
      <c r="G1913" s="9">
        <v>49570.400000000001</v>
      </c>
      <c r="H1913" s="9" t="s">
        <v>0</v>
      </c>
      <c r="I1913" s="9">
        <v>49570.400000000001</v>
      </c>
      <c r="J1913" s="9">
        <f>J1914</f>
        <v>49570.400000000001</v>
      </c>
      <c r="K1913" s="9">
        <f t="shared" si="893"/>
        <v>46395.941310000002</v>
      </c>
      <c r="L1913" s="9">
        <f t="shared" si="893"/>
        <v>46395.940440000006</v>
      </c>
      <c r="M1913" s="9">
        <f t="shared" si="889"/>
        <v>93.596058212158866</v>
      </c>
      <c r="N1913" s="9">
        <f t="shared" si="890"/>
        <v>93.596058212158866</v>
      </c>
    </row>
    <row r="1914" spans="1:14" ht="25.5">
      <c r="A1914" s="8" t="s">
        <v>849</v>
      </c>
      <c r="B1914" s="2" t="s">
        <v>818</v>
      </c>
      <c r="C1914" s="2" t="s">
        <v>35</v>
      </c>
      <c r="D1914" s="2" t="s">
        <v>19</v>
      </c>
      <c r="E1914" s="2" t="s">
        <v>850</v>
      </c>
      <c r="F1914" s="6" t="s">
        <v>0</v>
      </c>
      <c r="G1914" s="9">
        <v>49570.400000000001</v>
      </c>
      <c r="H1914" s="9" t="s">
        <v>0</v>
      </c>
      <c r="I1914" s="9">
        <v>49570.400000000001</v>
      </c>
      <c r="J1914" s="9">
        <f>J1915+J1917</f>
        <v>49570.400000000001</v>
      </c>
      <c r="K1914" s="9">
        <f t="shared" ref="K1914:L1914" si="894">K1915+K1917</f>
        <v>46395.941310000002</v>
      </c>
      <c r="L1914" s="9">
        <f t="shared" si="894"/>
        <v>46395.940440000006</v>
      </c>
      <c r="M1914" s="9">
        <f t="shared" si="889"/>
        <v>93.596058212158866</v>
      </c>
      <c r="N1914" s="9">
        <f t="shared" si="890"/>
        <v>93.596058212158866</v>
      </c>
    </row>
    <row r="1915" spans="1:14" ht="25.5">
      <c r="A1915" s="8" t="s">
        <v>89</v>
      </c>
      <c r="B1915" s="2" t="s">
        <v>818</v>
      </c>
      <c r="C1915" s="2" t="s">
        <v>35</v>
      </c>
      <c r="D1915" s="2" t="s">
        <v>19</v>
      </c>
      <c r="E1915" s="2" t="s">
        <v>850</v>
      </c>
      <c r="F1915" s="2" t="s">
        <v>90</v>
      </c>
      <c r="G1915" s="9">
        <v>303.3</v>
      </c>
      <c r="H1915" s="9" t="s">
        <v>0</v>
      </c>
      <c r="I1915" s="9">
        <v>303.3</v>
      </c>
      <c r="J1915" s="9">
        <f>J1916</f>
        <v>303.3</v>
      </c>
      <c r="K1915" s="9">
        <f t="shared" ref="K1915:L1915" si="895">K1916</f>
        <v>282.83575000000002</v>
      </c>
      <c r="L1915" s="9">
        <f t="shared" si="895"/>
        <v>282.83488</v>
      </c>
      <c r="M1915" s="9">
        <f t="shared" si="889"/>
        <v>93.252515661061651</v>
      </c>
      <c r="N1915" s="9">
        <f t="shared" si="890"/>
        <v>93.252515661061651</v>
      </c>
    </row>
    <row r="1916" spans="1:14" ht="38.25">
      <c r="A1916" s="8" t="s">
        <v>91</v>
      </c>
      <c r="B1916" s="2" t="s">
        <v>818</v>
      </c>
      <c r="C1916" s="2" t="s">
        <v>35</v>
      </c>
      <c r="D1916" s="2" t="s">
        <v>19</v>
      </c>
      <c r="E1916" s="2" t="s">
        <v>850</v>
      </c>
      <c r="F1916" s="2" t="s">
        <v>92</v>
      </c>
      <c r="G1916" s="9">
        <v>303.3</v>
      </c>
      <c r="H1916" s="9" t="s">
        <v>0</v>
      </c>
      <c r="I1916" s="9">
        <v>303.3</v>
      </c>
      <c r="J1916" s="9">
        <v>303.3</v>
      </c>
      <c r="K1916" s="9">
        <v>282.83575000000002</v>
      </c>
      <c r="L1916" s="9">
        <v>282.83488</v>
      </c>
      <c r="M1916" s="9">
        <f t="shared" si="889"/>
        <v>93.252515661061651</v>
      </c>
      <c r="N1916" s="9">
        <f t="shared" si="890"/>
        <v>93.252515661061651</v>
      </c>
    </row>
    <row r="1917" spans="1:14" ht="25.5">
      <c r="A1917" s="8" t="s">
        <v>93</v>
      </c>
      <c r="B1917" s="2" t="s">
        <v>818</v>
      </c>
      <c r="C1917" s="2" t="s">
        <v>35</v>
      </c>
      <c r="D1917" s="2" t="s">
        <v>19</v>
      </c>
      <c r="E1917" s="2" t="s">
        <v>850</v>
      </c>
      <c r="F1917" s="2" t="s">
        <v>94</v>
      </c>
      <c r="G1917" s="9">
        <v>49267.1</v>
      </c>
      <c r="H1917" s="9" t="s">
        <v>0</v>
      </c>
      <c r="I1917" s="9">
        <v>49267.1</v>
      </c>
      <c r="J1917" s="9">
        <f>J1918</f>
        <v>49267.1</v>
      </c>
      <c r="K1917" s="9">
        <f t="shared" ref="K1917:L1917" si="896">K1918</f>
        <v>46113.105560000004</v>
      </c>
      <c r="L1917" s="9">
        <f t="shared" si="896"/>
        <v>46113.105560000004</v>
      </c>
      <c r="M1917" s="9">
        <f t="shared" si="889"/>
        <v>93.598173141914188</v>
      </c>
      <c r="N1917" s="9">
        <f t="shared" si="890"/>
        <v>93.598173141914188</v>
      </c>
    </row>
    <row r="1918" spans="1:14" ht="25.5">
      <c r="A1918" s="8" t="s">
        <v>268</v>
      </c>
      <c r="B1918" s="2" t="s">
        <v>818</v>
      </c>
      <c r="C1918" s="2" t="s">
        <v>35</v>
      </c>
      <c r="D1918" s="2" t="s">
        <v>19</v>
      </c>
      <c r="E1918" s="2" t="s">
        <v>850</v>
      </c>
      <c r="F1918" s="2" t="s">
        <v>269</v>
      </c>
      <c r="G1918" s="9">
        <v>49267.1</v>
      </c>
      <c r="H1918" s="9" t="s">
        <v>0</v>
      </c>
      <c r="I1918" s="9">
        <v>49267.1</v>
      </c>
      <c r="J1918" s="9">
        <v>49267.1</v>
      </c>
      <c r="K1918" s="9">
        <v>46113.105560000004</v>
      </c>
      <c r="L1918" s="9">
        <v>46113.105560000004</v>
      </c>
      <c r="M1918" s="9">
        <f t="shared" si="889"/>
        <v>93.598173141914188</v>
      </c>
      <c r="N1918" s="9">
        <f t="shared" si="890"/>
        <v>93.598173141914188</v>
      </c>
    </row>
    <row r="1919" spans="1:14">
      <c r="A1919" s="8"/>
      <c r="B1919" s="2"/>
      <c r="C1919" s="2"/>
      <c r="D1919" s="2"/>
      <c r="E1919" s="2"/>
      <c r="F1919" s="2"/>
      <c r="G1919" s="9"/>
      <c r="H1919" s="9"/>
      <c r="I1919" s="9"/>
      <c r="J1919" s="9"/>
      <c r="K1919" s="9"/>
      <c r="L1919" s="9"/>
      <c r="M1919" s="9"/>
      <c r="N1919" s="9"/>
    </row>
    <row r="1920" spans="1:14">
      <c r="A1920" s="8" t="s">
        <v>851</v>
      </c>
      <c r="B1920" s="2" t="s">
        <v>818</v>
      </c>
      <c r="C1920" s="2" t="s">
        <v>35</v>
      </c>
      <c r="D1920" s="2" t="s">
        <v>129</v>
      </c>
      <c r="E1920" s="6" t="s">
        <v>0</v>
      </c>
      <c r="F1920" s="6" t="s">
        <v>0</v>
      </c>
      <c r="G1920" s="9">
        <v>2046067.2</v>
      </c>
      <c r="H1920" s="9" t="s">
        <v>0</v>
      </c>
      <c r="I1920" s="9">
        <v>2046067.2</v>
      </c>
      <c r="J1920" s="9">
        <f>J1921+J1969+J1979</f>
        <v>2053549.69478</v>
      </c>
      <c r="K1920" s="9">
        <f t="shared" ref="K1920:L1920" si="897">K1921+K1969+K1979</f>
        <v>2053549.69478</v>
      </c>
      <c r="L1920" s="9">
        <f t="shared" si="897"/>
        <v>2028277.33843</v>
      </c>
      <c r="M1920" s="9">
        <f t="shared" si="889"/>
        <v>99.130533856854754</v>
      </c>
      <c r="N1920" s="9">
        <f t="shared" si="890"/>
        <v>98.769333100911027</v>
      </c>
    </row>
    <row r="1921" spans="1:14" ht="38.25">
      <c r="A1921" s="8" t="s">
        <v>386</v>
      </c>
      <c r="B1921" s="2" t="s">
        <v>818</v>
      </c>
      <c r="C1921" s="2" t="s">
        <v>35</v>
      </c>
      <c r="D1921" s="2" t="s">
        <v>129</v>
      </c>
      <c r="E1921" s="2" t="s">
        <v>387</v>
      </c>
      <c r="F1921" s="6" t="s">
        <v>0</v>
      </c>
      <c r="G1921" s="9">
        <v>2043621.2</v>
      </c>
      <c r="H1921" s="9" t="s">
        <v>0</v>
      </c>
      <c r="I1921" s="9">
        <v>2043621.2</v>
      </c>
      <c r="J1921" s="9">
        <f>J1922+J1948+J1952+J1957+J1965</f>
        <v>2043621.155</v>
      </c>
      <c r="K1921" s="9">
        <f t="shared" ref="K1921:L1921" si="898">K1922+K1948+K1952+K1957+K1965</f>
        <v>2043621.155</v>
      </c>
      <c r="L1921" s="9">
        <f t="shared" si="898"/>
        <v>2018348.79865</v>
      </c>
      <c r="M1921" s="9">
        <f t="shared" si="889"/>
        <v>98.763351968065322</v>
      </c>
      <c r="N1921" s="9">
        <f t="shared" si="890"/>
        <v>98.763354142808339</v>
      </c>
    </row>
    <row r="1922" spans="1:14" ht="51">
      <c r="A1922" s="8" t="s">
        <v>852</v>
      </c>
      <c r="B1922" s="2" t="s">
        <v>818</v>
      </c>
      <c r="C1922" s="2" t="s">
        <v>35</v>
      </c>
      <c r="D1922" s="2" t="s">
        <v>129</v>
      </c>
      <c r="E1922" s="2" t="s">
        <v>853</v>
      </c>
      <c r="F1922" s="6" t="s">
        <v>0</v>
      </c>
      <c r="G1922" s="9">
        <v>2003151.2</v>
      </c>
      <c r="H1922" s="9" t="s">
        <v>0</v>
      </c>
      <c r="I1922" s="9">
        <v>2003151.2</v>
      </c>
      <c r="J1922" s="9">
        <f>J1923+J1937+J1940+J1945</f>
        <v>2003296.621</v>
      </c>
      <c r="K1922" s="9">
        <f t="shared" ref="K1922:L1922" si="899">K1923+K1937+K1940+K1945</f>
        <v>2003296.621</v>
      </c>
      <c r="L1922" s="9">
        <f t="shared" si="899"/>
        <v>1978024.26465</v>
      </c>
      <c r="M1922" s="9">
        <f t="shared" si="889"/>
        <v>98.745629618473146</v>
      </c>
      <c r="N1922" s="9">
        <f t="shared" si="890"/>
        <v>98.738461589508162</v>
      </c>
    </row>
    <row r="1923" spans="1:14" ht="25.5">
      <c r="A1923" s="8" t="s">
        <v>60</v>
      </c>
      <c r="B1923" s="2" t="s">
        <v>818</v>
      </c>
      <c r="C1923" s="2" t="s">
        <v>35</v>
      </c>
      <c r="D1923" s="2" t="s">
        <v>129</v>
      </c>
      <c r="E1923" s="2" t="s">
        <v>854</v>
      </c>
      <c r="F1923" s="6" t="s">
        <v>0</v>
      </c>
      <c r="G1923" s="9">
        <v>1930246.1</v>
      </c>
      <c r="H1923" s="9" t="s">
        <v>0</v>
      </c>
      <c r="I1923" s="9">
        <v>1930246.1</v>
      </c>
      <c r="J1923" s="9">
        <f>J1924+J1926+J1931+J1934+J1928</f>
        <v>1973358.5209999999</v>
      </c>
      <c r="K1923" s="9">
        <f t="shared" ref="K1923:L1923" si="900">K1924+K1926+K1931+K1934+K1928</f>
        <v>1973358.5209999999</v>
      </c>
      <c r="L1923" s="9">
        <f t="shared" si="900"/>
        <v>1972830.4290499999</v>
      </c>
      <c r="M1923" s="9">
        <f t="shared" si="889"/>
        <v>102.20616060563468</v>
      </c>
      <c r="N1923" s="9">
        <f t="shared" si="890"/>
        <v>99.973238925193769</v>
      </c>
    </row>
    <row r="1924" spans="1:14" ht="76.5">
      <c r="A1924" s="8" t="s">
        <v>85</v>
      </c>
      <c r="B1924" s="2" t="s">
        <v>818</v>
      </c>
      <c r="C1924" s="2" t="s">
        <v>35</v>
      </c>
      <c r="D1924" s="2" t="s">
        <v>129</v>
      </c>
      <c r="E1924" s="2" t="s">
        <v>854</v>
      </c>
      <c r="F1924" s="2" t="s">
        <v>86</v>
      </c>
      <c r="G1924" s="9">
        <v>270187.7</v>
      </c>
      <c r="H1924" s="9" t="s">
        <v>0</v>
      </c>
      <c r="I1924" s="9">
        <v>270187.7</v>
      </c>
      <c r="J1924" s="9">
        <f>J1925</f>
        <v>269073.32397000003</v>
      </c>
      <c r="K1924" s="9">
        <f t="shared" ref="K1924:L1924" si="901">K1925</f>
        <v>269073.32397000003</v>
      </c>
      <c r="L1924" s="9">
        <f t="shared" si="901"/>
        <v>268605.92712000001</v>
      </c>
      <c r="M1924" s="9">
        <f t="shared" si="889"/>
        <v>99.414565178207596</v>
      </c>
      <c r="N1924" s="9">
        <f t="shared" si="890"/>
        <v>99.826293872947389</v>
      </c>
    </row>
    <row r="1925" spans="1:14" ht="25.5">
      <c r="A1925" s="8" t="s">
        <v>299</v>
      </c>
      <c r="B1925" s="2" t="s">
        <v>818</v>
      </c>
      <c r="C1925" s="2" t="s">
        <v>35</v>
      </c>
      <c r="D1925" s="2" t="s">
        <v>129</v>
      </c>
      <c r="E1925" s="2" t="s">
        <v>854</v>
      </c>
      <c r="F1925" s="2" t="s">
        <v>300</v>
      </c>
      <c r="G1925" s="9">
        <v>270187.7</v>
      </c>
      <c r="H1925" s="9" t="s">
        <v>0</v>
      </c>
      <c r="I1925" s="9">
        <v>270187.7</v>
      </c>
      <c r="J1925" s="9">
        <f>259545.07715+9528.24682</f>
        <v>269073.32397000003</v>
      </c>
      <c r="K1925" s="9">
        <f>259545.07715+9528.24682</f>
        <v>269073.32397000003</v>
      </c>
      <c r="L1925" s="9">
        <f>259104.10917+9501.81795</f>
        <v>268605.92712000001</v>
      </c>
      <c r="M1925" s="9">
        <f t="shared" si="889"/>
        <v>99.414565178207596</v>
      </c>
      <c r="N1925" s="9">
        <f t="shared" si="890"/>
        <v>99.826293872947389</v>
      </c>
    </row>
    <row r="1926" spans="1:14" ht="25.5">
      <c r="A1926" s="8" t="s">
        <v>89</v>
      </c>
      <c r="B1926" s="2" t="s">
        <v>818</v>
      </c>
      <c r="C1926" s="2" t="s">
        <v>35</v>
      </c>
      <c r="D1926" s="2" t="s">
        <v>129</v>
      </c>
      <c r="E1926" s="2" t="s">
        <v>854</v>
      </c>
      <c r="F1926" s="2" t="s">
        <v>90</v>
      </c>
      <c r="G1926" s="9">
        <v>27961.1</v>
      </c>
      <c r="H1926" s="9" t="s">
        <v>0</v>
      </c>
      <c r="I1926" s="9">
        <v>27961.1</v>
      </c>
      <c r="J1926" s="9">
        <f>J1927</f>
        <v>28942.510579999998</v>
      </c>
      <c r="K1926" s="9">
        <f t="shared" ref="K1926:L1926" si="902">K1927</f>
        <v>28942.510579999998</v>
      </c>
      <c r="L1926" s="9">
        <f t="shared" si="902"/>
        <v>28920.046579999998</v>
      </c>
      <c r="M1926" s="9">
        <f t="shared" si="889"/>
        <v>103.42957387227254</v>
      </c>
      <c r="N1926" s="9">
        <f t="shared" si="890"/>
        <v>99.92238406568805</v>
      </c>
    </row>
    <row r="1927" spans="1:14" ht="38.25">
      <c r="A1927" s="8" t="s">
        <v>91</v>
      </c>
      <c r="B1927" s="2" t="s">
        <v>818</v>
      </c>
      <c r="C1927" s="2" t="s">
        <v>35</v>
      </c>
      <c r="D1927" s="2" t="s">
        <v>129</v>
      </c>
      <c r="E1927" s="2" t="s">
        <v>854</v>
      </c>
      <c r="F1927" s="2" t="s">
        <v>92</v>
      </c>
      <c r="G1927" s="9">
        <v>27961.1</v>
      </c>
      <c r="H1927" s="9" t="s">
        <v>0</v>
      </c>
      <c r="I1927" s="9">
        <v>27961.1</v>
      </c>
      <c r="J1927" s="9">
        <v>28942.510579999998</v>
      </c>
      <c r="K1927" s="9">
        <v>28942.510579999998</v>
      </c>
      <c r="L1927" s="9">
        <v>28920.046579999998</v>
      </c>
      <c r="M1927" s="9">
        <f t="shared" si="889"/>
        <v>103.42957387227254</v>
      </c>
      <c r="N1927" s="9">
        <f t="shared" si="890"/>
        <v>99.92238406568805</v>
      </c>
    </row>
    <row r="1928" spans="1:14" ht="25.5">
      <c r="A1928" s="8" t="s">
        <v>93</v>
      </c>
      <c r="B1928" s="2" t="s">
        <v>818</v>
      </c>
      <c r="C1928" s="2" t="s">
        <v>35</v>
      </c>
      <c r="D1928" s="2" t="s">
        <v>129</v>
      </c>
      <c r="E1928" s="2" t="s">
        <v>854</v>
      </c>
      <c r="F1928" s="2">
        <v>300</v>
      </c>
      <c r="G1928" s="9"/>
      <c r="H1928" s="9"/>
      <c r="I1928" s="9"/>
      <c r="J1928" s="9">
        <f>J1929+J1930</f>
        <v>197.447</v>
      </c>
      <c r="K1928" s="9">
        <f t="shared" ref="K1928:L1928" si="903">K1929+K1930</f>
        <v>197.447</v>
      </c>
      <c r="L1928" s="9">
        <f t="shared" si="903"/>
        <v>197.447</v>
      </c>
      <c r="M1928" s="9">
        <v>0</v>
      </c>
      <c r="N1928" s="9">
        <f t="shared" ref="N1928:N1929" si="904">L1928/J1928*100</f>
        <v>100</v>
      </c>
    </row>
    <row r="1929" spans="1:14" ht="25.5">
      <c r="A1929" s="8" t="s">
        <v>268</v>
      </c>
      <c r="B1929" s="2" t="s">
        <v>818</v>
      </c>
      <c r="C1929" s="2" t="s">
        <v>35</v>
      </c>
      <c r="D1929" s="2" t="s">
        <v>129</v>
      </c>
      <c r="E1929" s="2" t="s">
        <v>854</v>
      </c>
      <c r="F1929" s="2">
        <v>320</v>
      </c>
      <c r="G1929" s="9"/>
      <c r="H1929" s="9"/>
      <c r="I1929" s="9"/>
      <c r="J1929" s="9">
        <v>181.64699999999999</v>
      </c>
      <c r="K1929" s="9">
        <v>181.64699999999999</v>
      </c>
      <c r="L1929" s="9">
        <v>181.64699999999999</v>
      </c>
      <c r="M1929" s="9">
        <v>0</v>
      </c>
      <c r="N1929" s="9">
        <f t="shared" si="904"/>
        <v>100</v>
      </c>
    </row>
    <row r="1930" spans="1:14">
      <c r="A1930" s="8" t="s">
        <v>95</v>
      </c>
      <c r="B1930" s="2" t="s">
        <v>818</v>
      </c>
      <c r="C1930" s="2" t="s">
        <v>35</v>
      </c>
      <c r="D1930" s="2" t="s">
        <v>129</v>
      </c>
      <c r="E1930" s="2" t="s">
        <v>854</v>
      </c>
      <c r="F1930" s="2">
        <v>360</v>
      </c>
      <c r="G1930" s="9"/>
      <c r="H1930" s="9"/>
      <c r="I1930" s="9"/>
      <c r="J1930" s="9">
        <v>15.8</v>
      </c>
      <c r="K1930" s="9">
        <v>15.8</v>
      </c>
      <c r="L1930" s="9">
        <v>15.8</v>
      </c>
      <c r="M1930" s="9">
        <v>0</v>
      </c>
      <c r="N1930" s="9">
        <f t="shared" ref="N1930" si="905">L1930/J1930*100</f>
        <v>100</v>
      </c>
    </row>
    <row r="1931" spans="1:14" ht="38.25">
      <c r="A1931" s="8" t="s">
        <v>62</v>
      </c>
      <c r="B1931" s="2" t="s">
        <v>818</v>
      </c>
      <c r="C1931" s="2" t="s">
        <v>35</v>
      </c>
      <c r="D1931" s="2" t="s">
        <v>129</v>
      </c>
      <c r="E1931" s="2" t="s">
        <v>854</v>
      </c>
      <c r="F1931" s="2" t="s">
        <v>63</v>
      </c>
      <c r="G1931" s="9">
        <v>1631397.8</v>
      </c>
      <c r="H1931" s="9" t="s">
        <v>0</v>
      </c>
      <c r="I1931" s="9">
        <v>1631397.8</v>
      </c>
      <c r="J1931" s="9">
        <f>J1932+J1933</f>
        <v>1674510.219</v>
      </c>
      <c r="K1931" s="9">
        <f t="shared" ref="K1931:L1931" si="906">K1932+K1933</f>
        <v>1674510.219</v>
      </c>
      <c r="L1931" s="9">
        <f t="shared" si="906"/>
        <v>1674510.219</v>
      </c>
      <c r="M1931" s="9">
        <f t="shared" si="889"/>
        <v>102.64266747202919</v>
      </c>
      <c r="N1931" s="9">
        <f t="shared" si="890"/>
        <v>100</v>
      </c>
    </row>
    <row r="1932" spans="1:14">
      <c r="A1932" s="8" t="s">
        <v>64</v>
      </c>
      <c r="B1932" s="2" t="s">
        <v>818</v>
      </c>
      <c r="C1932" s="2" t="s">
        <v>35</v>
      </c>
      <c r="D1932" s="2" t="s">
        <v>129</v>
      </c>
      <c r="E1932" s="2" t="s">
        <v>854</v>
      </c>
      <c r="F1932" s="2" t="s">
        <v>65</v>
      </c>
      <c r="G1932" s="9">
        <v>1526654.3</v>
      </c>
      <c r="H1932" s="9" t="s">
        <v>0</v>
      </c>
      <c r="I1932" s="9">
        <v>1526654.3</v>
      </c>
      <c r="J1932" s="9">
        <f>1523341.037+32831.56287</f>
        <v>1556172.59987</v>
      </c>
      <c r="K1932" s="9">
        <f>1523341.037+32831.56287</f>
        <v>1556172.59987</v>
      </c>
      <c r="L1932" s="9">
        <f>1523341.037+32831.56287</f>
        <v>1556172.59987</v>
      </c>
      <c r="M1932" s="9">
        <f t="shared" si="889"/>
        <v>101.93352875434864</v>
      </c>
      <c r="N1932" s="9">
        <f t="shared" si="890"/>
        <v>100</v>
      </c>
    </row>
    <row r="1933" spans="1:14">
      <c r="A1933" s="8" t="s">
        <v>102</v>
      </c>
      <c r="B1933" s="2" t="s">
        <v>818</v>
      </c>
      <c r="C1933" s="2" t="s">
        <v>35</v>
      </c>
      <c r="D1933" s="2" t="s">
        <v>129</v>
      </c>
      <c r="E1933" s="2" t="s">
        <v>854</v>
      </c>
      <c r="F1933" s="2" t="s">
        <v>103</v>
      </c>
      <c r="G1933" s="9">
        <v>104743.5</v>
      </c>
      <c r="H1933" s="9" t="s">
        <v>0</v>
      </c>
      <c r="I1933" s="9">
        <v>104743.5</v>
      </c>
      <c r="J1933" s="9">
        <f>116592.7+1744.91913</f>
        <v>118337.61912999999</v>
      </c>
      <c r="K1933" s="9">
        <f>116592.7+1744.91913</f>
        <v>118337.61912999999</v>
      </c>
      <c r="L1933" s="9">
        <f>116592.7+1744.91913</f>
        <v>118337.61912999999</v>
      </c>
      <c r="M1933" s="9">
        <f t="shared" si="889"/>
        <v>112.97848470788163</v>
      </c>
      <c r="N1933" s="9">
        <f t="shared" si="890"/>
        <v>100</v>
      </c>
    </row>
    <row r="1934" spans="1:14">
      <c r="A1934" s="8" t="s">
        <v>97</v>
      </c>
      <c r="B1934" s="2" t="s">
        <v>818</v>
      </c>
      <c r="C1934" s="2" t="s">
        <v>35</v>
      </c>
      <c r="D1934" s="2" t="s">
        <v>129</v>
      </c>
      <c r="E1934" s="2" t="s">
        <v>854</v>
      </c>
      <c r="F1934" s="2" t="s">
        <v>98</v>
      </c>
      <c r="G1934" s="9">
        <v>699.5</v>
      </c>
      <c r="H1934" s="9" t="s">
        <v>0</v>
      </c>
      <c r="I1934" s="9">
        <v>699.5</v>
      </c>
      <c r="J1934" s="9">
        <f>J1935+J1936</f>
        <v>635.02044999999998</v>
      </c>
      <c r="K1934" s="9">
        <f t="shared" ref="K1934:L1934" si="907">K1935+K1936</f>
        <v>635.02044999999998</v>
      </c>
      <c r="L1934" s="9">
        <f t="shared" si="907"/>
        <v>596.78935000000001</v>
      </c>
      <c r="M1934" s="9">
        <f t="shared" si="889"/>
        <v>85.316561829878495</v>
      </c>
      <c r="N1934" s="9">
        <f t="shared" si="890"/>
        <v>93.979548217699133</v>
      </c>
    </row>
    <row r="1935" spans="1:14">
      <c r="A1935" s="8" t="s">
        <v>248</v>
      </c>
      <c r="B1935" s="2" t="s">
        <v>818</v>
      </c>
      <c r="C1935" s="2" t="s">
        <v>35</v>
      </c>
      <c r="D1935" s="2" t="s">
        <v>129</v>
      </c>
      <c r="E1935" s="2" t="s">
        <v>854</v>
      </c>
      <c r="F1935" s="2" t="s">
        <v>249</v>
      </c>
      <c r="G1935" s="9">
        <v>28</v>
      </c>
      <c r="H1935" s="9" t="s">
        <v>0</v>
      </c>
      <c r="I1935" s="9">
        <v>28</v>
      </c>
      <c r="J1935" s="9">
        <v>59.5</v>
      </c>
      <c r="K1935" s="9">
        <v>59.5</v>
      </c>
      <c r="L1935" s="9">
        <v>59.5</v>
      </c>
      <c r="M1935" s="9">
        <f t="shared" si="889"/>
        <v>212.5</v>
      </c>
      <c r="N1935" s="9">
        <f t="shared" si="890"/>
        <v>100</v>
      </c>
    </row>
    <row r="1936" spans="1:14">
      <c r="A1936" s="8" t="s">
        <v>99</v>
      </c>
      <c r="B1936" s="2" t="s">
        <v>818</v>
      </c>
      <c r="C1936" s="2" t="s">
        <v>35</v>
      </c>
      <c r="D1936" s="2" t="s">
        <v>129</v>
      </c>
      <c r="E1936" s="2" t="s">
        <v>854</v>
      </c>
      <c r="F1936" s="2" t="s">
        <v>100</v>
      </c>
      <c r="G1936" s="9">
        <v>671.5</v>
      </c>
      <c r="H1936" s="9" t="s">
        <v>0</v>
      </c>
      <c r="I1936" s="9">
        <v>671.5</v>
      </c>
      <c r="J1936" s="9">
        <f>470.35846+87.62324+17.53875</f>
        <v>575.52044999999998</v>
      </c>
      <c r="K1936" s="9">
        <f>470.35846+87.62324+17.53875</f>
        <v>575.52044999999998</v>
      </c>
      <c r="L1936" s="9">
        <f>444.71874+75.08994+17.48067</f>
        <v>537.28935000000001</v>
      </c>
      <c r="M1936" s="9">
        <f t="shared" si="889"/>
        <v>80.013306031273274</v>
      </c>
      <c r="N1936" s="9">
        <f t="shared" si="890"/>
        <v>93.35712571117152</v>
      </c>
    </row>
    <row r="1937" spans="1:14" ht="89.25">
      <c r="A1937" s="8" t="s">
        <v>419</v>
      </c>
      <c r="B1937" s="2" t="s">
        <v>818</v>
      </c>
      <c r="C1937" s="2" t="s">
        <v>35</v>
      </c>
      <c r="D1937" s="2" t="s">
        <v>129</v>
      </c>
      <c r="E1937" s="2" t="s">
        <v>855</v>
      </c>
      <c r="F1937" s="6" t="s">
        <v>0</v>
      </c>
      <c r="G1937" s="9">
        <v>31269.200000000001</v>
      </c>
      <c r="H1937" s="9" t="s">
        <v>0</v>
      </c>
      <c r="I1937" s="9">
        <v>31269.200000000001</v>
      </c>
      <c r="J1937" s="9">
        <f>J1938</f>
        <v>0</v>
      </c>
      <c r="K1937" s="9">
        <f t="shared" ref="K1937:L1938" si="908">K1938</f>
        <v>0</v>
      </c>
      <c r="L1937" s="9">
        <f t="shared" si="908"/>
        <v>0</v>
      </c>
      <c r="M1937" s="9">
        <f t="shared" si="889"/>
        <v>0</v>
      </c>
      <c r="N1937" s="9">
        <v>0</v>
      </c>
    </row>
    <row r="1938" spans="1:14">
      <c r="A1938" s="8" t="s">
        <v>97</v>
      </c>
      <c r="B1938" s="2" t="s">
        <v>818</v>
      </c>
      <c r="C1938" s="2" t="s">
        <v>35</v>
      </c>
      <c r="D1938" s="2" t="s">
        <v>129</v>
      </c>
      <c r="E1938" s="2" t="s">
        <v>855</v>
      </c>
      <c r="F1938" s="2" t="s">
        <v>98</v>
      </c>
      <c r="G1938" s="9">
        <v>31269.200000000001</v>
      </c>
      <c r="H1938" s="9" t="s">
        <v>0</v>
      </c>
      <c r="I1938" s="9">
        <v>31269.200000000001</v>
      </c>
      <c r="J1938" s="9">
        <f>J1939</f>
        <v>0</v>
      </c>
      <c r="K1938" s="9">
        <f t="shared" si="908"/>
        <v>0</v>
      </c>
      <c r="L1938" s="9">
        <f t="shared" si="908"/>
        <v>0</v>
      </c>
      <c r="M1938" s="9">
        <f t="shared" si="889"/>
        <v>0</v>
      </c>
      <c r="N1938" s="9">
        <v>0</v>
      </c>
    </row>
    <row r="1939" spans="1:14">
      <c r="A1939" s="8" t="s">
        <v>421</v>
      </c>
      <c r="B1939" s="2" t="s">
        <v>818</v>
      </c>
      <c r="C1939" s="2" t="s">
        <v>35</v>
      </c>
      <c r="D1939" s="2" t="s">
        <v>129</v>
      </c>
      <c r="E1939" s="2" t="s">
        <v>855</v>
      </c>
      <c r="F1939" s="2" t="s">
        <v>422</v>
      </c>
      <c r="G1939" s="9">
        <v>31269.200000000001</v>
      </c>
      <c r="H1939" s="9" t="s">
        <v>0</v>
      </c>
      <c r="I1939" s="9">
        <v>31269.200000000001</v>
      </c>
      <c r="J1939" s="9">
        <v>0</v>
      </c>
      <c r="K1939" s="9">
        <v>0</v>
      </c>
      <c r="L1939" s="9">
        <v>0</v>
      </c>
      <c r="M1939" s="9">
        <f t="shared" si="889"/>
        <v>0</v>
      </c>
      <c r="N1939" s="9">
        <v>0</v>
      </c>
    </row>
    <row r="1940" spans="1:14" ht="38.25">
      <c r="A1940" s="8" t="s">
        <v>856</v>
      </c>
      <c r="B1940" s="2" t="s">
        <v>818</v>
      </c>
      <c r="C1940" s="2" t="s">
        <v>35</v>
      </c>
      <c r="D1940" s="2" t="s">
        <v>129</v>
      </c>
      <c r="E1940" s="2" t="s">
        <v>857</v>
      </c>
      <c r="F1940" s="6" t="s">
        <v>0</v>
      </c>
      <c r="G1940" s="9">
        <v>36446.300000000003</v>
      </c>
      <c r="H1940" s="9" t="s">
        <v>0</v>
      </c>
      <c r="I1940" s="9">
        <v>36446.300000000003</v>
      </c>
      <c r="J1940" s="9">
        <f>J1941+J1943</f>
        <v>24748.5</v>
      </c>
      <c r="K1940" s="9">
        <f t="shared" ref="K1940:L1940" si="909">K1941+K1943</f>
        <v>24748.5</v>
      </c>
      <c r="L1940" s="9">
        <f t="shared" si="909"/>
        <v>4.2355999999999998</v>
      </c>
      <c r="M1940" s="9">
        <f t="shared" si="889"/>
        <v>1.1621481467254563E-2</v>
      </c>
      <c r="N1940" s="9">
        <f t="shared" si="890"/>
        <v>1.7114572600359618E-2</v>
      </c>
    </row>
    <row r="1941" spans="1:14" ht="38.25">
      <c r="A1941" s="8" t="s">
        <v>62</v>
      </c>
      <c r="B1941" s="2" t="s">
        <v>818</v>
      </c>
      <c r="C1941" s="2" t="s">
        <v>35</v>
      </c>
      <c r="D1941" s="2" t="s">
        <v>129</v>
      </c>
      <c r="E1941" s="2" t="s">
        <v>857</v>
      </c>
      <c r="F1941" s="2" t="s">
        <v>63</v>
      </c>
      <c r="G1941" s="9">
        <v>6446.3</v>
      </c>
      <c r="H1941" s="9" t="s">
        <v>0</v>
      </c>
      <c r="I1941" s="9">
        <v>6446.3</v>
      </c>
      <c r="J1941" s="9">
        <f>J1942</f>
        <v>6446.3</v>
      </c>
      <c r="K1941" s="9">
        <f t="shared" ref="K1941:L1941" si="910">K1942</f>
        <v>6446.3</v>
      </c>
      <c r="L1941" s="9">
        <f t="shared" si="910"/>
        <v>4.2355999999999998</v>
      </c>
      <c r="M1941" s="9">
        <f t="shared" si="889"/>
        <v>6.5705908815909889E-2</v>
      </c>
      <c r="N1941" s="9">
        <f t="shared" si="890"/>
        <v>6.5705908815909889E-2</v>
      </c>
    </row>
    <row r="1942" spans="1:14" ht="38.25">
      <c r="A1942" s="8" t="s">
        <v>218</v>
      </c>
      <c r="B1942" s="2" t="s">
        <v>818</v>
      </c>
      <c r="C1942" s="2" t="s">
        <v>35</v>
      </c>
      <c r="D1942" s="2" t="s">
        <v>129</v>
      </c>
      <c r="E1942" s="2" t="s">
        <v>857</v>
      </c>
      <c r="F1942" s="2" t="s">
        <v>219</v>
      </c>
      <c r="G1942" s="9">
        <v>6446.3</v>
      </c>
      <c r="H1942" s="9" t="s">
        <v>0</v>
      </c>
      <c r="I1942" s="9">
        <v>6446.3</v>
      </c>
      <c r="J1942" s="9">
        <v>6446.3</v>
      </c>
      <c r="K1942" s="9">
        <v>6446.3</v>
      </c>
      <c r="L1942" s="9">
        <v>4.2355999999999998</v>
      </c>
      <c r="M1942" s="9">
        <f t="shared" si="889"/>
        <v>6.5705908815909889E-2</v>
      </c>
      <c r="N1942" s="9">
        <f t="shared" si="890"/>
        <v>6.5705908815909889E-2</v>
      </c>
    </row>
    <row r="1943" spans="1:14">
      <c r="A1943" s="8" t="s">
        <v>97</v>
      </c>
      <c r="B1943" s="2" t="s">
        <v>818</v>
      </c>
      <c r="C1943" s="2" t="s">
        <v>35</v>
      </c>
      <c r="D1943" s="2" t="s">
        <v>129</v>
      </c>
      <c r="E1943" s="2" t="s">
        <v>857</v>
      </c>
      <c r="F1943" s="2" t="s">
        <v>98</v>
      </c>
      <c r="G1943" s="9">
        <v>30000</v>
      </c>
      <c r="H1943" s="9" t="s">
        <v>0</v>
      </c>
      <c r="I1943" s="9">
        <v>30000</v>
      </c>
      <c r="J1943" s="9">
        <f>J1944</f>
        <v>18302.2</v>
      </c>
      <c r="K1943" s="9">
        <f t="shared" ref="K1943:L1943" si="911">K1944</f>
        <v>18302.2</v>
      </c>
      <c r="L1943" s="9">
        <f t="shared" si="911"/>
        <v>0</v>
      </c>
      <c r="M1943" s="9">
        <f t="shared" si="889"/>
        <v>0</v>
      </c>
      <c r="N1943" s="9">
        <f t="shared" si="890"/>
        <v>0</v>
      </c>
    </row>
    <row r="1944" spans="1:14" ht="51">
      <c r="A1944" s="8" t="s">
        <v>240</v>
      </c>
      <c r="B1944" s="2" t="s">
        <v>818</v>
      </c>
      <c r="C1944" s="2" t="s">
        <v>35</v>
      </c>
      <c r="D1944" s="2" t="s">
        <v>129</v>
      </c>
      <c r="E1944" s="2" t="s">
        <v>857</v>
      </c>
      <c r="F1944" s="2" t="s">
        <v>241</v>
      </c>
      <c r="G1944" s="9">
        <v>30000</v>
      </c>
      <c r="H1944" s="9" t="s">
        <v>0</v>
      </c>
      <c r="I1944" s="9">
        <v>30000</v>
      </c>
      <c r="J1944" s="9">
        <v>18302.2</v>
      </c>
      <c r="K1944" s="9">
        <v>18302.2</v>
      </c>
      <c r="L1944" s="9">
        <v>0</v>
      </c>
      <c r="M1944" s="9">
        <f t="shared" si="889"/>
        <v>0</v>
      </c>
      <c r="N1944" s="9">
        <f t="shared" si="890"/>
        <v>0</v>
      </c>
    </row>
    <row r="1945" spans="1:14" ht="38.25">
      <c r="A1945" s="8" t="s">
        <v>858</v>
      </c>
      <c r="B1945" s="2" t="s">
        <v>818</v>
      </c>
      <c r="C1945" s="2" t="s">
        <v>35</v>
      </c>
      <c r="D1945" s="2" t="s">
        <v>129</v>
      </c>
      <c r="E1945" s="2" t="s">
        <v>859</v>
      </c>
      <c r="F1945" s="6" t="s">
        <v>0</v>
      </c>
      <c r="G1945" s="9">
        <v>5189.6000000000004</v>
      </c>
      <c r="H1945" s="9" t="s">
        <v>0</v>
      </c>
      <c r="I1945" s="9">
        <v>5189.6000000000004</v>
      </c>
      <c r="J1945" s="9">
        <f>J1946</f>
        <v>5189.6000000000004</v>
      </c>
      <c r="K1945" s="9">
        <f t="shared" ref="K1945:L1946" si="912">K1946</f>
        <v>5189.6000000000004</v>
      </c>
      <c r="L1945" s="9">
        <f t="shared" si="912"/>
        <v>5189.6000000000004</v>
      </c>
      <c r="M1945" s="9">
        <f t="shared" si="889"/>
        <v>100</v>
      </c>
      <c r="N1945" s="9">
        <f t="shared" si="890"/>
        <v>100</v>
      </c>
    </row>
    <row r="1946" spans="1:14" ht="38.25">
      <c r="A1946" s="8" t="s">
        <v>62</v>
      </c>
      <c r="B1946" s="2" t="s">
        <v>818</v>
      </c>
      <c r="C1946" s="2" t="s">
        <v>35</v>
      </c>
      <c r="D1946" s="2" t="s">
        <v>129</v>
      </c>
      <c r="E1946" s="2" t="s">
        <v>859</v>
      </c>
      <c r="F1946" s="2" t="s">
        <v>63</v>
      </c>
      <c r="G1946" s="9">
        <v>5189.6000000000004</v>
      </c>
      <c r="H1946" s="9" t="s">
        <v>0</v>
      </c>
      <c r="I1946" s="9">
        <v>5189.6000000000004</v>
      </c>
      <c r="J1946" s="54">
        <f>J1947</f>
        <v>5189.6000000000004</v>
      </c>
      <c r="K1946" s="54">
        <f t="shared" si="912"/>
        <v>5189.6000000000004</v>
      </c>
      <c r="L1946" s="54">
        <f t="shared" si="912"/>
        <v>5189.6000000000004</v>
      </c>
      <c r="M1946" s="9">
        <f t="shared" si="889"/>
        <v>100</v>
      </c>
      <c r="N1946" s="9">
        <f t="shared" si="890"/>
        <v>100</v>
      </c>
    </row>
    <row r="1947" spans="1:14">
      <c r="A1947" s="8" t="s">
        <v>64</v>
      </c>
      <c r="B1947" s="2" t="s">
        <v>818</v>
      </c>
      <c r="C1947" s="2" t="s">
        <v>35</v>
      </c>
      <c r="D1947" s="2" t="s">
        <v>129</v>
      </c>
      <c r="E1947" s="2" t="s">
        <v>859</v>
      </c>
      <c r="F1947" s="2" t="s">
        <v>65</v>
      </c>
      <c r="G1947" s="9">
        <v>5189.6000000000004</v>
      </c>
      <c r="H1947" s="9" t="s">
        <v>0</v>
      </c>
      <c r="I1947" s="9">
        <v>5189.6000000000004</v>
      </c>
      <c r="J1947" s="9">
        <v>5189.6000000000004</v>
      </c>
      <c r="K1947" s="9">
        <v>5189.6000000000004</v>
      </c>
      <c r="L1947" s="9">
        <v>5189.6000000000004</v>
      </c>
      <c r="M1947" s="9">
        <f t="shared" si="889"/>
        <v>100</v>
      </c>
      <c r="N1947" s="9">
        <f t="shared" si="890"/>
        <v>100</v>
      </c>
    </row>
    <row r="1948" spans="1:14" ht="25.5">
      <c r="A1948" s="8" t="s">
        <v>860</v>
      </c>
      <c r="B1948" s="2" t="s">
        <v>818</v>
      </c>
      <c r="C1948" s="2" t="s">
        <v>35</v>
      </c>
      <c r="D1948" s="2" t="s">
        <v>129</v>
      </c>
      <c r="E1948" s="2" t="s">
        <v>861</v>
      </c>
      <c r="F1948" s="6" t="s">
        <v>0</v>
      </c>
      <c r="G1948" s="9">
        <v>4149</v>
      </c>
      <c r="H1948" s="9" t="s">
        <v>0</v>
      </c>
      <c r="I1948" s="9">
        <v>4149</v>
      </c>
      <c r="J1948" s="9">
        <f>J1949</f>
        <v>4149</v>
      </c>
      <c r="K1948" s="9">
        <f t="shared" ref="K1948:L1950" si="913">K1949</f>
        <v>4149</v>
      </c>
      <c r="L1948" s="9">
        <f t="shared" si="913"/>
        <v>4149</v>
      </c>
      <c r="M1948" s="9">
        <f t="shared" si="889"/>
        <v>100</v>
      </c>
      <c r="N1948" s="9">
        <f t="shared" si="890"/>
        <v>100</v>
      </c>
    </row>
    <row r="1949" spans="1:14" ht="25.5">
      <c r="A1949" s="8" t="s">
        <v>60</v>
      </c>
      <c r="B1949" s="2" t="s">
        <v>818</v>
      </c>
      <c r="C1949" s="2" t="s">
        <v>35</v>
      </c>
      <c r="D1949" s="2" t="s">
        <v>129</v>
      </c>
      <c r="E1949" s="2" t="s">
        <v>862</v>
      </c>
      <c r="F1949" s="6" t="s">
        <v>0</v>
      </c>
      <c r="G1949" s="9">
        <v>4149</v>
      </c>
      <c r="H1949" s="9" t="s">
        <v>0</v>
      </c>
      <c r="I1949" s="9">
        <v>4149</v>
      </c>
      <c r="J1949" s="9">
        <f>J1950</f>
        <v>4149</v>
      </c>
      <c r="K1949" s="9">
        <f t="shared" si="913"/>
        <v>4149</v>
      </c>
      <c r="L1949" s="9">
        <f t="shared" si="913"/>
        <v>4149</v>
      </c>
      <c r="M1949" s="9">
        <f t="shared" si="889"/>
        <v>100</v>
      </c>
      <c r="N1949" s="9">
        <f t="shared" si="890"/>
        <v>100</v>
      </c>
    </row>
    <row r="1950" spans="1:14" ht="38.25">
      <c r="A1950" s="8" t="s">
        <v>62</v>
      </c>
      <c r="B1950" s="2" t="s">
        <v>818</v>
      </c>
      <c r="C1950" s="2" t="s">
        <v>35</v>
      </c>
      <c r="D1950" s="2" t="s">
        <v>129</v>
      </c>
      <c r="E1950" s="2" t="s">
        <v>862</v>
      </c>
      <c r="F1950" s="2" t="s">
        <v>63</v>
      </c>
      <c r="G1950" s="9">
        <v>4149</v>
      </c>
      <c r="H1950" s="9" t="s">
        <v>0</v>
      </c>
      <c r="I1950" s="9">
        <v>4149</v>
      </c>
      <c r="J1950" s="9">
        <f>J1951</f>
        <v>4149</v>
      </c>
      <c r="K1950" s="9">
        <f t="shared" si="913"/>
        <v>4149</v>
      </c>
      <c r="L1950" s="9">
        <f t="shared" si="913"/>
        <v>4149</v>
      </c>
      <c r="M1950" s="9">
        <f t="shared" si="889"/>
        <v>100</v>
      </c>
      <c r="N1950" s="9">
        <f t="shared" si="890"/>
        <v>100</v>
      </c>
    </row>
    <row r="1951" spans="1:14">
      <c r="A1951" s="8" t="s">
        <v>64</v>
      </c>
      <c r="B1951" s="2" t="s">
        <v>818</v>
      </c>
      <c r="C1951" s="2" t="s">
        <v>35</v>
      </c>
      <c r="D1951" s="2" t="s">
        <v>129</v>
      </c>
      <c r="E1951" s="2" t="s">
        <v>862</v>
      </c>
      <c r="F1951" s="2" t="s">
        <v>65</v>
      </c>
      <c r="G1951" s="9">
        <v>4149</v>
      </c>
      <c r="H1951" s="9" t="s">
        <v>0</v>
      </c>
      <c r="I1951" s="9">
        <v>4149</v>
      </c>
      <c r="J1951" s="9">
        <v>4149</v>
      </c>
      <c r="K1951" s="9">
        <v>4149</v>
      </c>
      <c r="L1951" s="9">
        <v>4149</v>
      </c>
      <c r="M1951" s="9">
        <f t="shared" si="889"/>
        <v>100</v>
      </c>
      <c r="N1951" s="9">
        <f t="shared" si="890"/>
        <v>100</v>
      </c>
    </row>
    <row r="1952" spans="1:14" ht="38.25">
      <c r="A1952" s="8" t="s">
        <v>863</v>
      </c>
      <c r="B1952" s="2" t="s">
        <v>818</v>
      </c>
      <c r="C1952" s="2" t="s">
        <v>35</v>
      </c>
      <c r="D1952" s="2" t="s">
        <v>129</v>
      </c>
      <c r="E1952" s="2" t="s">
        <v>864</v>
      </c>
      <c r="F1952" s="6" t="s">
        <v>0</v>
      </c>
      <c r="G1952" s="9">
        <v>17969</v>
      </c>
      <c r="H1952" s="9" t="s">
        <v>0</v>
      </c>
      <c r="I1952" s="9">
        <v>17969</v>
      </c>
      <c r="J1952" s="9">
        <f>J1953</f>
        <v>17823.534</v>
      </c>
      <c r="K1952" s="9">
        <f t="shared" ref="K1952:L1953" si="914">K1953</f>
        <v>17823.534</v>
      </c>
      <c r="L1952" s="9">
        <f t="shared" si="914"/>
        <v>17823.534</v>
      </c>
      <c r="M1952" s="9">
        <f t="shared" si="889"/>
        <v>99.19046135010295</v>
      </c>
      <c r="N1952" s="9">
        <f t="shared" si="890"/>
        <v>100</v>
      </c>
    </row>
    <row r="1953" spans="1:14" ht="25.5">
      <c r="A1953" s="8" t="s">
        <v>60</v>
      </c>
      <c r="B1953" s="2" t="s">
        <v>818</v>
      </c>
      <c r="C1953" s="2" t="s">
        <v>35</v>
      </c>
      <c r="D1953" s="2" t="s">
        <v>129</v>
      </c>
      <c r="E1953" s="2" t="s">
        <v>865</v>
      </c>
      <c r="F1953" s="6" t="s">
        <v>0</v>
      </c>
      <c r="G1953" s="9">
        <v>17969</v>
      </c>
      <c r="H1953" s="9" t="s">
        <v>0</v>
      </c>
      <c r="I1953" s="9">
        <v>17969</v>
      </c>
      <c r="J1953" s="9">
        <f>J1954</f>
        <v>17823.534</v>
      </c>
      <c r="K1953" s="9">
        <f t="shared" si="914"/>
        <v>17823.534</v>
      </c>
      <c r="L1953" s="9">
        <f t="shared" si="914"/>
        <v>17823.534</v>
      </c>
      <c r="M1953" s="9">
        <f t="shared" si="889"/>
        <v>99.19046135010295</v>
      </c>
      <c r="N1953" s="9">
        <f t="shared" si="890"/>
        <v>100</v>
      </c>
    </row>
    <row r="1954" spans="1:14" ht="38.25">
      <c r="A1954" s="8" t="s">
        <v>62</v>
      </c>
      <c r="B1954" s="2" t="s">
        <v>818</v>
      </c>
      <c r="C1954" s="2" t="s">
        <v>35</v>
      </c>
      <c r="D1954" s="2" t="s">
        <v>129</v>
      </c>
      <c r="E1954" s="2" t="s">
        <v>865</v>
      </c>
      <c r="F1954" s="2" t="s">
        <v>63</v>
      </c>
      <c r="G1954" s="9">
        <v>17969</v>
      </c>
      <c r="H1954" s="9" t="s">
        <v>0</v>
      </c>
      <c r="I1954" s="9">
        <v>17969</v>
      </c>
      <c r="J1954" s="9">
        <f>J1955+J1956</f>
        <v>17823.534</v>
      </c>
      <c r="K1954" s="9">
        <f t="shared" ref="K1954:L1954" si="915">K1955+K1956</f>
        <v>17823.534</v>
      </c>
      <c r="L1954" s="9">
        <f t="shared" si="915"/>
        <v>17823.534</v>
      </c>
      <c r="M1954" s="9">
        <f t="shared" si="889"/>
        <v>99.19046135010295</v>
      </c>
      <c r="N1954" s="9">
        <f t="shared" si="890"/>
        <v>100</v>
      </c>
    </row>
    <row r="1955" spans="1:14">
      <c r="A1955" s="8" t="s">
        <v>64</v>
      </c>
      <c r="B1955" s="2" t="s">
        <v>818</v>
      </c>
      <c r="C1955" s="2" t="s">
        <v>35</v>
      </c>
      <c r="D1955" s="2" t="s">
        <v>129</v>
      </c>
      <c r="E1955" s="2" t="s">
        <v>865</v>
      </c>
      <c r="F1955" s="2" t="s">
        <v>65</v>
      </c>
      <c r="G1955" s="9">
        <v>17669</v>
      </c>
      <c r="H1955" s="9" t="s">
        <v>0</v>
      </c>
      <c r="I1955" s="9">
        <v>17669</v>
      </c>
      <c r="J1955" s="9">
        <v>17523.534</v>
      </c>
      <c r="K1955" s="9">
        <v>17523.534</v>
      </c>
      <c r="L1955" s="9">
        <v>17523.534</v>
      </c>
      <c r="M1955" s="9">
        <f t="shared" si="889"/>
        <v>99.176716282755109</v>
      </c>
      <c r="N1955" s="9">
        <f t="shared" si="890"/>
        <v>100</v>
      </c>
    </row>
    <row r="1956" spans="1:14">
      <c r="A1956" s="8" t="s">
        <v>102</v>
      </c>
      <c r="B1956" s="2" t="s">
        <v>818</v>
      </c>
      <c r="C1956" s="2" t="s">
        <v>35</v>
      </c>
      <c r="D1956" s="2" t="s">
        <v>129</v>
      </c>
      <c r="E1956" s="2" t="s">
        <v>865</v>
      </c>
      <c r="F1956" s="2" t="s">
        <v>103</v>
      </c>
      <c r="G1956" s="9">
        <v>300</v>
      </c>
      <c r="H1956" s="9" t="s">
        <v>0</v>
      </c>
      <c r="I1956" s="9">
        <v>300</v>
      </c>
      <c r="J1956" s="9">
        <v>300</v>
      </c>
      <c r="K1956" s="9">
        <v>300</v>
      </c>
      <c r="L1956" s="9">
        <v>300</v>
      </c>
      <c r="M1956" s="9">
        <f t="shared" si="889"/>
        <v>100</v>
      </c>
      <c r="N1956" s="9">
        <f t="shared" si="890"/>
        <v>100</v>
      </c>
    </row>
    <row r="1957" spans="1:14">
      <c r="A1957" s="8" t="s">
        <v>388</v>
      </c>
      <c r="B1957" s="2" t="s">
        <v>818</v>
      </c>
      <c r="C1957" s="2" t="s">
        <v>35</v>
      </c>
      <c r="D1957" s="2" t="s">
        <v>129</v>
      </c>
      <c r="E1957" s="2" t="s">
        <v>389</v>
      </c>
      <c r="F1957" s="6" t="s">
        <v>0</v>
      </c>
      <c r="G1957" s="9">
        <v>8156</v>
      </c>
      <c r="H1957" s="9" t="s">
        <v>0</v>
      </c>
      <c r="I1957" s="9">
        <v>8156</v>
      </c>
      <c r="J1957" s="9">
        <f>J1958+J1961</f>
        <v>8156</v>
      </c>
      <c r="K1957" s="9">
        <f t="shared" ref="K1957:L1957" si="916">K1958+K1961</f>
        <v>8156</v>
      </c>
      <c r="L1957" s="9">
        <f t="shared" si="916"/>
        <v>8156</v>
      </c>
      <c r="M1957" s="9">
        <f t="shared" si="889"/>
        <v>100</v>
      </c>
      <c r="N1957" s="9">
        <f t="shared" si="890"/>
        <v>100</v>
      </c>
    </row>
    <row r="1958" spans="1:14" ht="38.25">
      <c r="A1958" s="8" t="s">
        <v>390</v>
      </c>
      <c r="B1958" s="2" t="s">
        <v>818</v>
      </c>
      <c r="C1958" s="2" t="s">
        <v>35</v>
      </c>
      <c r="D1958" s="2" t="s">
        <v>129</v>
      </c>
      <c r="E1958" s="2" t="s">
        <v>391</v>
      </c>
      <c r="F1958" s="6" t="s">
        <v>0</v>
      </c>
      <c r="G1958" s="9">
        <v>4000</v>
      </c>
      <c r="H1958" s="9" t="s">
        <v>0</v>
      </c>
      <c r="I1958" s="9">
        <v>4000</v>
      </c>
      <c r="J1958" s="9">
        <f>J1959</f>
        <v>4000</v>
      </c>
      <c r="K1958" s="9">
        <f t="shared" ref="K1958:L1959" si="917">K1959</f>
        <v>4000</v>
      </c>
      <c r="L1958" s="9">
        <f t="shared" si="917"/>
        <v>4000</v>
      </c>
      <c r="M1958" s="9">
        <f t="shared" si="889"/>
        <v>100</v>
      </c>
      <c r="N1958" s="9">
        <f t="shared" si="890"/>
        <v>100</v>
      </c>
    </row>
    <row r="1959" spans="1:14" ht="38.25">
      <c r="A1959" s="8" t="s">
        <v>62</v>
      </c>
      <c r="B1959" s="2" t="s">
        <v>818</v>
      </c>
      <c r="C1959" s="2" t="s">
        <v>35</v>
      </c>
      <c r="D1959" s="2" t="s">
        <v>129</v>
      </c>
      <c r="E1959" s="2" t="s">
        <v>391</v>
      </c>
      <c r="F1959" s="2" t="s">
        <v>63</v>
      </c>
      <c r="G1959" s="9">
        <v>4000</v>
      </c>
      <c r="H1959" s="9" t="s">
        <v>0</v>
      </c>
      <c r="I1959" s="9">
        <v>4000</v>
      </c>
      <c r="J1959" s="9">
        <f>J1960</f>
        <v>4000</v>
      </c>
      <c r="K1959" s="9">
        <f t="shared" si="917"/>
        <v>4000</v>
      </c>
      <c r="L1959" s="9">
        <f t="shared" si="917"/>
        <v>4000</v>
      </c>
      <c r="M1959" s="9">
        <f t="shared" si="889"/>
        <v>100</v>
      </c>
      <c r="N1959" s="9">
        <f t="shared" si="890"/>
        <v>100</v>
      </c>
    </row>
    <row r="1960" spans="1:14">
      <c r="A1960" s="8" t="s">
        <v>102</v>
      </c>
      <c r="B1960" s="2" t="s">
        <v>818</v>
      </c>
      <c r="C1960" s="2" t="s">
        <v>35</v>
      </c>
      <c r="D1960" s="2" t="s">
        <v>129</v>
      </c>
      <c r="E1960" s="2" t="s">
        <v>391</v>
      </c>
      <c r="F1960" s="2" t="s">
        <v>103</v>
      </c>
      <c r="G1960" s="9">
        <v>4000</v>
      </c>
      <c r="H1960" s="9" t="s">
        <v>0</v>
      </c>
      <c r="I1960" s="9">
        <v>4000</v>
      </c>
      <c r="J1960" s="9">
        <v>4000</v>
      </c>
      <c r="K1960" s="9">
        <v>4000</v>
      </c>
      <c r="L1960" s="9">
        <v>4000</v>
      </c>
      <c r="M1960" s="9">
        <f t="shared" si="889"/>
        <v>100</v>
      </c>
      <c r="N1960" s="9">
        <f t="shared" si="890"/>
        <v>100</v>
      </c>
    </row>
    <row r="1961" spans="1:14" ht="25.5">
      <c r="A1961" s="8" t="s">
        <v>60</v>
      </c>
      <c r="B1961" s="2" t="s">
        <v>818</v>
      </c>
      <c r="C1961" s="2" t="s">
        <v>35</v>
      </c>
      <c r="D1961" s="2" t="s">
        <v>129</v>
      </c>
      <c r="E1961" s="2" t="s">
        <v>406</v>
      </c>
      <c r="F1961" s="6" t="s">
        <v>0</v>
      </c>
      <c r="G1961" s="9">
        <v>4156</v>
      </c>
      <c r="H1961" s="9" t="s">
        <v>0</v>
      </c>
      <c r="I1961" s="9">
        <v>4156</v>
      </c>
      <c r="J1961" s="9">
        <f>J1962</f>
        <v>4156</v>
      </c>
      <c r="K1961" s="9">
        <f t="shared" ref="K1961:L1961" si="918">K1962</f>
        <v>4156</v>
      </c>
      <c r="L1961" s="9">
        <f t="shared" si="918"/>
        <v>4156</v>
      </c>
      <c r="M1961" s="9">
        <f t="shared" si="889"/>
        <v>100</v>
      </c>
      <c r="N1961" s="9">
        <f t="shared" si="890"/>
        <v>100</v>
      </c>
    </row>
    <row r="1962" spans="1:14" ht="38.25">
      <c r="A1962" s="8" t="s">
        <v>62</v>
      </c>
      <c r="B1962" s="2" t="s">
        <v>818</v>
      </c>
      <c r="C1962" s="2" t="s">
        <v>35</v>
      </c>
      <c r="D1962" s="2" t="s">
        <v>129</v>
      </c>
      <c r="E1962" s="2" t="s">
        <v>406</v>
      </c>
      <c r="F1962" s="2" t="s">
        <v>63</v>
      </c>
      <c r="G1962" s="9">
        <v>4156</v>
      </c>
      <c r="H1962" s="9" t="s">
        <v>0</v>
      </c>
      <c r="I1962" s="9">
        <v>4156</v>
      </c>
      <c r="J1962" s="9">
        <f>J1963+J1964</f>
        <v>4156</v>
      </c>
      <c r="K1962" s="9">
        <f t="shared" ref="K1962:L1962" si="919">K1963+K1964</f>
        <v>4156</v>
      </c>
      <c r="L1962" s="9">
        <f t="shared" si="919"/>
        <v>4156</v>
      </c>
      <c r="M1962" s="9">
        <f t="shared" si="889"/>
        <v>100</v>
      </c>
      <c r="N1962" s="9">
        <f t="shared" si="890"/>
        <v>100</v>
      </c>
    </row>
    <row r="1963" spans="1:14">
      <c r="A1963" s="8" t="s">
        <v>64</v>
      </c>
      <c r="B1963" s="2" t="s">
        <v>818</v>
      </c>
      <c r="C1963" s="2" t="s">
        <v>35</v>
      </c>
      <c r="D1963" s="2" t="s">
        <v>129</v>
      </c>
      <c r="E1963" s="2" t="s">
        <v>406</v>
      </c>
      <c r="F1963" s="2" t="s">
        <v>65</v>
      </c>
      <c r="G1963" s="9">
        <v>4156</v>
      </c>
      <c r="H1963" s="9" t="s">
        <v>0</v>
      </c>
      <c r="I1963" s="9">
        <v>4156</v>
      </c>
      <c r="J1963" s="9">
        <v>3356</v>
      </c>
      <c r="K1963" s="9">
        <v>3356</v>
      </c>
      <c r="L1963" s="9">
        <v>3356</v>
      </c>
      <c r="M1963" s="9">
        <f t="shared" si="889"/>
        <v>80.750721847930706</v>
      </c>
      <c r="N1963" s="9">
        <f t="shared" si="890"/>
        <v>100</v>
      </c>
    </row>
    <row r="1964" spans="1:14">
      <c r="A1964" s="8" t="s">
        <v>102</v>
      </c>
      <c r="B1964" s="2" t="s">
        <v>818</v>
      </c>
      <c r="C1964" s="2" t="s">
        <v>35</v>
      </c>
      <c r="D1964" s="2" t="s">
        <v>129</v>
      </c>
      <c r="E1964" s="2" t="s">
        <v>406</v>
      </c>
      <c r="F1964" s="2">
        <v>620</v>
      </c>
      <c r="G1964" s="9"/>
      <c r="H1964" s="9"/>
      <c r="I1964" s="9"/>
      <c r="J1964" s="9">
        <v>800</v>
      </c>
      <c r="K1964" s="9">
        <v>800</v>
      </c>
      <c r="L1964" s="9">
        <v>800</v>
      </c>
      <c r="M1964" s="9">
        <v>0</v>
      </c>
      <c r="N1964" s="9">
        <f t="shared" ref="N1964" si="920">L1964/J1964*100</f>
        <v>100</v>
      </c>
    </row>
    <row r="1965" spans="1:14">
      <c r="A1965" s="8" t="s">
        <v>508</v>
      </c>
      <c r="B1965" s="2" t="s">
        <v>818</v>
      </c>
      <c r="C1965" s="2" t="s">
        <v>35</v>
      </c>
      <c r="D1965" s="2" t="s">
        <v>129</v>
      </c>
      <c r="E1965" s="2" t="s">
        <v>509</v>
      </c>
      <c r="F1965" s="6" t="s">
        <v>0</v>
      </c>
      <c r="G1965" s="9">
        <v>10196</v>
      </c>
      <c r="H1965" s="9" t="s">
        <v>0</v>
      </c>
      <c r="I1965" s="9">
        <v>10196</v>
      </c>
      <c r="J1965" s="9">
        <f>J1966</f>
        <v>10196</v>
      </c>
      <c r="K1965" s="9">
        <f t="shared" ref="K1965:L1967" si="921">K1966</f>
        <v>10196</v>
      </c>
      <c r="L1965" s="9">
        <f t="shared" si="921"/>
        <v>10196</v>
      </c>
      <c r="M1965" s="9">
        <f t="shared" si="889"/>
        <v>100</v>
      </c>
      <c r="N1965" s="9">
        <f t="shared" si="890"/>
        <v>100</v>
      </c>
    </row>
    <row r="1966" spans="1:14" ht="25.5">
      <c r="A1966" s="8" t="s">
        <v>60</v>
      </c>
      <c r="B1966" s="2" t="s">
        <v>818</v>
      </c>
      <c r="C1966" s="2" t="s">
        <v>35</v>
      </c>
      <c r="D1966" s="2" t="s">
        <v>129</v>
      </c>
      <c r="E1966" s="2" t="s">
        <v>866</v>
      </c>
      <c r="F1966" s="6" t="s">
        <v>0</v>
      </c>
      <c r="G1966" s="9">
        <v>10196</v>
      </c>
      <c r="H1966" s="9" t="s">
        <v>0</v>
      </c>
      <c r="I1966" s="9">
        <v>10196</v>
      </c>
      <c r="J1966" s="9">
        <f>J1967</f>
        <v>10196</v>
      </c>
      <c r="K1966" s="9">
        <f t="shared" si="921"/>
        <v>10196</v>
      </c>
      <c r="L1966" s="9">
        <f t="shared" si="921"/>
        <v>10196</v>
      </c>
      <c r="M1966" s="9">
        <f t="shared" si="889"/>
        <v>100</v>
      </c>
      <c r="N1966" s="9">
        <f t="shared" si="890"/>
        <v>100</v>
      </c>
    </row>
    <row r="1967" spans="1:14" ht="38.25">
      <c r="A1967" s="8" t="s">
        <v>62</v>
      </c>
      <c r="B1967" s="2" t="s">
        <v>818</v>
      </c>
      <c r="C1967" s="2" t="s">
        <v>35</v>
      </c>
      <c r="D1967" s="2" t="s">
        <v>129</v>
      </c>
      <c r="E1967" s="2" t="s">
        <v>866</v>
      </c>
      <c r="F1967" s="2" t="s">
        <v>63</v>
      </c>
      <c r="G1967" s="9">
        <v>10196</v>
      </c>
      <c r="H1967" s="9" t="s">
        <v>0</v>
      </c>
      <c r="I1967" s="9">
        <v>10196</v>
      </c>
      <c r="J1967" s="9">
        <f>J1968</f>
        <v>10196</v>
      </c>
      <c r="K1967" s="9">
        <f t="shared" si="921"/>
        <v>10196</v>
      </c>
      <c r="L1967" s="9">
        <f t="shared" si="921"/>
        <v>10196</v>
      </c>
      <c r="M1967" s="9">
        <f t="shared" si="889"/>
        <v>100</v>
      </c>
      <c r="N1967" s="9">
        <f t="shared" si="890"/>
        <v>100</v>
      </c>
    </row>
    <row r="1968" spans="1:14">
      <c r="A1968" s="8" t="s">
        <v>64</v>
      </c>
      <c r="B1968" s="2" t="s">
        <v>818</v>
      </c>
      <c r="C1968" s="2" t="s">
        <v>35</v>
      </c>
      <c r="D1968" s="2" t="s">
        <v>129</v>
      </c>
      <c r="E1968" s="2" t="s">
        <v>866</v>
      </c>
      <c r="F1968" s="2" t="s">
        <v>65</v>
      </c>
      <c r="G1968" s="9">
        <v>10196</v>
      </c>
      <c r="H1968" s="9" t="s">
        <v>0</v>
      </c>
      <c r="I1968" s="9">
        <v>10196</v>
      </c>
      <c r="J1968" s="9">
        <v>10196</v>
      </c>
      <c r="K1968" s="9">
        <v>10196</v>
      </c>
      <c r="L1968" s="9">
        <v>10196</v>
      </c>
      <c r="M1968" s="9">
        <f t="shared" si="889"/>
        <v>100</v>
      </c>
      <c r="N1968" s="9">
        <f t="shared" si="890"/>
        <v>100</v>
      </c>
    </row>
    <row r="1969" spans="1:14" ht="114.75">
      <c r="A1969" s="8" t="s">
        <v>867</v>
      </c>
      <c r="B1969" s="2" t="s">
        <v>818</v>
      </c>
      <c r="C1969" s="2" t="s">
        <v>35</v>
      </c>
      <c r="D1969" s="2" t="s">
        <v>129</v>
      </c>
      <c r="E1969" s="2" t="s">
        <v>868</v>
      </c>
      <c r="F1969" s="6" t="s">
        <v>0</v>
      </c>
      <c r="G1969" s="9">
        <v>2446</v>
      </c>
      <c r="H1969" s="9" t="s">
        <v>0</v>
      </c>
      <c r="I1969" s="9">
        <v>2446</v>
      </c>
      <c r="J1969" s="9">
        <f>J1973+J1976+J1970</f>
        <v>4892</v>
      </c>
      <c r="K1969" s="9">
        <f t="shared" ref="K1969:L1969" si="922">K1973+K1976+K1970</f>
        <v>4892</v>
      </c>
      <c r="L1969" s="9">
        <f t="shared" si="922"/>
        <v>4892</v>
      </c>
      <c r="M1969" s="9">
        <f t="shared" si="889"/>
        <v>200</v>
      </c>
      <c r="N1969" s="9">
        <f t="shared" si="890"/>
        <v>100</v>
      </c>
    </row>
    <row r="1970" spans="1:14" ht="104.25" customHeight="1">
      <c r="A1970" s="60" t="s">
        <v>1248</v>
      </c>
      <c r="B1970" s="2" t="s">
        <v>818</v>
      </c>
      <c r="C1970" s="2" t="s">
        <v>35</v>
      </c>
      <c r="D1970" s="2" t="s">
        <v>129</v>
      </c>
      <c r="E1970" s="52" t="s">
        <v>1247</v>
      </c>
      <c r="F1970" s="6"/>
      <c r="G1970" s="9"/>
      <c r="H1970" s="9"/>
      <c r="I1970" s="9"/>
      <c r="J1970" s="9">
        <f>J1971</f>
        <v>2446</v>
      </c>
      <c r="K1970" s="9">
        <f t="shared" ref="K1970:L1971" si="923">K1971</f>
        <v>2446</v>
      </c>
      <c r="L1970" s="9">
        <f t="shared" si="923"/>
        <v>2446</v>
      </c>
      <c r="M1970" s="9">
        <v>0</v>
      </c>
      <c r="N1970" s="9">
        <f t="shared" ref="N1970:N1972" si="924">L1970/J1970*100</f>
        <v>100</v>
      </c>
    </row>
    <row r="1971" spans="1:14" ht="38.25">
      <c r="A1971" s="8" t="s">
        <v>62</v>
      </c>
      <c r="B1971" s="2" t="s">
        <v>818</v>
      </c>
      <c r="C1971" s="2" t="s">
        <v>35</v>
      </c>
      <c r="D1971" s="2" t="s">
        <v>129</v>
      </c>
      <c r="E1971" s="52" t="s">
        <v>1247</v>
      </c>
      <c r="F1971" s="2">
        <v>600</v>
      </c>
      <c r="G1971" s="9"/>
      <c r="H1971" s="9"/>
      <c r="I1971" s="9"/>
      <c r="J1971" s="9">
        <f>J1972</f>
        <v>2446</v>
      </c>
      <c r="K1971" s="9">
        <f t="shared" si="923"/>
        <v>2446</v>
      </c>
      <c r="L1971" s="9">
        <f t="shared" si="923"/>
        <v>2446</v>
      </c>
      <c r="M1971" s="9">
        <v>0</v>
      </c>
      <c r="N1971" s="9">
        <f t="shared" si="924"/>
        <v>100</v>
      </c>
    </row>
    <row r="1972" spans="1:14">
      <c r="A1972" s="8" t="s">
        <v>64</v>
      </c>
      <c r="B1972" s="2" t="s">
        <v>818</v>
      </c>
      <c r="C1972" s="2" t="s">
        <v>35</v>
      </c>
      <c r="D1972" s="2" t="s">
        <v>129</v>
      </c>
      <c r="E1972" s="52" t="s">
        <v>1247</v>
      </c>
      <c r="F1972" s="6">
        <v>610</v>
      </c>
      <c r="G1972" s="9"/>
      <c r="H1972" s="9"/>
      <c r="I1972" s="9"/>
      <c r="J1972" s="9">
        <v>2446</v>
      </c>
      <c r="K1972" s="9">
        <v>2446</v>
      </c>
      <c r="L1972" s="9">
        <v>2446</v>
      </c>
      <c r="M1972" s="9">
        <v>0</v>
      </c>
      <c r="N1972" s="9">
        <f t="shared" si="924"/>
        <v>100</v>
      </c>
    </row>
    <row r="1973" spans="1:14" ht="25.5">
      <c r="A1973" s="8" t="s">
        <v>60</v>
      </c>
      <c r="B1973" s="2" t="s">
        <v>818</v>
      </c>
      <c r="C1973" s="2" t="s">
        <v>35</v>
      </c>
      <c r="D1973" s="2" t="s">
        <v>129</v>
      </c>
      <c r="E1973" s="2" t="s">
        <v>869</v>
      </c>
      <c r="F1973" s="6" t="s">
        <v>0</v>
      </c>
      <c r="G1973" s="9">
        <v>2015.3</v>
      </c>
      <c r="H1973" s="9" t="s">
        <v>0</v>
      </c>
      <c r="I1973" s="9">
        <v>2015.3</v>
      </c>
      <c r="J1973" s="9">
        <f>J1974</f>
        <v>2015.3</v>
      </c>
      <c r="K1973" s="9">
        <f t="shared" ref="K1973:L1974" si="925">K1974</f>
        <v>2015.3</v>
      </c>
      <c r="L1973" s="9">
        <f t="shared" si="925"/>
        <v>2015.3</v>
      </c>
      <c r="M1973" s="9">
        <f t="shared" si="889"/>
        <v>100</v>
      </c>
      <c r="N1973" s="9">
        <f t="shared" si="890"/>
        <v>100</v>
      </c>
    </row>
    <row r="1974" spans="1:14" ht="38.25">
      <c r="A1974" s="8" t="s">
        <v>62</v>
      </c>
      <c r="B1974" s="2" t="s">
        <v>818</v>
      </c>
      <c r="C1974" s="2" t="s">
        <v>35</v>
      </c>
      <c r="D1974" s="2" t="s">
        <v>129</v>
      </c>
      <c r="E1974" s="2" t="s">
        <v>869</v>
      </c>
      <c r="F1974" s="2" t="s">
        <v>63</v>
      </c>
      <c r="G1974" s="9">
        <v>2015.3</v>
      </c>
      <c r="H1974" s="9" t="s">
        <v>0</v>
      </c>
      <c r="I1974" s="9">
        <v>2015.3</v>
      </c>
      <c r="J1974" s="9">
        <f>J1975</f>
        <v>2015.3</v>
      </c>
      <c r="K1974" s="9">
        <f t="shared" si="925"/>
        <v>2015.3</v>
      </c>
      <c r="L1974" s="9">
        <f t="shared" si="925"/>
        <v>2015.3</v>
      </c>
      <c r="M1974" s="9">
        <f t="shared" si="889"/>
        <v>100</v>
      </c>
      <c r="N1974" s="9">
        <f t="shared" si="890"/>
        <v>100</v>
      </c>
    </row>
    <row r="1975" spans="1:14">
      <c r="A1975" s="8" t="s">
        <v>64</v>
      </c>
      <c r="B1975" s="2" t="s">
        <v>818</v>
      </c>
      <c r="C1975" s="2" t="s">
        <v>35</v>
      </c>
      <c r="D1975" s="2" t="s">
        <v>129</v>
      </c>
      <c r="E1975" s="2" t="s">
        <v>869</v>
      </c>
      <c r="F1975" s="2" t="s">
        <v>65</v>
      </c>
      <c r="G1975" s="9">
        <v>2015.3</v>
      </c>
      <c r="H1975" s="9" t="s">
        <v>0</v>
      </c>
      <c r="I1975" s="9">
        <v>2015.3</v>
      </c>
      <c r="J1975" s="9">
        <v>2015.3</v>
      </c>
      <c r="K1975" s="9">
        <v>2015.3</v>
      </c>
      <c r="L1975" s="9">
        <v>2015.3</v>
      </c>
      <c r="M1975" s="9">
        <f t="shared" si="889"/>
        <v>100</v>
      </c>
      <c r="N1975" s="9">
        <f t="shared" si="890"/>
        <v>100</v>
      </c>
    </row>
    <row r="1976" spans="1:14" ht="25.5">
      <c r="A1976" s="8" t="s">
        <v>870</v>
      </c>
      <c r="B1976" s="2" t="s">
        <v>818</v>
      </c>
      <c r="C1976" s="2" t="s">
        <v>35</v>
      </c>
      <c r="D1976" s="2" t="s">
        <v>129</v>
      </c>
      <c r="E1976" s="2" t="s">
        <v>871</v>
      </c>
      <c r="F1976" s="6" t="s">
        <v>0</v>
      </c>
      <c r="G1976" s="9">
        <v>430.7</v>
      </c>
      <c r="H1976" s="9" t="s">
        <v>0</v>
      </c>
      <c r="I1976" s="9">
        <v>430.7</v>
      </c>
      <c r="J1976" s="9">
        <f>J1977</f>
        <v>430.7</v>
      </c>
      <c r="K1976" s="9">
        <f t="shared" ref="K1976:L1977" si="926">K1977</f>
        <v>430.7</v>
      </c>
      <c r="L1976" s="9">
        <f t="shared" si="926"/>
        <v>430.7</v>
      </c>
      <c r="M1976" s="9">
        <f t="shared" ref="M1976:M2049" si="927">L1976/I1976*100</f>
        <v>100</v>
      </c>
      <c r="N1976" s="9">
        <f t="shared" ref="N1976:N2049" si="928">L1976/J1976*100</f>
        <v>100</v>
      </c>
    </row>
    <row r="1977" spans="1:14" ht="38.25">
      <c r="A1977" s="8" t="s">
        <v>62</v>
      </c>
      <c r="B1977" s="2" t="s">
        <v>818</v>
      </c>
      <c r="C1977" s="2" t="s">
        <v>35</v>
      </c>
      <c r="D1977" s="2" t="s">
        <v>129</v>
      </c>
      <c r="E1977" s="2" t="s">
        <v>871</v>
      </c>
      <c r="F1977" s="2" t="s">
        <v>63</v>
      </c>
      <c r="G1977" s="9">
        <v>430.7</v>
      </c>
      <c r="H1977" s="9" t="s">
        <v>0</v>
      </c>
      <c r="I1977" s="9">
        <v>430.7</v>
      </c>
      <c r="J1977" s="9">
        <f>J1978</f>
        <v>430.7</v>
      </c>
      <c r="K1977" s="9">
        <f t="shared" si="926"/>
        <v>430.7</v>
      </c>
      <c r="L1977" s="9">
        <f t="shared" si="926"/>
        <v>430.7</v>
      </c>
      <c r="M1977" s="9">
        <f t="shared" si="927"/>
        <v>100</v>
      </c>
      <c r="N1977" s="9">
        <f t="shared" si="928"/>
        <v>100</v>
      </c>
    </row>
    <row r="1978" spans="1:14" ht="15" customHeight="1">
      <c r="A1978" s="8" t="s">
        <v>64</v>
      </c>
      <c r="B1978" s="2" t="s">
        <v>818</v>
      </c>
      <c r="C1978" s="2" t="s">
        <v>35</v>
      </c>
      <c r="D1978" s="2" t="s">
        <v>129</v>
      </c>
      <c r="E1978" s="2" t="s">
        <v>871</v>
      </c>
      <c r="F1978" s="2" t="s">
        <v>65</v>
      </c>
      <c r="G1978" s="9">
        <v>430.7</v>
      </c>
      <c r="H1978" s="9" t="s">
        <v>0</v>
      </c>
      <c r="I1978" s="9">
        <v>430.7</v>
      </c>
      <c r="J1978" s="9">
        <v>430.7</v>
      </c>
      <c r="K1978" s="9">
        <v>430.7</v>
      </c>
      <c r="L1978" s="9">
        <v>430.7</v>
      </c>
      <c r="M1978" s="9">
        <f t="shared" si="927"/>
        <v>100</v>
      </c>
      <c r="N1978" s="9">
        <f t="shared" si="928"/>
        <v>100</v>
      </c>
    </row>
    <row r="1979" spans="1:14" ht="29.25" customHeight="1">
      <c r="A1979" s="8" t="s">
        <v>677</v>
      </c>
      <c r="B1979" s="2" t="s">
        <v>818</v>
      </c>
      <c r="C1979" s="2" t="s">
        <v>35</v>
      </c>
      <c r="D1979" s="2" t="s">
        <v>129</v>
      </c>
      <c r="E1979" s="2" t="s">
        <v>678</v>
      </c>
      <c r="F1979" s="2"/>
      <c r="G1979" s="9"/>
      <c r="H1979" s="9"/>
      <c r="I1979" s="9"/>
      <c r="J1979" s="9">
        <f>J1980</f>
        <v>5036.5397800000001</v>
      </c>
      <c r="K1979" s="9">
        <f t="shared" ref="K1979:L1981" si="929">K1980</f>
        <v>5036.5397800000001</v>
      </c>
      <c r="L1979" s="9">
        <f t="shared" si="929"/>
        <v>5036.5397800000001</v>
      </c>
      <c r="M1979" s="9">
        <v>0</v>
      </c>
      <c r="N1979" s="9">
        <f t="shared" ref="N1979:N1982" si="930">L1979/J1979*100</f>
        <v>100</v>
      </c>
    </row>
    <row r="1980" spans="1:14" ht="35.25" customHeight="1">
      <c r="A1980" s="8" t="s">
        <v>677</v>
      </c>
      <c r="B1980" s="2" t="s">
        <v>818</v>
      </c>
      <c r="C1980" s="2" t="s">
        <v>35</v>
      </c>
      <c r="D1980" s="2" t="s">
        <v>129</v>
      </c>
      <c r="E1980" s="2" t="s">
        <v>679</v>
      </c>
      <c r="F1980" s="2"/>
      <c r="G1980" s="9"/>
      <c r="H1980" s="9"/>
      <c r="I1980" s="9"/>
      <c r="J1980" s="9">
        <f>J1981</f>
        <v>5036.5397800000001</v>
      </c>
      <c r="K1980" s="9">
        <f t="shared" si="929"/>
        <v>5036.5397800000001</v>
      </c>
      <c r="L1980" s="9">
        <f t="shared" si="929"/>
        <v>5036.5397800000001</v>
      </c>
      <c r="M1980" s="9">
        <v>0</v>
      </c>
      <c r="N1980" s="9">
        <f t="shared" si="930"/>
        <v>100</v>
      </c>
    </row>
    <row r="1981" spans="1:14" ht="15" customHeight="1">
      <c r="A1981" s="8" t="s">
        <v>62</v>
      </c>
      <c r="B1981" s="2" t="s">
        <v>818</v>
      </c>
      <c r="C1981" s="2" t="s">
        <v>35</v>
      </c>
      <c r="D1981" s="2" t="s">
        <v>129</v>
      </c>
      <c r="E1981" s="2" t="s">
        <v>679</v>
      </c>
      <c r="F1981" s="2">
        <v>600</v>
      </c>
      <c r="G1981" s="9"/>
      <c r="H1981" s="9"/>
      <c r="I1981" s="9"/>
      <c r="J1981" s="9">
        <f>J1982</f>
        <v>5036.5397800000001</v>
      </c>
      <c r="K1981" s="9">
        <f t="shared" si="929"/>
        <v>5036.5397800000001</v>
      </c>
      <c r="L1981" s="9">
        <f t="shared" si="929"/>
        <v>5036.5397800000001</v>
      </c>
      <c r="M1981" s="9">
        <v>0</v>
      </c>
      <c r="N1981" s="9">
        <f t="shared" si="930"/>
        <v>100</v>
      </c>
    </row>
    <row r="1982" spans="1:14" ht="15" customHeight="1">
      <c r="A1982" s="8" t="s">
        <v>64</v>
      </c>
      <c r="B1982" s="2" t="s">
        <v>818</v>
      </c>
      <c r="C1982" s="2" t="s">
        <v>35</v>
      </c>
      <c r="D1982" s="2" t="s">
        <v>129</v>
      </c>
      <c r="E1982" s="2" t="s">
        <v>679</v>
      </c>
      <c r="F1982" s="2">
        <v>610</v>
      </c>
      <c r="G1982" s="9"/>
      <c r="H1982" s="9"/>
      <c r="I1982" s="9"/>
      <c r="J1982" s="9">
        <v>5036.5397800000001</v>
      </c>
      <c r="K1982" s="9">
        <v>5036.5397800000001</v>
      </c>
      <c r="L1982" s="9">
        <v>5036.5397800000001</v>
      </c>
      <c r="M1982" s="9">
        <v>0</v>
      </c>
      <c r="N1982" s="9">
        <f t="shared" si="930"/>
        <v>100</v>
      </c>
    </row>
    <row r="1983" spans="1:14">
      <c r="A1983" s="8"/>
      <c r="B1983" s="2"/>
      <c r="C1983" s="2"/>
      <c r="D1983" s="2"/>
      <c r="E1983" s="2"/>
      <c r="F1983" s="2"/>
      <c r="G1983" s="9"/>
      <c r="H1983" s="9"/>
      <c r="I1983" s="9"/>
      <c r="J1983" s="9"/>
      <c r="K1983" s="9"/>
      <c r="L1983" s="9"/>
      <c r="M1983" s="9"/>
      <c r="N1983" s="9"/>
    </row>
    <row r="1984" spans="1:14">
      <c r="A1984" s="8" t="s">
        <v>261</v>
      </c>
      <c r="B1984" s="2" t="s">
        <v>818</v>
      </c>
      <c r="C1984" s="2" t="s">
        <v>35</v>
      </c>
      <c r="D1984" s="2" t="s">
        <v>33</v>
      </c>
      <c r="E1984" s="6" t="s">
        <v>0</v>
      </c>
      <c r="F1984" s="6" t="s">
        <v>0</v>
      </c>
      <c r="G1984" s="9">
        <v>7776565.5999999996</v>
      </c>
      <c r="H1984" s="9" t="s">
        <v>0</v>
      </c>
      <c r="I1984" s="9">
        <v>7776565.5999999996</v>
      </c>
      <c r="J1984" s="9">
        <f>J1985+J2174+J2179+J2187</f>
        <v>8135919.5800000019</v>
      </c>
      <c r="K1984" s="9">
        <f t="shared" ref="K1984:L1984" si="931">K1985+K2174+K2179+K2187</f>
        <v>7891210.90962</v>
      </c>
      <c r="L1984" s="9">
        <f t="shared" si="931"/>
        <v>7886028.4855999984</v>
      </c>
      <c r="M1984" s="9">
        <f t="shared" si="927"/>
        <v>101.40759933408134</v>
      </c>
      <c r="N1984" s="9">
        <f t="shared" si="928"/>
        <v>96.928545176204864</v>
      </c>
    </row>
    <row r="1985" spans="1:14" ht="38.25">
      <c r="A1985" s="8" t="s">
        <v>386</v>
      </c>
      <c r="B1985" s="2" t="s">
        <v>818</v>
      </c>
      <c r="C1985" s="2" t="s">
        <v>35</v>
      </c>
      <c r="D1985" s="2" t="s">
        <v>33</v>
      </c>
      <c r="E1985" s="2" t="s">
        <v>387</v>
      </c>
      <c r="F1985" s="6" t="s">
        <v>0</v>
      </c>
      <c r="G1985" s="9">
        <v>7383350.5</v>
      </c>
      <c r="H1985" s="9" t="s">
        <v>0</v>
      </c>
      <c r="I1985" s="9">
        <v>7383350.5</v>
      </c>
      <c r="J1985" s="9">
        <f>J1986+J2168</f>
        <v>7728754.4800000023</v>
      </c>
      <c r="K1985" s="9">
        <f t="shared" ref="K1985:L1985" si="932">K1986+K2168</f>
        <v>7489145.8096200004</v>
      </c>
      <c r="L1985" s="9">
        <f t="shared" si="932"/>
        <v>7488672.1647799984</v>
      </c>
      <c r="M1985" s="9">
        <f t="shared" si="927"/>
        <v>101.42647521311629</v>
      </c>
      <c r="N1985" s="9">
        <f t="shared" si="928"/>
        <v>96.89364805362527</v>
      </c>
    </row>
    <row r="1986" spans="1:14" ht="51">
      <c r="A1986" s="8" t="s">
        <v>847</v>
      </c>
      <c r="B1986" s="2" t="s">
        <v>818</v>
      </c>
      <c r="C1986" s="2" t="s">
        <v>35</v>
      </c>
      <c r="D1986" s="2" t="s">
        <v>33</v>
      </c>
      <c r="E1986" s="2" t="s">
        <v>848</v>
      </c>
      <c r="F1986" s="6" t="s">
        <v>0</v>
      </c>
      <c r="G1986" s="9">
        <v>7253636.5</v>
      </c>
      <c r="H1986" s="9" t="s">
        <v>0</v>
      </c>
      <c r="I1986" s="9">
        <v>7253636.5</v>
      </c>
      <c r="J1986" s="9">
        <f>J1987+J1992+J1995+J1998+J2001+J2006+J2011+J2016+J2021+J2026+J2031+J2036+J2041+J2044+J2049+J2054+J2059+J2064+J2067+J2072+J2077+J2082+J2087+J2092+J2097+J2102+J2107+J2112+J2117+J2122+J2127+J2132+J2137+J2142+J2147+J2152+J2157+J2162+J2165</f>
        <v>7599040.4800000023</v>
      </c>
      <c r="K1986" s="9">
        <f t="shared" ref="K1986:L1986" si="933">K1987+K1992+K1995+K1998+K2001+K2006+K2011+K2016+K2021+K2026+K2031+K2036+K2041+K2044+K2049+K2054+K2059+K2064+K2067+K2072+K2077+K2082+K2087+K2092+K2097+K2102+K2107+K2112+K2117+K2122+K2127+K2132+K2137+K2142+K2147+K2152+K2157+K2162+K2165</f>
        <v>7434259.75404</v>
      </c>
      <c r="L1986" s="9">
        <f t="shared" si="933"/>
        <v>7433786.1098299986</v>
      </c>
      <c r="M1986" s="9">
        <f t="shared" si="927"/>
        <v>102.48357647684713</v>
      </c>
      <c r="N1986" s="9">
        <f t="shared" si="928"/>
        <v>97.825325834163692</v>
      </c>
    </row>
    <row r="1987" spans="1:14" ht="44.25" customHeight="1">
      <c r="A1987" s="8" t="s">
        <v>1250</v>
      </c>
      <c r="B1987" s="2" t="s">
        <v>818</v>
      </c>
      <c r="C1987" s="2" t="s">
        <v>35</v>
      </c>
      <c r="D1987" s="2" t="s">
        <v>33</v>
      </c>
      <c r="E1987" s="59" t="s">
        <v>1249</v>
      </c>
      <c r="F1987" s="6"/>
      <c r="G1987" s="9"/>
      <c r="H1987" s="9"/>
      <c r="I1987" s="9"/>
      <c r="J1987" s="9">
        <f>J1988+J1990</f>
        <v>403.92700000000002</v>
      </c>
      <c r="K1987" s="9">
        <f t="shared" ref="K1987:L1987" si="934">K1988+K1990</f>
        <v>403.92635999999999</v>
      </c>
      <c r="L1987" s="9">
        <f t="shared" si="934"/>
        <v>403.92635999999999</v>
      </c>
      <c r="M1987" s="9">
        <v>0</v>
      </c>
      <c r="N1987" s="9">
        <f t="shared" ref="N1987:N1991" si="935">L1987/J1987*100</f>
        <v>99.99984155552859</v>
      </c>
    </row>
    <row r="1988" spans="1:14" ht="25.5">
      <c r="A1988" s="8" t="s">
        <v>89</v>
      </c>
      <c r="B1988" s="2" t="s">
        <v>818</v>
      </c>
      <c r="C1988" s="2" t="s">
        <v>35</v>
      </c>
      <c r="D1988" s="2" t="s">
        <v>33</v>
      </c>
      <c r="E1988" s="59" t="s">
        <v>1249</v>
      </c>
      <c r="F1988" s="2">
        <v>200</v>
      </c>
      <c r="G1988" s="9"/>
      <c r="H1988" s="9"/>
      <c r="I1988" s="9"/>
      <c r="J1988" s="9">
        <f>J1989</f>
        <v>5.96936</v>
      </c>
      <c r="K1988" s="9">
        <f t="shared" ref="K1988:L1988" si="936">K1989</f>
        <v>5.96936</v>
      </c>
      <c r="L1988" s="9">
        <f t="shared" si="936"/>
        <v>5.96936</v>
      </c>
      <c r="M1988" s="9">
        <v>0</v>
      </c>
      <c r="N1988" s="9">
        <f t="shared" si="935"/>
        <v>100</v>
      </c>
    </row>
    <row r="1989" spans="1:14" ht="38.25">
      <c r="A1989" s="8" t="s">
        <v>91</v>
      </c>
      <c r="B1989" s="2" t="s">
        <v>818</v>
      </c>
      <c r="C1989" s="2" t="s">
        <v>35</v>
      </c>
      <c r="D1989" s="2" t="s">
        <v>33</v>
      </c>
      <c r="E1989" s="59" t="s">
        <v>1249</v>
      </c>
      <c r="F1989" s="2">
        <v>240</v>
      </c>
      <c r="G1989" s="9"/>
      <c r="H1989" s="9"/>
      <c r="I1989" s="9"/>
      <c r="J1989" s="9">
        <v>5.96936</v>
      </c>
      <c r="K1989" s="9">
        <v>5.96936</v>
      </c>
      <c r="L1989" s="9">
        <v>5.96936</v>
      </c>
      <c r="M1989" s="9">
        <v>0</v>
      </c>
      <c r="N1989" s="9">
        <f t="shared" si="935"/>
        <v>100</v>
      </c>
    </row>
    <row r="1990" spans="1:14" ht="25.5">
      <c r="A1990" s="8" t="s">
        <v>93</v>
      </c>
      <c r="B1990" s="2" t="s">
        <v>818</v>
      </c>
      <c r="C1990" s="2" t="s">
        <v>35</v>
      </c>
      <c r="D1990" s="2" t="s">
        <v>33</v>
      </c>
      <c r="E1990" s="59" t="s">
        <v>1249</v>
      </c>
      <c r="F1990" s="2">
        <v>300</v>
      </c>
      <c r="G1990" s="9"/>
      <c r="H1990" s="9"/>
      <c r="I1990" s="9"/>
      <c r="J1990" s="9">
        <f>J1991</f>
        <v>397.95764000000003</v>
      </c>
      <c r="K1990" s="9">
        <f t="shared" ref="K1990:L1990" si="937">K1991</f>
        <v>397.95699999999999</v>
      </c>
      <c r="L1990" s="9">
        <f t="shared" si="937"/>
        <v>397.95699999999999</v>
      </c>
      <c r="M1990" s="9">
        <v>0</v>
      </c>
      <c r="N1990" s="9">
        <f t="shared" si="935"/>
        <v>99.999839178863354</v>
      </c>
    </row>
    <row r="1991" spans="1:14" ht="25.5">
      <c r="A1991" s="8" t="s">
        <v>268</v>
      </c>
      <c r="B1991" s="2" t="s">
        <v>818</v>
      </c>
      <c r="C1991" s="2" t="s">
        <v>35</v>
      </c>
      <c r="D1991" s="2" t="s">
        <v>33</v>
      </c>
      <c r="E1991" s="59" t="s">
        <v>1249</v>
      </c>
      <c r="F1991" s="2">
        <v>320</v>
      </c>
      <c r="G1991" s="9"/>
      <c r="H1991" s="9"/>
      <c r="I1991" s="9"/>
      <c r="J1991" s="9">
        <v>397.95764000000003</v>
      </c>
      <c r="K1991" s="9">
        <v>397.95699999999999</v>
      </c>
      <c r="L1991" s="9">
        <v>397.95699999999999</v>
      </c>
      <c r="M1991" s="9">
        <v>0</v>
      </c>
      <c r="N1991" s="9">
        <f t="shared" si="935"/>
        <v>99.999839178863354</v>
      </c>
    </row>
    <row r="1992" spans="1:14" ht="51">
      <c r="A1992" s="8" t="s">
        <v>872</v>
      </c>
      <c r="B1992" s="2" t="s">
        <v>818</v>
      </c>
      <c r="C1992" s="2" t="s">
        <v>35</v>
      </c>
      <c r="D1992" s="2" t="s">
        <v>33</v>
      </c>
      <c r="E1992" s="2" t="s">
        <v>873</v>
      </c>
      <c r="F1992" s="6" t="s">
        <v>0</v>
      </c>
      <c r="G1992" s="9">
        <v>310331.90000000002</v>
      </c>
      <c r="H1992" s="9" t="s">
        <v>0</v>
      </c>
      <c r="I1992" s="9">
        <v>310331.90000000002</v>
      </c>
      <c r="J1992" s="9">
        <f>J1993</f>
        <v>335399.40000000002</v>
      </c>
      <c r="K1992" s="9">
        <f t="shared" ref="K1992:L1993" si="938">K1993</f>
        <v>320913.19987999997</v>
      </c>
      <c r="L1992" s="9">
        <f t="shared" si="938"/>
        <v>320913.19987999997</v>
      </c>
      <c r="M1992" s="9">
        <f t="shared" si="927"/>
        <v>103.40967199311446</v>
      </c>
      <c r="N1992" s="9">
        <f t="shared" si="928"/>
        <v>95.68091054426452</v>
      </c>
    </row>
    <row r="1993" spans="1:14" ht="25.5">
      <c r="A1993" s="8" t="s">
        <v>93</v>
      </c>
      <c r="B1993" s="2" t="s">
        <v>818</v>
      </c>
      <c r="C1993" s="2" t="s">
        <v>35</v>
      </c>
      <c r="D1993" s="2" t="s">
        <v>33</v>
      </c>
      <c r="E1993" s="2" t="s">
        <v>873</v>
      </c>
      <c r="F1993" s="2" t="s">
        <v>94</v>
      </c>
      <c r="G1993" s="9">
        <v>310331.90000000002</v>
      </c>
      <c r="H1993" s="9" t="s">
        <v>0</v>
      </c>
      <c r="I1993" s="9">
        <v>310331.90000000002</v>
      </c>
      <c r="J1993" s="9">
        <f>J1994</f>
        <v>335399.40000000002</v>
      </c>
      <c r="K1993" s="9">
        <f t="shared" si="938"/>
        <v>320913.19987999997</v>
      </c>
      <c r="L1993" s="9">
        <f t="shared" si="938"/>
        <v>320913.19987999997</v>
      </c>
      <c r="M1993" s="9">
        <f t="shared" si="927"/>
        <v>103.40967199311446</v>
      </c>
      <c r="N1993" s="9">
        <f t="shared" si="928"/>
        <v>95.68091054426452</v>
      </c>
    </row>
    <row r="1994" spans="1:14" ht="25.5">
      <c r="A1994" s="8" t="s">
        <v>531</v>
      </c>
      <c r="B1994" s="2" t="s">
        <v>818</v>
      </c>
      <c r="C1994" s="2" t="s">
        <v>35</v>
      </c>
      <c r="D1994" s="2" t="s">
        <v>33</v>
      </c>
      <c r="E1994" s="2" t="s">
        <v>873</v>
      </c>
      <c r="F1994" s="2" t="s">
        <v>532</v>
      </c>
      <c r="G1994" s="9">
        <v>310331.90000000002</v>
      </c>
      <c r="H1994" s="9" t="s">
        <v>0</v>
      </c>
      <c r="I1994" s="9">
        <v>310331.90000000002</v>
      </c>
      <c r="J1994" s="9">
        <v>335399.40000000002</v>
      </c>
      <c r="K1994" s="9">
        <v>320913.19987999997</v>
      </c>
      <c r="L1994" s="9">
        <v>320913.19987999997</v>
      </c>
      <c r="M1994" s="9">
        <f t="shared" si="927"/>
        <v>103.40967199311446</v>
      </c>
      <c r="N1994" s="9">
        <f t="shared" si="928"/>
        <v>95.68091054426452</v>
      </c>
    </row>
    <row r="1995" spans="1:14" ht="114.75">
      <c r="A1995" s="8" t="s">
        <v>874</v>
      </c>
      <c r="B1995" s="2" t="s">
        <v>818</v>
      </c>
      <c r="C1995" s="2" t="s">
        <v>35</v>
      </c>
      <c r="D1995" s="2" t="s">
        <v>33</v>
      </c>
      <c r="E1995" s="2" t="s">
        <v>875</v>
      </c>
      <c r="F1995" s="6" t="s">
        <v>0</v>
      </c>
      <c r="G1995" s="9">
        <v>53257.7</v>
      </c>
      <c r="H1995" s="9" t="s">
        <v>0</v>
      </c>
      <c r="I1995" s="9">
        <v>53257.7</v>
      </c>
      <c r="J1995" s="9">
        <f>J1996</f>
        <v>53257.7</v>
      </c>
      <c r="K1995" s="9">
        <f t="shared" ref="K1995:L1996" si="939">K1996</f>
        <v>52912.432000000001</v>
      </c>
      <c r="L1995" s="9">
        <f t="shared" si="939"/>
        <v>52888.392</v>
      </c>
      <c r="M1995" s="9">
        <f t="shared" si="927"/>
        <v>99.306564121244449</v>
      </c>
      <c r="N1995" s="9">
        <f t="shared" si="928"/>
        <v>99.306564121244449</v>
      </c>
    </row>
    <row r="1996" spans="1:14" ht="25.5">
      <c r="A1996" s="8" t="s">
        <v>93</v>
      </c>
      <c r="B1996" s="2" t="s">
        <v>818</v>
      </c>
      <c r="C1996" s="2" t="s">
        <v>35</v>
      </c>
      <c r="D1996" s="2" t="s">
        <v>33</v>
      </c>
      <c r="E1996" s="2" t="s">
        <v>875</v>
      </c>
      <c r="F1996" s="2" t="s">
        <v>94</v>
      </c>
      <c r="G1996" s="9">
        <v>53257.7</v>
      </c>
      <c r="H1996" s="9" t="s">
        <v>0</v>
      </c>
      <c r="I1996" s="9">
        <v>53257.7</v>
      </c>
      <c r="J1996" s="9">
        <f>J1997</f>
        <v>53257.7</v>
      </c>
      <c r="K1996" s="9">
        <f t="shared" si="939"/>
        <v>52912.432000000001</v>
      </c>
      <c r="L1996" s="9">
        <f t="shared" si="939"/>
        <v>52888.392</v>
      </c>
      <c r="M1996" s="9">
        <f t="shared" si="927"/>
        <v>99.306564121244449</v>
      </c>
      <c r="N1996" s="9">
        <f t="shared" si="928"/>
        <v>99.306564121244449</v>
      </c>
    </row>
    <row r="1997" spans="1:14" ht="25.5">
      <c r="A1997" s="8" t="s">
        <v>268</v>
      </c>
      <c r="B1997" s="2" t="s">
        <v>818</v>
      </c>
      <c r="C1997" s="2" t="s">
        <v>35</v>
      </c>
      <c r="D1997" s="2" t="s">
        <v>33</v>
      </c>
      <c r="E1997" s="2" t="s">
        <v>875</v>
      </c>
      <c r="F1997" s="2" t="s">
        <v>269</v>
      </c>
      <c r="G1997" s="9">
        <v>53257.7</v>
      </c>
      <c r="H1997" s="9" t="s">
        <v>0</v>
      </c>
      <c r="I1997" s="9">
        <v>53257.7</v>
      </c>
      <c r="J1997" s="9">
        <v>53257.7</v>
      </c>
      <c r="K1997" s="9">
        <v>52912.432000000001</v>
      </c>
      <c r="L1997" s="9">
        <v>52888.392</v>
      </c>
      <c r="M1997" s="9">
        <f t="shared" si="927"/>
        <v>99.306564121244449</v>
      </c>
      <c r="N1997" s="9">
        <f t="shared" si="928"/>
        <v>99.306564121244449</v>
      </c>
    </row>
    <row r="1998" spans="1:14" ht="89.25">
      <c r="A1998" s="8" t="s">
        <v>876</v>
      </c>
      <c r="B1998" s="2" t="s">
        <v>818</v>
      </c>
      <c r="C1998" s="2" t="s">
        <v>35</v>
      </c>
      <c r="D1998" s="2" t="s">
        <v>33</v>
      </c>
      <c r="E1998" s="2" t="s">
        <v>877</v>
      </c>
      <c r="F1998" s="6" t="s">
        <v>0</v>
      </c>
      <c r="G1998" s="9">
        <v>35663.9</v>
      </c>
      <c r="H1998" s="9" t="s">
        <v>0</v>
      </c>
      <c r="I1998" s="9">
        <v>35663.9</v>
      </c>
      <c r="J1998" s="9">
        <f>J1999</f>
        <v>35663.9</v>
      </c>
      <c r="K1998" s="9">
        <f t="shared" ref="K1998:L1999" si="940">K1999</f>
        <v>28049.421999999999</v>
      </c>
      <c r="L1998" s="9">
        <f t="shared" si="940"/>
        <v>28048.442999999999</v>
      </c>
      <c r="M1998" s="9">
        <f t="shared" si="927"/>
        <v>78.646595016248924</v>
      </c>
      <c r="N1998" s="9">
        <f t="shared" si="928"/>
        <v>78.646595016248924</v>
      </c>
    </row>
    <row r="1999" spans="1:14" ht="25.5">
      <c r="A1999" s="8" t="s">
        <v>93</v>
      </c>
      <c r="B1999" s="2" t="s">
        <v>818</v>
      </c>
      <c r="C1999" s="2" t="s">
        <v>35</v>
      </c>
      <c r="D1999" s="2" t="s">
        <v>33</v>
      </c>
      <c r="E1999" s="2" t="s">
        <v>877</v>
      </c>
      <c r="F1999" s="2" t="s">
        <v>94</v>
      </c>
      <c r="G1999" s="9">
        <v>35663.9</v>
      </c>
      <c r="H1999" s="9" t="s">
        <v>0</v>
      </c>
      <c r="I1999" s="9">
        <v>35663.9</v>
      </c>
      <c r="J1999" s="9">
        <f>J2000</f>
        <v>35663.9</v>
      </c>
      <c r="K1999" s="9">
        <f t="shared" si="940"/>
        <v>28049.421999999999</v>
      </c>
      <c r="L1999" s="9">
        <f t="shared" si="940"/>
        <v>28048.442999999999</v>
      </c>
      <c r="M1999" s="9">
        <f t="shared" si="927"/>
        <v>78.646595016248924</v>
      </c>
      <c r="N1999" s="9">
        <f t="shared" si="928"/>
        <v>78.646595016248924</v>
      </c>
    </row>
    <row r="2000" spans="1:14" ht="25.5">
      <c r="A2000" s="8" t="s">
        <v>268</v>
      </c>
      <c r="B2000" s="2" t="s">
        <v>818</v>
      </c>
      <c r="C2000" s="2" t="s">
        <v>35</v>
      </c>
      <c r="D2000" s="2" t="s">
        <v>33</v>
      </c>
      <c r="E2000" s="2" t="s">
        <v>877</v>
      </c>
      <c r="F2000" s="2" t="s">
        <v>269</v>
      </c>
      <c r="G2000" s="9">
        <v>35663.9</v>
      </c>
      <c r="H2000" s="9" t="s">
        <v>0</v>
      </c>
      <c r="I2000" s="9">
        <v>35663.9</v>
      </c>
      <c r="J2000" s="9">
        <v>35663.9</v>
      </c>
      <c r="K2000" s="9">
        <v>28049.421999999999</v>
      </c>
      <c r="L2000" s="9">
        <v>28048.442999999999</v>
      </c>
      <c r="M2000" s="9">
        <f t="shared" si="927"/>
        <v>78.646595016248924</v>
      </c>
      <c r="N2000" s="9">
        <f t="shared" si="928"/>
        <v>78.646595016248924</v>
      </c>
    </row>
    <row r="2001" spans="1:14" ht="63.75">
      <c r="A2001" s="8" t="s">
        <v>878</v>
      </c>
      <c r="B2001" s="2" t="s">
        <v>818</v>
      </c>
      <c r="C2001" s="2" t="s">
        <v>35</v>
      </c>
      <c r="D2001" s="2" t="s">
        <v>33</v>
      </c>
      <c r="E2001" s="2" t="s">
        <v>879</v>
      </c>
      <c r="F2001" s="6" t="s">
        <v>0</v>
      </c>
      <c r="G2001" s="9">
        <v>8556.5</v>
      </c>
      <c r="H2001" s="9" t="s">
        <v>0</v>
      </c>
      <c r="I2001" s="9">
        <v>8556.5</v>
      </c>
      <c r="J2001" s="9">
        <f>J2002+J2004</f>
        <v>8799.1999999999989</v>
      </c>
      <c r="K2001" s="9">
        <f t="shared" ref="K2001:L2001" si="941">K2002+K2004</f>
        <v>8798.0892299999996</v>
      </c>
      <c r="L2001" s="9">
        <f t="shared" si="941"/>
        <v>8798.0892299999996</v>
      </c>
      <c r="M2001" s="9">
        <f t="shared" si="927"/>
        <v>102.823458540291</v>
      </c>
      <c r="N2001" s="9">
        <f t="shared" si="928"/>
        <v>99.987376466042377</v>
      </c>
    </row>
    <row r="2002" spans="1:14" ht="25.5">
      <c r="A2002" s="8" t="s">
        <v>89</v>
      </c>
      <c r="B2002" s="2" t="s">
        <v>818</v>
      </c>
      <c r="C2002" s="2" t="s">
        <v>35</v>
      </c>
      <c r="D2002" s="2" t="s">
        <v>33</v>
      </c>
      <c r="E2002" s="2" t="s">
        <v>879</v>
      </c>
      <c r="F2002" s="2" t="s">
        <v>90</v>
      </c>
      <c r="G2002" s="9">
        <v>1.4</v>
      </c>
      <c r="H2002" s="9" t="s">
        <v>0</v>
      </c>
      <c r="I2002" s="9">
        <v>1.4</v>
      </c>
      <c r="J2002" s="9">
        <f>J2003</f>
        <v>1.4184399999999999</v>
      </c>
      <c r="K2002" s="9">
        <f t="shared" ref="K2002:L2002" si="942">K2003</f>
        <v>0.30767</v>
      </c>
      <c r="L2002" s="9">
        <f t="shared" si="942"/>
        <v>0.30767</v>
      </c>
      <c r="M2002" s="9">
        <f t="shared" si="927"/>
        <v>21.976428571428571</v>
      </c>
      <c r="N2002" s="9">
        <f t="shared" si="928"/>
        <v>21.69073066185387</v>
      </c>
    </row>
    <row r="2003" spans="1:14" ht="38.25">
      <c r="A2003" s="8" t="s">
        <v>91</v>
      </c>
      <c r="B2003" s="2" t="s">
        <v>818</v>
      </c>
      <c r="C2003" s="2" t="s">
        <v>35</v>
      </c>
      <c r="D2003" s="2" t="s">
        <v>33</v>
      </c>
      <c r="E2003" s="2" t="s">
        <v>879</v>
      </c>
      <c r="F2003" s="2" t="s">
        <v>92</v>
      </c>
      <c r="G2003" s="9">
        <v>1.4</v>
      </c>
      <c r="H2003" s="9" t="s">
        <v>0</v>
      </c>
      <c r="I2003" s="9">
        <v>1.4</v>
      </c>
      <c r="J2003" s="9">
        <v>1.4184399999999999</v>
      </c>
      <c r="K2003" s="9">
        <v>0.30767</v>
      </c>
      <c r="L2003" s="9">
        <v>0.30767</v>
      </c>
      <c r="M2003" s="9">
        <f t="shared" si="927"/>
        <v>21.976428571428571</v>
      </c>
      <c r="N2003" s="9">
        <f t="shared" si="928"/>
        <v>21.69073066185387</v>
      </c>
    </row>
    <row r="2004" spans="1:14" ht="25.5">
      <c r="A2004" s="8" t="s">
        <v>93</v>
      </c>
      <c r="B2004" s="2" t="s">
        <v>818</v>
      </c>
      <c r="C2004" s="2" t="s">
        <v>35</v>
      </c>
      <c r="D2004" s="2" t="s">
        <v>33</v>
      </c>
      <c r="E2004" s="2" t="s">
        <v>879</v>
      </c>
      <c r="F2004" s="2" t="s">
        <v>94</v>
      </c>
      <c r="G2004" s="9">
        <v>8555.1</v>
      </c>
      <c r="H2004" s="9" t="s">
        <v>0</v>
      </c>
      <c r="I2004" s="9">
        <v>8555.1</v>
      </c>
      <c r="J2004" s="9">
        <f>J2005</f>
        <v>8797.7815599999994</v>
      </c>
      <c r="K2004" s="9">
        <f t="shared" ref="K2004:L2004" si="943">K2005</f>
        <v>8797.7815599999994</v>
      </c>
      <c r="L2004" s="9">
        <f t="shared" si="943"/>
        <v>8797.7815599999994</v>
      </c>
      <c r="M2004" s="9">
        <f t="shared" si="927"/>
        <v>102.83668875875208</v>
      </c>
      <c r="N2004" s="9">
        <f t="shared" si="928"/>
        <v>100</v>
      </c>
    </row>
    <row r="2005" spans="1:14" ht="25.5">
      <c r="A2005" s="8" t="s">
        <v>531</v>
      </c>
      <c r="B2005" s="2" t="s">
        <v>818</v>
      </c>
      <c r="C2005" s="2" t="s">
        <v>35</v>
      </c>
      <c r="D2005" s="2" t="s">
        <v>33</v>
      </c>
      <c r="E2005" s="2" t="s">
        <v>879</v>
      </c>
      <c r="F2005" s="2" t="s">
        <v>532</v>
      </c>
      <c r="G2005" s="9">
        <v>8555.1</v>
      </c>
      <c r="H2005" s="9" t="s">
        <v>0</v>
      </c>
      <c r="I2005" s="9">
        <v>8555.1</v>
      </c>
      <c r="J2005" s="9">
        <v>8797.7815599999994</v>
      </c>
      <c r="K2005" s="9">
        <v>8797.7815599999994</v>
      </c>
      <c r="L2005" s="9">
        <v>8797.7815599999994</v>
      </c>
      <c r="M2005" s="9">
        <f t="shared" si="927"/>
        <v>102.83668875875208</v>
      </c>
      <c r="N2005" s="9">
        <f t="shared" si="928"/>
        <v>100</v>
      </c>
    </row>
    <row r="2006" spans="1:14">
      <c r="A2006" s="8" t="s">
        <v>880</v>
      </c>
      <c r="B2006" s="2" t="s">
        <v>818</v>
      </c>
      <c r="C2006" s="2" t="s">
        <v>35</v>
      </c>
      <c r="D2006" s="2" t="s">
        <v>33</v>
      </c>
      <c r="E2006" s="2" t="s">
        <v>881</v>
      </c>
      <c r="F2006" s="6" t="s">
        <v>0</v>
      </c>
      <c r="G2006" s="9">
        <v>491410.9</v>
      </c>
      <c r="H2006" s="9" t="s">
        <v>0</v>
      </c>
      <c r="I2006" s="9">
        <v>491410.9</v>
      </c>
      <c r="J2006" s="9">
        <f>J2007+J2009</f>
        <v>491410.9</v>
      </c>
      <c r="K2006" s="9">
        <f t="shared" ref="K2006:L2006" si="944">K2007+K2009</f>
        <v>472584.26940000005</v>
      </c>
      <c r="L2006" s="9">
        <f t="shared" si="944"/>
        <v>472549.38843000005</v>
      </c>
      <c r="M2006" s="9">
        <f t="shared" si="927"/>
        <v>96.161763695107297</v>
      </c>
      <c r="N2006" s="9">
        <f t="shared" si="928"/>
        <v>96.161763695107297</v>
      </c>
    </row>
    <row r="2007" spans="1:14" ht="25.5">
      <c r="A2007" s="8" t="s">
        <v>89</v>
      </c>
      <c r="B2007" s="2" t="s">
        <v>818</v>
      </c>
      <c r="C2007" s="2" t="s">
        <v>35</v>
      </c>
      <c r="D2007" s="2" t="s">
        <v>33</v>
      </c>
      <c r="E2007" s="2" t="s">
        <v>881</v>
      </c>
      <c r="F2007" s="2" t="s">
        <v>90</v>
      </c>
      <c r="G2007" s="9">
        <v>6277</v>
      </c>
      <c r="H2007" s="9" t="s">
        <v>0</v>
      </c>
      <c r="I2007" s="9">
        <v>6277</v>
      </c>
      <c r="J2007" s="9">
        <f>J2008</f>
        <v>6277</v>
      </c>
      <c r="K2007" s="9">
        <f t="shared" ref="K2007:L2007" si="945">K2008</f>
        <v>5939.66032</v>
      </c>
      <c r="L2007" s="9">
        <f t="shared" si="945"/>
        <v>5939.66032</v>
      </c>
      <c r="M2007" s="9">
        <f t="shared" si="927"/>
        <v>94.625781742870799</v>
      </c>
      <c r="N2007" s="9">
        <f t="shared" si="928"/>
        <v>94.625781742870799</v>
      </c>
    </row>
    <row r="2008" spans="1:14" ht="38.25">
      <c r="A2008" s="8" t="s">
        <v>91</v>
      </c>
      <c r="B2008" s="2" t="s">
        <v>818</v>
      </c>
      <c r="C2008" s="2" t="s">
        <v>35</v>
      </c>
      <c r="D2008" s="2" t="s">
        <v>33</v>
      </c>
      <c r="E2008" s="2" t="s">
        <v>881</v>
      </c>
      <c r="F2008" s="2" t="s">
        <v>92</v>
      </c>
      <c r="G2008" s="9">
        <v>6277</v>
      </c>
      <c r="H2008" s="9" t="s">
        <v>0</v>
      </c>
      <c r="I2008" s="9">
        <v>6277</v>
      </c>
      <c r="J2008" s="9">
        <v>6277</v>
      </c>
      <c r="K2008" s="9">
        <v>5939.66032</v>
      </c>
      <c r="L2008" s="9">
        <v>5939.66032</v>
      </c>
      <c r="M2008" s="9">
        <f t="shared" si="927"/>
        <v>94.625781742870799</v>
      </c>
      <c r="N2008" s="9">
        <f t="shared" si="928"/>
        <v>94.625781742870799</v>
      </c>
    </row>
    <row r="2009" spans="1:14" ht="25.5">
      <c r="A2009" s="8" t="s">
        <v>93</v>
      </c>
      <c r="B2009" s="2" t="s">
        <v>818</v>
      </c>
      <c r="C2009" s="2" t="s">
        <v>35</v>
      </c>
      <c r="D2009" s="2" t="s">
        <v>33</v>
      </c>
      <c r="E2009" s="2" t="s">
        <v>881</v>
      </c>
      <c r="F2009" s="2" t="s">
        <v>94</v>
      </c>
      <c r="G2009" s="9">
        <v>485133.9</v>
      </c>
      <c r="H2009" s="9" t="s">
        <v>0</v>
      </c>
      <c r="I2009" s="9">
        <v>485133.9</v>
      </c>
      <c r="J2009" s="9">
        <f>J2010</f>
        <v>485133.9</v>
      </c>
      <c r="K2009" s="9">
        <f t="shared" ref="K2009:L2009" si="946">K2010</f>
        <v>466644.60908000002</v>
      </c>
      <c r="L2009" s="9">
        <f t="shared" si="946"/>
        <v>466609.72811000003</v>
      </c>
      <c r="M2009" s="9">
        <f t="shared" si="927"/>
        <v>96.181637298486038</v>
      </c>
      <c r="N2009" s="9">
        <f t="shared" si="928"/>
        <v>96.181637298486038</v>
      </c>
    </row>
    <row r="2010" spans="1:14" ht="25.5">
      <c r="A2010" s="8" t="s">
        <v>268</v>
      </c>
      <c r="B2010" s="2" t="s">
        <v>818</v>
      </c>
      <c r="C2010" s="2" t="s">
        <v>35</v>
      </c>
      <c r="D2010" s="2" t="s">
        <v>33</v>
      </c>
      <c r="E2010" s="2" t="s">
        <v>881</v>
      </c>
      <c r="F2010" s="2" t="s">
        <v>269</v>
      </c>
      <c r="G2010" s="9">
        <v>485133.9</v>
      </c>
      <c r="H2010" s="9" t="s">
        <v>0</v>
      </c>
      <c r="I2010" s="9">
        <v>485133.9</v>
      </c>
      <c r="J2010" s="9">
        <v>485133.9</v>
      </c>
      <c r="K2010" s="9">
        <v>466644.60908000002</v>
      </c>
      <c r="L2010" s="9">
        <v>466609.72811000003</v>
      </c>
      <c r="M2010" s="9">
        <f t="shared" si="927"/>
        <v>96.181637298486038</v>
      </c>
      <c r="N2010" s="9">
        <f t="shared" si="928"/>
        <v>96.181637298486038</v>
      </c>
    </row>
    <row r="2011" spans="1:14" ht="63.75">
      <c r="A2011" s="8" t="s">
        <v>882</v>
      </c>
      <c r="B2011" s="2" t="s">
        <v>818</v>
      </c>
      <c r="C2011" s="2" t="s">
        <v>35</v>
      </c>
      <c r="D2011" s="2" t="s">
        <v>33</v>
      </c>
      <c r="E2011" s="2" t="s">
        <v>883</v>
      </c>
      <c r="F2011" s="6" t="s">
        <v>0</v>
      </c>
      <c r="G2011" s="9">
        <v>105897.5</v>
      </c>
      <c r="H2011" s="9" t="s">
        <v>0</v>
      </c>
      <c r="I2011" s="9">
        <v>105897.5</v>
      </c>
      <c r="J2011" s="9">
        <f>J2012+J2014</f>
        <v>105897.488</v>
      </c>
      <c r="K2011" s="9">
        <f t="shared" ref="K2011:L2011" si="947">K2012+K2014</f>
        <v>105697.23387000001</v>
      </c>
      <c r="L2011" s="9">
        <f t="shared" si="947"/>
        <v>105697.23387000001</v>
      </c>
      <c r="M2011" s="9">
        <f t="shared" si="927"/>
        <v>99.810886819802178</v>
      </c>
      <c r="N2011" s="9">
        <f t="shared" si="928"/>
        <v>99.810898130085974</v>
      </c>
    </row>
    <row r="2012" spans="1:14" ht="25.5">
      <c r="A2012" s="8" t="s">
        <v>89</v>
      </c>
      <c r="B2012" s="2" t="s">
        <v>818</v>
      </c>
      <c r="C2012" s="2" t="s">
        <v>35</v>
      </c>
      <c r="D2012" s="2" t="s">
        <v>33</v>
      </c>
      <c r="E2012" s="2" t="s">
        <v>883</v>
      </c>
      <c r="F2012" s="2" t="s">
        <v>90</v>
      </c>
      <c r="G2012" s="9">
        <v>1367.7</v>
      </c>
      <c r="H2012" s="9" t="s">
        <v>0</v>
      </c>
      <c r="I2012" s="9">
        <v>1367.7</v>
      </c>
      <c r="J2012" s="9">
        <f>J2013</f>
        <v>1367.71885</v>
      </c>
      <c r="K2012" s="9">
        <f t="shared" ref="K2012:L2012" si="948">K2013</f>
        <v>1363.1178399999999</v>
      </c>
      <c r="L2012" s="9">
        <f t="shared" si="948"/>
        <v>1363.1178399999999</v>
      </c>
      <c r="M2012" s="9">
        <f t="shared" si="927"/>
        <v>99.664973312860994</v>
      </c>
      <c r="N2012" s="9">
        <f t="shared" si="928"/>
        <v>99.663599722998626</v>
      </c>
    </row>
    <row r="2013" spans="1:14" ht="38.25">
      <c r="A2013" s="8" t="s">
        <v>91</v>
      </c>
      <c r="B2013" s="2" t="s">
        <v>818</v>
      </c>
      <c r="C2013" s="2" t="s">
        <v>35</v>
      </c>
      <c r="D2013" s="2" t="s">
        <v>33</v>
      </c>
      <c r="E2013" s="2" t="s">
        <v>883</v>
      </c>
      <c r="F2013" s="2" t="s">
        <v>92</v>
      </c>
      <c r="G2013" s="9">
        <v>1367.7</v>
      </c>
      <c r="H2013" s="9" t="s">
        <v>0</v>
      </c>
      <c r="I2013" s="9">
        <v>1367.7</v>
      </c>
      <c r="J2013" s="9">
        <v>1367.71885</v>
      </c>
      <c r="K2013" s="9">
        <v>1363.1178399999999</v>
      </c>
      <c r="L2013" s="9">
        <v>1363.1178399999999</v>
      </c>
      <c r="M2013" s="9">
        <f t="shared" si="927"/>
        <v>99.664973312860994</v>
      </c>
      <c r="N2013" s="9">
        <f t="shared" si="928"/>
        <v>99.663599722998626</v>
      </c>
    </row>
    <row r="2014" spans="1:14" ht="25.5">
      <c r="A2014" s="8" t="s">
        <v>93</v>
      </c>
      <c r="B2014" s="2" t="s">
        <v>818</v>
      </c>
      <c r="C2014" s="2" t="s">
        <v>35</v>
      </c>
      <c r="D2014" s="2" t="s">
        <v>33</v>
      </c>
      <c r="E2014" s="2" t="s">
        <v>883</v>
      </c>
      <c r="F2014" s="2" t="s">
        <v>94</v>
      </c>
      <c r="G2014" s="9">
        <v>104529.8</v>
      </c>
      <c r="H2014" s="9" t="s">
        <v>0</v>
      </c>
      <c r="I2014" s="9">
        <v>104529.8</v>
      </c>
      <c r="J2014" s="9">
        <f>J2015</f>
        <v>104529.76914999999</v>
      </c>
      <c r="K2014" s="9">
        <f t="shared" ref="K2014:L2014" si="949">K2015</f>
        <v>104334.11603</v>
      </c>
      <c r="L2014" s="9">
        <f t="shared" si="949"/>
        <v>104334.11603</v>
      </c>
      <c r="M2014" s="9">
        <f t="shared" si="927"/>
        <v>99.81279599693103</v>
      </c>
      <c r="N2014" s="9">
        <f t="shared" si="928"/>
        <v>99.812825454804909</v>
      </c>
    </row>
    <row r="2015" spans="1:14" ht="25.5">
      <c r="A2015" s="8" t="s">
        <v>531</v>
      </c>
      <c r="B2015" s="2" t="s">
        <v>818</v>
      </c>
      <c r="C2015" s="2" t="s">
        <v>35</v>
      </c>
      <c r="D2015" s="2" t="s">
        <v>33</v>
      </c>
      <c r="E2015" s="2" t="s">
        <v>883</v>
      </c>
      <c r="F2015" s="2" t="s">
        <v>532</v>
      </c>
      <c r="G2015" s="9">
        <v>104529.8</v>
      </c>
      <c r="H2015" s="9" t="s">
        <v>0</v>
      </c>
      <c r="I2015" s="9">
        <v>104529.8</v>
      </c>
      <c r="J2015" s="9">
        <v>104529.76914999999</v>
      </c>
      <c r="K2015" s="9">
        <v>104334.11603</v>
      </c>
      <c r="L2015" s="9">
        <v>104334.11603</v>
      </c>
      <c r="M2015" s="9">
        <f t="shared" si="927"/>
        <v>99.81279599693103</v>
      </c>
      <c r="N2015" s="9">
        <f t="shared" si="928"/>
        <v>99.812825454804909</v>
      </c>
    </row>
    <row r="2016" spans="1:14" ht="51">
      <c r="A2016" s="8" t="s">
        <v>884</v>
      </c>
      <c r="B2016" s="2" t="s">
        <v>818</v>
      </c>
      <c r="C2016" s="2" t="s">
        <v>35</v>
      </c>
      <c r="D2016" s="2" t="s">
        <v>33</v>
      </c>
      <c r="E2016" s="2" t="s">
        <v>885</v>
      </c>
      <c r="F2016" s="6" t="s">
        <v>0</v>
      </c>
      <c r="G2016" s="9">
        <v>67.099999999999994</v>
      </c>
      <c r="H2016" s="9" t="s">
        <v>0</v>
      </c>
      <c r="I2016" s="9">
        <v>67.099999999999994</v>
      </c>
      <c r="J2016" s="9">
        <f>J2017+J2019</f>
        <v>67.099999999999994</v>
      </c>
      <c r="K2016" s="9">
        <f t="shared" ref="K2016:L2016" si="950">K2017+K2019</f>
        <v>27.805399999999999</v>
      </c>
      <c r="L2016" s="9">
        <f t="shared" si="950"/>
        <v>27.805409999999998</v>
      </c>
      <c r="M2016" s="9">
        <f t="shared" si="927"/>
        <v>41.438763040238449</v>
      </c>
      <c r="N2016" s="9">
        <f t="shared" si="928"/>
        <v>41.438763040238449</v>
      </c>
    </row>
    <row r="2017" spans="1:14" ht="25.5">
      <c r="A2017" s="8" t="s">
        <v>89</v>
      </c>
      <c r="B2017" s="2" t="s">
        <v>818</v>
      </c>
      <c r="C2017" s="2" t="s">
        <v>35</v>
      </c>
      <c r="D2017" s="2" t="s">
        <v>33</v>
      </c>
      <c r="E2017" s="2" t="s">
        <v>885</v>
      </c>
      <c r="F2017" s="2" t="s">
        <v>90</v>
      </c>
      <c r="G2017" s="9">
        <v>9.1</v>
      </c>
      <c r="H2017" s="9" t="s">
        <v>0</v>
      </c>
      <c r="I2017" s="9">
        <v>9.1</v>
      </c>
      <c r="J2017" s="9">
        <f>J2018</f>
        <v>9.1</v>
      </c>
      <c r="K2017" s="9">
        <f t="shared" ref="K2017:L2017" si="951">K2018</f>
        <v>0.27534999999999998</v>
      </c>
      <c r="L2017" s="9">
        <f t="shared" si="951"/>
        <v>0.27535999999999999</v>
      </c>
      <c r="M2017" s="9">
        <f t="shared" si="927"/>
        <v>3.0259340659340661</v>
      </c>
      <c r="N2017" s="9">
        <f t="shared" si="928"/>
        <v>3.0259340659340661</v>
      </c>
    </row>
    <row r="2018" spans="1:14" ht="38.25">
      <c r="A2018" s="8" t="s">
        <v>91</v>
      </c>
      <c r="B2018" s="2" t="s">
        <v>818</v>
      </c>
      <c r="C2018" s="2" t="s">
        <v>35</v>
      </c>
      <c r="D2018" s="2" t="s">
        <v>33</v>
      </c>
      <c r="E2018" s="2" t="s">
        <v>885</v>
      </c>
      <c r="F2018" s="2" t="s">
        <v>92</v>
      </c>
      <c r="G2018" s="9">
        <v>9.1</v>
      </c>
      <c r="H2018" s="9" t="s">
        <v>0</v>
      </c>
      <c r="I2018" s="9">
        <v>9.1</v>
      </c>
      <c r="J2018" s="9">
        <v>9.1</v>
      </c>
      <c r="K2018" s="9">
        <v>0.27534999999999998</v>
      </c>
      <c r="L2018" s="9">
        <v>0.27535999999999999</v>
      </c>
      <c r="M2018" s="9">
        <f t="shared" si="927"/>
        <v>3.0259340659340661</v>
      </c>
      <c r="N2018" s="9">
        <f t="shared" si="928"/>
        <v>3.0259340659340661</v>
      </c>
    </row>
    <row r="2019" spans="1:14" ht="25.5">
      <c r="A2019" s="8" t="s">
        <v>93</v>
      </c>
      <c r="B2019" s="2" t="s">
        <v>818</v>
      </c>
      <c r="C2019" s="2" t="s">
        <v>35</v>
      </c>
      <c r="D2019" s="2" t="s">
        <v>33</v>
      </c>
      <c r="E2019" s="2" t="s">
        <v>885</v>
      </c>
      <c r="F2019" s="2" t="s">
        <v>94</v>
      </c>
      <c r="G2019" s="9">
        <v>58</v>
      </c>
      <c r="H2019" s="9" t="s">
        <v>0</v>
      </c>
      <c r="I2019" s="9">
        <v>58</v>
      </c>
      <c r="J2019" s="9">
        <f>J2020</f>
        <v>58</v>
      </c>
      <c r="K2019" s="9">
        <f t="shared" ref="K2019:L2019" si="952">K2020</f>
        <v>27.530049999999999</v>
      </c>
      <c r="L2019" s="9">
        <f t="shared" si="952"/>
        <v>27.530049999999999</v>
      </c>
      <c r="M2019" s="9">
        <f t="shared" si="927"/>
        <v>47.465603448275864</v>
      </c>
      <c r="N2019" s="9">
        <f t="shared" si="928"/>
        <v>47.465603448275864</v>
      </c>
    </row>
    <row r="2020" spans="1:14" ht="25.5">
      <c r="A2020" s="8" t="s">
        <v>531</v>
      </c>
      <c r="B2020" s="2" t="s">
        <v>818</v>
      </c>
      <c r="C2020" s="2" t="s">
        <v>35</v>
      </c>
      <c r="D2020" s="2" t="s">
        <v>33</v>
      </c>
      <c r="E2020" s="2" t="s">
        <v>885</v>
      </c>
      <c r="F2020" s="2" t="s">
        <v>532</v>
      </c>
      <c r="G2020" s="9">
        <v>58</v>
      </c>
      <c r="H2020" s="9" t="s">
        <v>0</v>
      </c>
      <c r="I2020" s="9">
        <v>58</v>
      </c>
      <c r="J2020" s="9">
        <v>58</v>
      </c>
      <c r="K2020" s="9">
        <v>27.530049999999999</v>
      </c>
      <c r="L2020" s="9">
        <v>27.530049999999999</v>
      </c>
      <c r="M2020" s="9">
        <f t="shared" si="927"/>
        <v>47.465603448275864</v>
      </c>
      <c r="N2020" s="9">
        <f t="shared" si="928"/>
        <v>47.465603448275864</v>
      </c>
    </row>
    <row r="2021" spans="1:14" ht="25.5">
      <c r="A2021" s="8" t="s">
        <v>886</v>
      </c>
      <c r="B2021" s="2" t="s">
        <v>818</v>
      </c>
      <c r="C2021" s="2" t="s">
        <v>35</v>
      </c>
      <c r="D2021" s="2" t="s">
        <v>33</v>
      </c>
      <c r="E2021" s="2" t="s">
        <v>887</v>
      </c>
      <c r="F2021" s="6" t="s">
        <v>0</v>
      </c>
      <c r="G2021" s="9">
        <v>878495.4</v>
      </c>
      <c r="H2021" s="9" t="s">
        <v>0</v>
      </c>
      <c r="I2021" s="9">
        <v>878495.4</v>
      </c>
      <c r="J2021" s="9">
        <f>J2022+J2024</f>
        <v>1213653.3999999999</v>
      </c>
      <c r="K2021" s="9">
        <f t="shared" ref="K2021:L2021" si="953">K2022+K2024</f>
        <v>1151371.16637</v>
      </c>
      <c r="L2021" s="9">
        <f t="shared" si="953"/>
        <v>1151368.3708200001</v>
      </c>
      <c r="M2021" s="9">
        <f t="shared" si="927"/>
        <v>131.0614000733527</v>
      </c>
      <c r="N2021" s="9">
        <f t="shared" si="928"/>
        <v>94.867972257977456</v>
      </c>
    </row>
    <row r="2022" spans="1:14" ht="25.5">
      <c r="A2022" s="8" t="s">
        <v>89</v>
      </c>
      <c r="B2022" s="2" t="s">
        <v>818</v>
      </c>
      <c r="C2022" s="2" t="s">
        <v>35</v>
      </c>
      <c r="D2022" s="2" t="s">
        <v>33</v>
      </c>
      <c r="E2022" s="2" t="s">
        <v>887</v>
      </c>
      <c r="F2022" s="2" t="s">
        <v>90</v>
      </c>
      <c r="G2022" s="9">
        <v>12982.7</v>
      </c>
      <c r="H2022" s="9" t="s">
        <v>0</v>
      </c>
      <c r="I2022" s="9">
        <v>12982.7</v>
      </c>
      <c r="J2022" s="9">
        <f>J2023</f>
        <v>17382.7</v>
      </c>
      <c r="K2022" s="9">
        <f t="shared" ref="K2022:L2022" si="954">K2023</f>
        <v>16324.59772</v>
      </c>
      <c r="L2022" s="9">
        <f t="shared" si="954"/>
        <v>16324.59772</v>
      </c>
      <c r="M2022" s="9">
        <f t="shared" si="927"/>
        <v>125.74116108359586</v>
      </c>
      <c r="N2022" s="9">
        <f t="shared" si="928"/>
        <v>93.912900297422141</v>
      </c>
    </row>
    <row r="2023" spans="1:14" ht="38.25">
      <c r="A2023" s="8" t="s">
        <v>91</v>
      </c>
      <c r="B2023" s="2" t="s">
        <v>818</v>
      </c>
      <c r="C2023" s="2" t="s">
        <v>35</v>
      </c>
      <c r="D2023" s="2" t="s">
        <v>33</v>
      </c>
      <c r="E2023" s="2" t="s">
        <v>887</v>
      </c>
      <c r="F2023" s="2" t="s">
        <v>92</v>
      </c>
      <c r="G2023" s="9">
        <v>12982.7</v>
      </c>
      <c r="H2023" s="9" t="s">
        <v>0</v>
      </c>
      <c r="I2023" s="9">
        <v>12982.7</v>
      </c>
      <c r="J2023" s="9">
        <v>17382.7</v>
      </c>
      <c r="K2023" s="9">
        <v>16324.59772</v>
      </c>
      <c r="L2023" s="9">
        <v>16324.59772</v>
      </c>
      <c r="M2023" s="9">
        <f t="shared" si="927"/>
        <v>125.74116108359586</v>
      </c>
      <c r="N2023" s="9">
        <f t="shared" si="928"/>
        <v>93.912900297422141</v>
      </c>
    </row>
    <row r="2024" spans="1:14" ht="25.5">
      <c r="A2024" s="8" t="s">
        <v>93</v>
      </c>
      <c r="B2024" s="2" t="s">
        <v>818</v>
      </c>
      <c r="C2024" s="2" t="s">
        <v>35</v>
      </c>
      <c r="D2024" s="2" t="s">
        <v>33</v>
      </c>
      <c r="E2024" s="2" t="s">
        <v>887</v>
      </c>
      <c r="F2024" s="2" t="s">
        <v>94</v>
      </c>
      <c r="G2024" s="9">
        <v>865512.7</v>
      </c>
      <c r="H2024" s="9" t="s">
        <v>0</v>
      </c>
      <c r="I2024" s="9">
        <v>865512.7</v>
      </c>
      <c r="J2024" s="9">
        <f>J2025</f>
        <v>1196270.7</v>
      </c>
      <c r="K2024" s="9">
        <f t="shared" ref="K2024:L2024" si="955">K2025</f>
        <v>1135046.56865</v>
      </c>
      <c r="L2024" s="9">
        <f t="shared" si="955"/>
        <v>1135043.7731000001</v>
      </c>
      <c r="M2024" s="9">
        <f t="shared" si="927"/>
        <v>131.14120371659482</v>
      </c>
      <c r="N2024" s="9">
        <f t="shared" si="928"/>
        <v>94.881850161506094</v>
      </c>
    </row>
    <row r="2025" spans="1:14" ht="25.5">
      <c r="A2025" s="8" t="s">
        <v>268</v>
      </c>
      <c r="B2025" s="2" t="s">
        <v>818</v>
      </c>
      <c r="C2025" s="2" t="s">
        <v>35</v>
      </c>
      <c r="D2025" s="2" t="s">
        <v>33</v>
      </c>
      <c r="E2025" s="2" t="s">
        <v>887</v>
      </c>
      <c r="F2025" s="2" t="s">
        <v>269</v>
      </c>
      <c r="G2025" s="9">
        <v>865512.7</v>
      </c>
      <c r="H2025" s="9" t="s">
        <v>0</v>
      </c>
      <c r="I2025" s="9">
        <v>865512.7</v>
      </c>
      <c r="J2025" s="9">
        <v>1196270.7</v>
      </c>
      <c r="K2025" s="9">
        <v>1135046.56865</v>
      </c>
      <c r="L2025" s="9">
        <v>1135043.7731000001</v>
      </c>
      <c r="M2025" s="9">
        <f t="shared" si="927"/>
        <v>131.14120371659482</v>
      </c>
      <c r="N2025" s="9">
        <f t="shared" si="928"/>
        <v>94.881850161506094</v>
      </c>
    </row>
    <row r="2026" spans="1:14" ht="76.5">
      <c r="A2026" s="8" t="s">
        <v>888</v>
      </c>
      <c r="B2026" s="2" t="s">
        <v>818</v>
      </c>
      <c r="C2026" s="2" t="s">
        <v>35</v>
      </c>
      <c r="D2026" s="2" t="s">
        <v>33</v>
      </c>
      <c r="E2026" s="2" t="s">
        <v>889</v>
      </c>
      <c r="F2026" s="6" t="s">
        <v>0</v>
      </c>
      <c r="G2026" s="9">
        <v>17422.599999999999</v>
      </c>
      <c r="H2026" s="9" t="s">
        <v>0</v>
      </c>
      <c r="I2026" s="9">
        <v>17422.599999999999</v>
      </c>
      <c r="J2026" s="9">
        <f>J2027+J2029</f>
        <v>13214.6</v>
      </c>
      <c r="K2026" s="9">
        <f t="shared" ref="K2026:L2026" si="956">K2027+K2029</f>
        <v>13085.53478</v>
      </c>
      <c r="L2026" s="9">
        <f t="shared" si="956"/>
        <v>13085.53486</v>
      </c>
      <c r="M2026" s="9">
        <f t="shared" si="927"/>
        <v>75.106670990552502</v>
      </c>
      <c r="N2026" s="9">
        <f t="shared" si="928"/>
        <v>99.023314061719617</v>
      </c>
    </row>
    <row r="2027" spans="1:14" ht="25.5">
      <c r="A2027" s="8" t="s">
        <v>89</v>
      </c>
      <c r="B2027" s="2" t="s">
        <v>818</v>
      </c>
      <c r="C2027" s="2" t="s">
        <v>35</v>
      </c>
      <c r="D2027" s="2" t="s">
        <v>33</v>
      </c>
      <c r="E2027" s="2" t="s">
        <v>889</v>
      </c>
      <c r="F2027" s="2" t="s">
        <v>90</v>
      </c>
      <c r="G2027" s="9">
        <v>8.4</v>
      </c>
      <c r="H2027" s="9" t="s">
        <v>0</v>
      </c>
      <c r="I2027" s="9">
        <v>8.4</v>
      </c>
      <c r="J2027" s="9">
        <f>J2028</f>
        <v>6.8410000000000002</v>
      </c>
      <c r="K2027" s="9">
        <f t="shared" ref="K2027:L2027" si="957">K2028</f>
        <v>6.8400999999999996</v>
      </c>
      <c r="L2027" s="9">
        <f t="shared" si="957"/>
        <v>6.8400999999999996</v>
      </c>
      <c r="M2027" s="9">
        <f t="shared" si="927"/>
        <v>81.429761904761904</v>
      </c>
      <c r="N2027" s="9">
        <f t="shared" si="928"/>
        <v>99.986844028650779</v>
      </c>
    </row>
    <row r="2028" spans="1:14" ht="38.25">
      <c r="A2028" s="8" t="s">
        <v>91</v>
      </c>
      <c r="B2028" s="2" t="s">
        <v>818</v>
      </c>
      <c r="C2028" s="2" t="s">
        <v>35</v>
      </c>
      <c r="D2028" s="2" t="s">
        <v>33</v>
      </c>
      <c r="E2028" s="2" t="s">
        <v>889</v>
      </c>
      <c r="F2028" s="2" t="s">
        <v>92</v>
      </c>
      <c r="G2028" s="9">
        <v>8.4</v>
      </c>
      <c r="H2028" s="9" t="s">
        <v>0</v>
      </c>
      <c r="I2028" s="9">
        <v>8.4</v>
      </c>
      <c r="J2028" s="9">
        <v>6.8410000000000002</v>
      </c>
      <c r="K2028" s="9">
        <v>6.8400999999999996</v>
      </c>
      <c r="L2028" s="9">
        <v>6.8400999999999996</v>
      </c>
      <c r="M2028" s="9">
        <f t="shared" si="927"/>
        <v>81.429761904761904</v>
      </c>
      <c r="N2028" s="9">
        <f t="shared" si="928"/>
        <v>99.986844028650779</v>
      </c>
    </row>
    <row r="2029" spans="1:14" ht="25.5">
      <c r="A2029" s="8" t="s">
        <v>93</v>
      </c>
      <c r="B2029" s="2" t="s">
        <v>818</v>
      </c>
      <c r="C2029" s="2" t="s">
        <v>35</v>
      </c>
      <c r="D2029" s="2" t="s">
        <v>33</v>
      </c>
      <c r="E2029" s="2" t="s">
        <v>889</v>
      </c>
      <c r="F2029" s="2" t="s">
        <v>94</v>
      </c>
      <c r="G2029" s="9">
        <v>17414.2</v>
      </c>
      <c r="H2029" s="9" t="s">
        <v>0</v>
      </c>
      <c r="I2029" s="9">
        <v>17414.2</v>
      </c>
      <c r="J2029" s="9">
        <f>J2030</f>
        <v>13207.759</v>
      </c>
      <c r="K2029" s="9">
        <f t="shared" ref="K2029:L2029" si="958">K2030</f>
        <v>13078.694680000001</v>
      </c>
      <c r="L2029" s="9">
        <f t="shared" si="958"/>
        <v>13078.69476</v>
      </c>
      <c r="M2029" s="9">
        <f t="shared" si="927"/>
        <v>75.103620953015351</v>
      </c>
      <c r="N2029" s="9">
        <f t="shared" si="928"/>
        <v>99.022814998365732</v>
      </c>
    </row>
    <row r="2030" spans="1:14" ht="25.5">
      <c r="A2030" s="8" t="s">
        <v>531</v>
      </c>
      <c r="B2030" s="2" t="s">
        <v>818</v>
      </c>
      <c r="C2030" s="2" t="s">
        <v>35</v>
      </c>
      <c r="D2030" s="2" t="s">
        <v>33</v>
      </c>
      <c r="E2030" s="2" t="s">
        <v>889</v>
      </c>
      <c r="F2030" s="2" t="s">
        <v>532</v>
      </c>
      <c r="G2030" s="9">
        <v>17414.2</v>
      </c>
      <c r="H2030" s="9" t="s">
        <v>0</v>
      </c>
      <c r="I2030" s="9">
        <v>17414.2</v>
      </c>
      <c r="J2030" s="9">
        <v>13207.759</v>
      </c>
      <c r="K2030" s="9">
        <v>13078.694680000001</v>
      </c>
      <c r="L2030" s="9">
        <v>13078.69476</v>
      </c>
      <c r="M2030" s="9">
        <f t="shared" si="927"/>
        <v>75.103620953015351</v>
      </c>
      <c r="N2030" s="9">
        <f t="shared" si="928"/>
        <v>99.022814998365732</v>
      </c>
    </row>
    <row r="2031" spans="1:14" ht="51">
      <c r="A2031" s="8" t="s">
        <v>890</v>
      </c>
      <c r="B2031" s="2" t="s">
        <v>818</v>
      </c>
      <c r="C2031" s="2" t="s">
        <v>35</v>
      </c>
      <c r="D2031" s="2" t="s">
        <v>33</v>
      </c>
      <c r="E2031" s="2" t="s">
        <v>891</v>
      </c>
      <c r="F2031" s="6" t="s">
        <v>0</v>
      </c>
      <c r="G2031" s="9">
        <v>512.20000000000005</v>
      </c>
      <c r="H2031" s="9" t="s">
        <v>0</v>
      </c>
      <c r="I2031" s="9">
        <v>512.20000000000005</v>
      </c>
      <c r="J2031" s="9">
        <f>J2032+J2034</f>
        <v>83.6</v>
      </c>
      <c r="K2031" s="9">
        <f t="shared" ref="K2031:L2031" si="959">K2032+K2034</f>
        <v>83.598730000000003</v>
      </c>
      <c r="L2031" s="9">
        <f t="shared" si="959"/>
        <v>83.598730000000003</v>
      </c>
      <c r="M2031" s="9">
        <f t="shared" si="927"/>
        <v>16.321501366653653</v>
      </c>
      <c r="N2031" s="9">
        <f t="shared" si="928"/>
        <v>99.998480861244033</v>
      </c>
    </row>
    <row r="2032" spans="1:14" ht="25.5">
      <c r="A2032" s="8" t="s">
        <v>89</v>
      </c>
      <c r="B2032" s="2" t="s">
        <v>818</v>
      </c>
      <c r="C2032" s="2" t="s">
        <v>35</v>
      </c>
      <c r="D2032" s="2" t="s">
        <v>33</v>
      </c>
      <c r="E2032" s="2" t="s">
        <v>891</v>
      </c>
      <c r="F2032" s="2" t="s">
        <v>90</v>
      </c>
      <c r="G2032" s="9">
        <v>7.2</v>
      </c>
      <c r="H2032" s="9" t="s">
        <v>0</v>
      </c>
      <c r="I2032" s="9">
        <v>7.2</v>
      </c>
      <c r="J2032" s="9">
        <f>J2033</f>
        <v>0.73699999999999999</v>
      </c>
      <c r="K2032" s="9">
        <f t="shared" ref="K2032:L2032" si="960">K2033</f>
        <v>0.73621999999999999</v>
      </c>
      <c r="L2032" s="9">
        <f t="shared" si="960"/>
        <v>0.73621999999999999</v>
      </c>
      <c r="M2032" s="9">
        <f t="shared" si="927"/>
        <v>10.225277777777778</v>
      </c>
      <c r="N2032" s="9">
        <f t="shared" si="928"/>
        <v>99.894165535956574</v>
      </c>
    </row>
    <row r="2033" spans="1:14" ht="38.25">
      <c r="A2033" s="8" t="s">
        <v>91</v>
      </c>
      <c r="B2033" s="2" t="s">
        <v>818</v>
      </c>
      <c r="C2033" s="2" t="s">
        <v>35</v>
      </c>
      <c r="D2033" s="2" t="s">
        <v>33</v>
      </c>
      <c r="E2033" s="2" t="s">
        <v>891</v>
      </c>
      <c r="F2033" s="2" t="s">
        <v>92</v>
      </c>
      <c r="G2033" s="9">
        <v>7.2</v>
      </c>
      <c r="H2033" s="9" t="s">
        <v>0</v>
      </c>
      <c r="I2033" s="9">
        <v>7.2</v>
      </c>
      <c r="J2033" s="9">
        <v>0.73699999999999999</v>
      </c>
      <c r="K2033" s="9">
        <v>0.73621999999999999</v>
      </c>
      <c r="L2033" s="9">
        <v>0.73621999999999999</v>
      </c>
      <c r="M2033" s="9">
        <f t="shared" si="927"/>
        <v>10.225277777777778</v>
      </c>
      <c r="N2033" s="9">
        <f t="shared" si="928"/>
        <v>99.894165535956574</v>
      </c>
    </row>
    <row r="2034" spans="1:14" ht="25.5">
      <c r="A2034" s="8" t="s">
        <v>93</v>
      </c>
      <c r="B2034" s="2" t="s">
        <v>818</v>
      </c>
      <c r="C2034" s="2" t="s">
        <v>35</v>
      </c>
      <c r="D2034" s="2" t="s">
        <v>33</v>
      </c>
      <c r="E2034" s="2" t="s">
        <v>891</v>
      </c>
      <c r="F2034" s="2" t="s">
        <v>94</v>
      </c>
      <c r="G2034" s="9">
        <v>505</v>
      </c>
      <c r="H2034" s="9" t="s">
        <v>0</v>
      </c>
      <c r="I2034" s="9">
        <v>505</v>
      </c>
      <c r="J2034" s="9">
        <f>J2035</f>
        <v>82.863</v>
      </c>
      <c r="K2034" s="9">
        <f t="shared" ref="K2034:L2034" si="961">K2035</f>
        <v>82.86251</v>
      </c>
      <c r="L2034" s="9">
        <f t="shared" si="961"/>
        <v>82.86251</v>
      </c>
      <c r="M2034" s="9">
        <f t="shared" si="927"/>
        <v>16.40841782178218</v>
      </c>
      <c r="N2034" s="9">
        <f t="shared" si="928"/>
        <v>99.999408662491092</v>
      </c>
    </row>
    <row r="2035" spans="1:14" ht="25.5">
      <c r="A2035" s="8" t="s">
        <v>531</v>
      </c>
      <c r="B2035" s="2" t="s">
        <v>818</v>
      </c>
      <c r="C2035" s="2" t="s">
        <v>35</v>
      </c>
      <c r="D2035" s="2" t="s">
        <v>33</v>
      </c>
      <c r="E2035" s="2" t="s">
        <v>891</v>
      </c>
      <c r="F2035" s="2" t="s">
        <v>532</v>
      </c>
      <c r="G2035" s="9">
        <v>505</v>
      </c>
      <c r="H2035" s="9" t="s">
        <v>0</v>
      </c>
      <c r="I2035" s="9">
        <v>505</v>
      </c>
      <c r="J2035" s="9">
        <v>82.863</v>
      </c>
      <c r="K2035" s="9">
        <v>82.86251</v>
      </c>
      <c r="L2035" s="9">
        <v>82.86251</v>
      </c>
      <c r="M2035" s="9">
        <f t="shared" si="927"/>
        <v>16.40841782178218</v>
      </c>
      <c r="N2035" s="9">
        <f t="shared" si="928"/>
        <v>99.999408662491092</v>
      </c>
    </row>
    <row r="2036" spans="1:14" ht="140.25">
      <c r="A2036" s="8" t="s">
        <v>892</v>
      </c>
      <c r="B2036" s="2" t="s">
        <v>818</v>
      </c>
      <c r="C2036" s="2" t="s">
        <v>35</v>
      </c>
      <c r="D2036" s="2" t="s">
        <v>33</v>
      </c>
      <c r="E2036" s="2" t="s">
        <v>893</v>
      </c>
      <c r="F2036" s="6" t="s">
        <v>0</v>
      </c>
      <c r="G2036" s="9">
        <v>398885.5</v>
      </c>
      <c r="H2036" s="9" t="s">
        <v>0</v>
      </c>
      <c r="I2036" s="9">
        <v>398885.5</v>
      </c>
      <c r="J2036" s="9">
        <f>J2037+J2039</f>
        <v>388053.89999999997</v>
      </c>
      <c r="K2036" s="9">
        <f t="shared" ref="K2036:L2036" si="962">K2037+K2039</f>
        <v>388053.70832999999</v>
      </c>
      <c r="L2036" s="9">
        <f t="shared" si="962"/>
        <v>388051.31618999998</v>
      </c>
      <c r="M2036" s="9">
        <f t="shared" si="927"/>
        <v>97.283886275635496</v>
      </c>
      <c r="N2036" s="9">
        <f t="shared" si="928"/>
        <v>99.999334162084182</v>
      </c>
    </row>
    <row r="2037" spans="1:14" ht="25.5">
      <c r="A2037" s="8" t="s">
        <v>89</v>
      </c>
      <c r="B2037" s="2" t="s">
        <v>818</v>
      </c>
      <c r="C2037" s="2" t="s">
        <v>35</v>
      </c>
      <c r="D2037" s="2" t="s">
        <v>33</v>
      </c>
      <c r="E2037" s="2" t="s">
        <v>893</v>
      </c>
      <c r="F2037" s="2" t="s">
        <v>90</v>
      </c>
      <c r="G2037" s="9">
        <v>541.9</v>
      </c>
      <c r="H2037" s="9" t="s">
        <v>0</v>
      </c>
      <c r="I2037" s="9">
        <v>541.9</v>
      </c>
      <c r="J2037" s="9">
        <f>J2038</f>
        <v>440.31099999999998</v>
      </c>
      <c r="K2037" s="9">
        <f t="shared" ref="K2037:L2037" si="963">K2038</f>
        <v>440.3109</v>
      </c>
      <c r="L2037" s="9">
        <f t="shared" si="963"/>
        <v>440.3109</v>
      </c>
      <c r="M2037" s="9">
        <f t="shared" si="927"/>
        <v>81.253164790551764</v>
      </c>
      <c r="N2037" s="9">
        <f t="shared" si="928"/>
        <v>99.999977288779988</v>
      </c>
    </row>
    <row r="2038" spans="1:14" ht="38.25">
      <c r="A2038" s="8" t="s">
        <v>91</v>
      </c>
      <c r="B2038" s="2" t="s">
        <v>818</v>
      </c>
      <c r="C2038" s="2" t="s">
        <v>35</v>
      </c>
      <c r="D2038" s="2" t="s">
        <v>33</v>
      </c>
      <c r="E2038" s="2" t="s">
        <v>893</v>
      </c>
      <c r="F2038" s="2" t="s">
        <v>92</v>
      </c>
      <c r="G2038" s="9">
        <v>541.9</v>
      </c>
      <c r="H2038" s="9" t="s">
        <v>0</v>
      </c>
      <c r="I2038" s="9">
        <v>541.9</v>
      </c>
      <c r="J2038" s="9">
        <v>440.31099999999998</v>
      </c>
      <c r="K2038" s="9">
        <v>440.3109</v>
      </c>
      <c r="L2038" s="9">
        <v>440.3109</v>
      </c>
      <c r="M2038" s="9">
        <f t="shared" si="927"/>
        <v>81.253164790551764</v>
      </c>
      <c r="N2038" s="9">
        <f t="shared" si="928"/>
        <v>99.999977288779988</v>
      </c>
    </row>
    <row r="2039" spans="1:14" ht="25.5">
      <c r="A2039" s="8" t="s">
        <v>93</v>
      </c>
      <c r="B2039" s="2" t="s">
        <v>818</v>
      </c>
      <c r="C2039" s="2" t="s">
        <v>35</v>
      </c>
      <c r="D2039" s="2" t="s">
        <v>33</v>
      </c>
      <c r="E2039" s="2" t="s">
        <v>893</v>
      </c>
      <c r="F2039" s="2" t="s">
        <v>94</v>
      </c>
      <c r="G2039" s="9">
        <v>398343.6</v>
      </c>
      <c r="H2039" s="9" t="s">
        <v>0</v>
      </c>
      <c r="I2039" s="9">
        <v>398343.6</v>
      </c>
      <c r="J2039" s="9">
        <f>J2040</f>
        <v>387613.58899999998</v>
      </c>
      <c r="K2039" s="9">
        <f t="shared" ref="K2039:L2039" si="964">K2040</f>
        <v>387613.39743000001</v>
      </c>
      <c r="L2039" s="9">
        <f t="shared" si="964"/>
        <v>387611.00529</v>
      </c>
      <c r="M2039" s="9">
        <f t="shared" si="927"/>
        <v>97.30569420219129</v>
      </c>
      <c r="N2039" s="9">
        <f t="shared" si="928"/>
        <v>99.999333431522189</v>
      </c>
    </row>
    <row r="2040" spans="1:14" ht="25.5">
      <c r="A2040" s="8" t="s">
        <v>531</v>
      </c>
      <c r="B2040" s="2" t="s">
        <v>818</v>
      </c>
      <c r="C2040" s="2" t="s">
        <v>35</v>
      </c>
      <c r="D2040" s="2" t="s">
        <v>33</v>
      </c>
      <c r="E2040" s="2" t="s">
        <v>893</v>
      </c>
      <c r="F2040" s="2" t="s">
        <v>532</v>
      </c>
      <c r="G2040" s="9">
        <v>398343.6</v>
      </c>
      <c r="H2040" s="9" t="s">
        <v>0</v>
      </c>
      <c r="I2040" s="9">
        <v>398343.6</v>
      </c>
      <c r="J2040" s="9">
        <v>387613.58899999998</v>
      </c>
      <c r="K2040" s="9">
        <v>387613.39743000001</v>
      </c>
      <c r="L2040" s="9">
        <v>387611.00529</v>
      </c>
      <c r="M2040" s="9">
        <f t="shared" si="927"/>
        <v>97.30569420219129</v>
      </c>
      <c r="N2040" s="9">
        <f t="shared" si="928"/>
        <v>99.999333431522189</v>
      </c>
    </row>
    <row r="2041" spans="1:14" ht="38.25">
      <c r="A2041" s="8" t="s">
        <v>856</v>
      </c>
      <c r="B2041" s="2" t="s">
        <v>818</v>
      </c>
      <c r="C2041" s="2" t="s">
        <v>35</v>
      </c>
      <c r="D2041" s="2" t="s">
        <v>33</v>
      </c>
      <c r="E2041" s="2" t="s">
        <v>894</v>
      </c>
      <c r="F2041" s="6" t="s">
        <v>0</v>
      </c>
      <c r="G2041" s="9">
        <v>80</v>
      </c>
      <c r="H2041" s="9" t="s">
        <v>0</v>
      </c>
      <c r="I2041" s="9">
        <v>80</v>
      </c>
      <c r="J2041" s="9">
        <f>J2042</f>
        <v>80</v>
      </c>
      <c r="K2041" s="9">
        <f t="shared" ref="K2041:L2042" si="965">K2042</f>
        <v>59.2</v>
      </c>
      <c r="L2041" s="9">
        <f t="shared" si="965"/>
        <v>58.4</v>
      </c>
      <c r="M2041" s="9">
        <f t="shared" si="927"/>
        <v>73</v>
      </c>
      <c r="N2041" s="9">
        <f t="shared" si="928"/>
        <v>73</v>
      </c>
    </row>
    <row r="2042" spans="1:14" ht="25.5">
      <c r="A2042" s="8" t="s">
        <v>89</v>
      </c>
      <c r="B2042" s="2" t="s">
        <v>818</v>
      </c>
      <c r="C2042" s="2" t="s">
        <v>35</v>
      </c>
      <c r="D2042" s="2" t="s">
        <v>33</v>
      </c>
      <c r="E2042" s="2" t="s">
        <v>894</v>
      </c>
      <c r="F2042" s="2" t="s">
        <v>90</v>
      </c>
      <c r="G2042" s="9">
        <v>80</v>
      </c>
      <c r="H2042" s="9" t="s">
        <v>0</v>
      </c>
      <c r="I2042" s="9">
        <v>80</v>
      </c>
      <c r="J2042" s="9">
        <f>J2043</f>
        <v>80</v>
      </c>
      <c r="K2042" s="9">
        <f t="shared" si="965"/>
        <v>59.2</v>
      </c>
      <c r="L2042" s="9">
        <f t="shared" si="965"/>
        <v>58.4</v>
      </c>
      <c r="M2042" s="9">
        <f t="shared" si="927"/>
        <v>73</v>
      </c>
      <c r="N2042" s="9">
        <f t="shared" si="928"/>
        <v>73</v>
      </c>
    </row>
    <row r="2043" spans="1:14" ht="38.25">
      <c r="A2043" s="8" t="s">
        <v>91</v>
      </c>
      <c r="B2043" s="2" t="s">
        <v>818</v>
      </c>
      <c r="C2043" s="2" t="s">
        <v>35</v>
      </c>
      <c r="D2043" s="2" t="s">
        <v>33</v>
      </c>
      <c r="E2043" s="2" t="s">
        <v>894</v>
      </c>
      <c r="F2043" s="2" t="s">
        <v>92</v>
      </c>
      <c r="G2043" s="9">
        <v>80</v>
      </c>
      <c r="H2043" s="9" t="s">
        <v>0</v>
      </c>
      <c r="I2043" s="9">
        <v>80</v>
      </c>
      <c r="J2043" s="9">
        <v>80</v>
      </c>
      <c r="K2043" s="9">
        <v>59.2</v>
      </c>
      <c r="L2043" s="9">
        <v>58.4</v>
      </c>
      <c r="M2043" s="9">
        <f t="shared" si="927"/>
        <v>73</v>
      </c>
      <c r="N2043" s="9">
        <f t="shared" si="928"/>
        <v>73</v>
      </c>
    </row>
    <row r="2044" spans="1:14" ht="25.5">
      <c r="A2044" s="8" t="s">
        <v>895</v>
      </c>
      <c r="B2044" s="2" t="s">
        <v>818</v>
      </c>
      <c r="C2044" s="2" t="s">
        <v>35</v>
      </c>
      <c r="D2044" s="2" t="s">
        <v>33</v>
      </c>
      <c r="E2044" s="2" t="s">
        <v>896</v>
      </c>
      <c r="F2044" s="6" t="s">
        <v>0</v>
      </c>
      <c r="G2044" s="9">
        <v>171971</v>
      </c>
      <c r="H2044" s="9" t="s">
        <v>0</v>
      </c>
      <c r="I2044" s="9">
        <v>171971</v>
      </c>
      <c r="J2044" s="9">
        <f>J2045+J2047</f>
        <v>171971</v>
      </c>
      <c r="K2044" s="9">
        <f t="shared" ref="K2044:L2044" si="966">K2045+K2047</f>
        <v>156872.147</v>
      </c>
      <c r="L2044" s="9">
        <f t="shared" si="966"/>
        <v>156696.73951999997</v>
      </c>
      <c r="M2044" s="9">
        <f t="shared" si="927"/>
        <v>91.118118473463539</v>
      </c>
      <c r="N2044" s="9">
        <f t="shared" si="928"/>
        <v>91.118118473463539</v>
      </c>
    </row>
    <row r="2045" spans="1:14" ht="25.5">
      <c r="A2045" s="8" t="s">
        <v>89</v>
      </c>
      <c r="B2045" s="2" t="s">
        <v>818</v>
      </c>
      <c r="C2045" s="2" t="s">
        <v>35</v>
      </c>
      <c r="D2045" s="2" t="s">
        <v>33</v>
      </c>
      <c r="E2045" s="2" t="s">
        <v>896</v>
      </c>
      <c r="F2045" s="2" t="s">
        <v>90</v>
      </c>
      <c r="G2045" s="9">
        <v>2759</v>
      </c>
      <c r="H2045" s="9" t="s">
        <v>0</v>
      </c>
      <c r="I2045" s="9">
        <v>2759</v>
      </c>
      <c r="J2045" s="9">
        <f>J2046</f>
        <v>2759</v>
      </c>
      <c r="K2045" s="9">
        <f t="shared" ref="K2045:L2045" si="967">K2046</f>
        <v>2549.6469999999999</v>
      </c>
      <c r="L2045" s="9">
        <f t="shared" si="967"/>
        <v>2376.7934599999999</v>
      </c>
      <c r="M2045" s="9">
        <f t="shared" si="927"/>
        <v>86.146917723812962</v>
      </c>
      <c r="N2045" s="9">
        <f t="shared" si="928"/>
        <v>86.146917723812962</v>
      </c>
    </row>
    <row r="2046" spans="1:14" ht="38.25">
      <c r="A2046" s="8" t="s">
        <v>91</v>
      </c>
      <c r="B2046" s="2" t="s">
        <v>818</v>
      </c>
      <c r="C2046" s="2" t="s">
        <v>35</v>
      </c>
      <c r="D2046" s="2" t="s">
        <v>33</v>
      </c>
      <c r="E2046" s="2" t="s">
        <v>896</v>
      </c>
      <c r="F2046" s="2" t="s">
        <v>92</v>
      </c>
      <c r="G2046" s="9">
        <v>2759</v>
      </c>
      <c r="H2046" s="9" t="s">
        <v>0</v>
      </c>
      <c r="I2046" s="9">
        <v>2759</v>
      </c>
      <c r="J2046" s="9">
        <v>2759</v>
      </c>
      <c r="K2046" s="9">
        <v>2549.6469999999999</v>
      </c>
      <c r="L2046" s="9">
        <v>2376.7934599999999</v>
      </c>
      <c r="M2046" s="9">
        <f t="shared" si="927"/>
        <v>86.146917723812962</v>
      </c>
      <c r="N2046" s="9">
        <f t="shared" si="928"/>
        <v>86.146917723812962</v>
      </c>
    </row>
    <row r="2047" spans="1:14" ht="25.5">
      <c r="A2047" s="8" t="s">
        <v>93</v>
      </c>
      <c r="B2047" s="2" t="s">
        <v>818</v>
      </c>
      <c r="C2047" s="2" t="s">
        <v>35</v>
      </c>
      <c r="D2047" s="2" t="s">
        <v>33</v>
      </c>
      <c r="E2047" s="2" t="s">
        <v>896</v>
      </c>
      <c r="F2047" s="2" t="s">
        <v>94</v>
      </c>
      <c r="G2047" s="9">
        <v>169212</v>
      </c>
      <c r="H2047" s="9" t="s">
        <v>0</v>
      </c>
      <c r="I2047" s="9">
        <v>169212</v>
      </c>
      <c r="J2047" s="9">
        <f>J2048</f>
        <v>169212</v>
      </c>
      <c r="K2047" s="9">
        <f t="shared" ref="K2047:L2047" si="968">K2048</f>
        <v>154322.5</v>
      </c>
      <c r="L2047" s="9">
        <f t="shared" si="968"/>
        <v>154319.94605999999</v>
      </c>
      <c r="M2047" s="9">
        <f t="shared" si="927"/>
        <v>91.199173852918221</v>
      </c>
      <c r="N2047" s="9">
        <f t="shared" si="928"/>
        <v>91.199173852918221</v>
      </c>
    </row>
    <row r="2048" spans="1:14" ht="25.5">
      <c r="A2048" s="8" t="s">
        <v>268</v>
      </c>
      <c r="B2048" s="2" t="s">
        <v>818</v>
      </c>
      <c r="C2048" s="2" t="s">
        <v>35</v>
      </c>
      <c r="D2048" s="2" t="s">
        <v>33</v>
      </c>
      <c r="E2048" s="2" t="s">
        <v>896</v>
      </c>
      <c r="F2048" s="2" t="s">
        <v>269</v>
      </c>
      <c r="G2048" s="9">
        <v>169212</v>
      </c>
      <c r="H2048" s="9" t="s">
        <v>0</v>
      </c>
      <c r="I2048" s="9">
        <v>169212</v>
      </c>
      <c r="J2048" s="9">
        <v>169212</v>
      </c>
      <c r="K2048" s="9">
        <v>154322.5</v>
      </c>
      <c r="L2048" s="9">
        <v>154319.94605999999</v>
      </c>
      <c r="M2048" s="9">
        <f t="shared" si="927"/>
        <v>91.199173852918221</v>
      </c>
      <c r="N2048" s="9">
        <f t="shared" si="928"/>
        <v>91.199173852918221</v>
      </c>
    </row>
    <row r="2049" spans="1:14" ht="51">
      <c r="A2049" s="8" t="s">
        <v>897</v>
      </c>
      <c r="B2049" s="2" t="s">
        <v>818</v>
      </c>
      <c r="C2049" s="2" t="s">
        <v>35</v>
      </c>
      <c r="D2049" s="2" t="s">
        <v>33</v>
      </c>
      <c r="E2049" s="2" t="s">
        <v>898</v>
      </c>
      <c r="F2049" s="6" t="s">
        <v>0</v>
      </c>
      <c r="G2049" s="9">
        <v>10516.7</v>
      </c>
      <c r="H2049" s="9" t="s">
        <v>0</v>
      </c>
      <c r="I2049" s="9">
        <v>10516.7</v>
      </c>
      <c r="J2049" s="9">
        <f>J2050+J2052</f>
        <v>10516.7</v>
      </c>
      <c r="K2049" s="9">
        <f t="shared" ref="K2049:L2049" si="969">K2050+K2052</f>
        <v>10515.549080000001</v>
      </c>
      <c r="L2049" s="9">
        <f t="shared" si="969"/>
        <v>10429.61859</v>
      </c>
      <c r="M2049" s="9">
        <f t="shared" si="927"/>
        <v>99.171970199777491</v>
      </c>
      <c r="N2049" s="9">
        <f t="shared" si="928"/>
        <v>99.171970199777491</v>
      </c>
    </row>
    <row r="2050" spans="1:14" ht="25.5">
      <c r="A2050" s="8" t="s">
        <v>89</v>
      </c>
      <c r="B2050" s="2" t="s">
        <v>818</v>
      </c>
      <c r="C2050" s="2" t="s">
        <v>35</v>
      </c>
      <c r="D2050" s="2" t="s">
        <v>33</v>
      </c>
      <c r="E2050" s="2" t="s">
        <v>898</v>
      </c>
      <c r="F2050" s="2" t="s">
        <v>90</v>
      </c>
      <c r="G2050" s="9">
        <v>168.7</v>
      </c>
      <c r="H2050" s="9" t="s">
        <v>0</v>
      </c>
      <c r="I2050" s="9">
        <v>168.7</v>
      </c>
      <c r="J2050" s="9">
        <f>J2051</f>
        <v>127.7</v>
      </c>
      <c r="K2050" s="9">
        <f t="shared" ref="K2050:L2050" si="970">K2051</f>
        <v>126.54908</v>
      </c>
      <c r="L2050" s="9">
        <f t="shared" si="970"/>
        <v>123.99966000000001</v>
      </c>
      <c r="M2050" s="9">
        <f t="shared" ref="M2050:M2113" si="971">L2050/I2050*100</f>
        <v>73.503058684054551</v>
      </c>
      <c r="N2050" s="9">
        <f t="shared" ref="N2050:N2113" si="972">L2050/J2050*100</f>
        <v>97.102317932654657</v>
      </c>
    </row>
    <row r="2051" spans="1:14" ht="38.25">
      <c r="A2051" s="8" t="s">
        <v>91</v>
      </c>
      <c r="B2051" s="2" t="s">
        <v>818</v>
      </c>
      <c r="C2051" s="2" t="s">
        <v>35</v>
      </c>
      <c r="D2051" s="2" t="s">
        <v>33</v>
      </c>
      <c r="E2051" s="2" t="s">
        <v>898</v>
      </c>
      <c r="F2051" s="2" t="s">
        <v>92</v>
      </c>
      <c r="G2051" s="9">
        <v>168.7</v>
      </c>
      <c r="H2051" s="9" t="s">
        <v>0</v>
      </c>
      <c r="I2051" s="9">
        <v>168.7</v>
      </c>
      <c r="J2051" s="9">
        <v>127.7</v>
      </c>
      <c r="K2051" s="9">
        <v>126.54908</v>
      </c>
      <c r="L2051" s="9">
        <v>123.99966000000001</v>
      </c>
      <c r="M2051" s="9">
        <f t="shared" si="971"/>
        <v>73.503058684054551</v>
      </c>
      <c r="N2051" s="9">
        <f t="shared" si="972"/>
        <v>97.102317932654657</v>
      </c>
    </row>
    <row r="2052" spans="1:14" ht="25.5">
      <c r="A2052" s="8" t="s">
        <v>93</v>
      </c>
      <c r="B2052" s="2" t="s">
        <v>818</v>
      </c>
      <c r="C2052" s="2" t="s">
        <v>35</v>
      </c>
      <c r="D2052" s="2" t="s">
        <v>33</v>
      </c>
      <c r="E2052" s="2" t="s">
        <v>898</v>
      </c>
      <c r="F2052" s="2" t="s">
        <v>94</v>
      </c>
      <c r="G2052" s="9">
        <v>10348</v>
      </c>
      <c r="H2052" s="9" t="s">
        <v>0</v>
      </c>
      <c r="I2052" s="9">
        <v>10348</v>
      </c>
      <c r="J2052" s="9">
        <f>J2053</f>
        <v>10389</v>
      </c>
      <c r="K2052" s="9">
        <f t="shared" ref="K2052:L2052" si="973">K2053</f>
        <v>10389</v>
      </c>
      <c r="L2052" s="9">
        <f t="shared" si="973"/>
        <v>10305.618930000001</v>
      </c>
      <c r="M2052" s="9">
        <f t="shared" si="971"/>
        <v>99.59044192114419</v>
      </c>
      <c r="N2052" s="9">
        <f t="shared" si="972"/>
        <v>99.197410049090379</v>
      </c>
    </row>
    <row r="2053" spans="1:14" ht="25.5">
      <c r="A2053" s="8" t="s">
        <v>268</v>
      </c>
      <c r="B2053" s="2" t="s">
        <v>818</v>
      </c>
      <c r="C2053" s="2" t="s">
        <v>35</v>
      </c>
      <c r="D2053" s="2" t="s">
        <v>33</v>
      </c>
      <c r="E2053" s="2" t="s">
        <v>898</v>
      </c>
      <c r="F2053" s="2" t="s">
        <v>269</v>
      </c>
      <c r="G2053" s="9">
        <v>10348</v>
      </c>
      <c r="H2053" s="9" t="s">
        <v>0</v>
      </c>
      <c r="I2053" s="9">
        <v>10348</v>
      </c>
      <c r="J2053" s="9">
        <v>10389</v>
      </c>
      <c r="K2053" s="9">
        <v>10389</v>
      </c>
      <c r="L2053" s="9">
        <v>10305.618930000001</v>
      </c>
      <c r="M2053" s="9">
        <f t="shared" si="971"/>
        <v>99.59044192114419</v>
      </c>
      <c r="N2053" s="9">
        <f t="shared" si="972"/>
        <v>99.197410049090379</v>
      </c>
    </row>
    <row r="2054" spans="1:14" ht="51">
      <c r="A2054" s="8" t="s">
        <v>899</v>
      </c>
      <c r="B2054" s="2" t="s">
        <v>818</v>
      </c>
      <c r="C2054" s="2" t="s">
        <v>35</v>
      </c>
      <c r="D2054" s="2" t="s">
        <v>33</v>
      </c>
      <c r="E2054" s="2" t="s">
        <v>900</v>
      </c>
      <c r="F2054" s="6" t="s">
        <v>0</v>
      </c>
      <c r="G2054" s="9">
        <v>142365.70000000001</v>
      </c>
      <c r="H2054" s="9" t="s">
        <v>0</v>
      </c>
      <c r="I2054" s="9">
        <v>142365.70000000001</v>
      </c>
      <c r="J2054" s="9">
        <f>J2055+J2057</f>
        <v>142365.69999999998</v>
      </c>
      <c r="K2054" s="9">
        <f t="shared" ref="K2054:L2054" si="974">K2055+K2057</f>
        <v>142185.28099999999</v>
      </c>
      <c r="L2054" s="9">
        <f t="shared" si="974"/>
        <v>142142.44936000003</v>
      </c>
      <c r="M2054" s="9">
        <f t="shared" si="971"/>
        <v>99.843185093038585</v>
      </c>
      <c r="N2054" s="9">
        <f t="shared" si="972"/>
        <v>99.843185093038585</v>
      </c>
    </row>
    <row r="2055" spans="1:14" ht="25.5">
      <c r="A2055" s="8" t="s">
        <v>89</v>
      </c>
      <c r="B2055" s="2" t="s">
        <v>818</v>
      </c>
      <c r="C2055" s="2" t="s">
        <v>35</v>
      </c>
      <c r="D2055" s="2" t="s">
        <v>33</v>
      </c>
      <c r="E2055" s="2" t="s">
        <v>900</v>
      </c>
      <c r="F2055" s="2" t="s">
        <v>90</v>
      </c>
      <c r="G2055" s="9">
        <v>2110.8000000000002</v>
      </c>
      <c r="H2055" s="9" t="s">
        <v>0</v>
      </c>
      <c r="I2055" s="9">
        <v>2110.8000000000002</v>
      </c>
      <c r="J2055" s="9">
        <f>J2056</f>
        <v>2106.0039999999999</v>
      </c>
      <c r="K2055" s="9">
        <f t="shared" ref="K2055:L2055" si="975">K2056</f>
        <v>1925.585</v>
      </c>
      <c r="L2055" s="9">
        <f t="shared" si="975"/>
        <v>1884.3882799999999</v>
      </c>
      <c r="M2055" s="9">
        <f t="shared" si="971"/>
        <v>89.273653591055506</v>
      </c>
      <c r="N2055" s="9">
        <f t="shared" si="972"/>
        <v>89.47695635905724</v>
      </c>
    </row>
    <row r="2056" spans="1:14" ht="38.25">
      <c r="A2056" s="8" t="s">
        <v>91</v>
      </c>
      <c r="B2056" s="2" t="s">
        <v>818</v>
      </c>
      <c r="C2056" s="2" t="s">
        <v>35</v>
      </c>
      <c r="D2056" s="2" t="s">
        <v>33</v>
      </c>
      <c r="E2056" s="2" t="s">
        <v>900</v>
      </c>
      <c r="F2056" s="2" t="s">
        <v>92</v>
      </c>
      <c r="G2056" s="9">
        <v>2110.8000000000002</v>
      </c>
      <c r="H2056" s="9" t="s">
        <v>0</v>
      </c>
      <c r="I2056" s="9">
        <v>2110.8000000000002</v>
      </c>
      <c r="J2056" s="9">
        <v>2106.0039999999999</v>
      </c>
      <c r="K2056" s="9">
        <v>1925.585</v>
      </c>
      <c r="L2056" s="9">
        <v>1884.3882799999999</v>
      </c>
      <c r="M2056" s="9">
        <f t="shared" si="971"/>
        <v>89.273653591055506</v>
      </c>
      <c r="N2056" s="9">
        <f t="shared" si="972"/>
        <v>89.47695635905724</v>
      </c>
    </row>
    <row r="2057" spans="1:14" ht="25.5">
      <c r="A2057" s="8" t="s">
        <v>93</v>
      </c>
      <c r="B2057" s="2" t="s">
        <v>818</v>
      </c>
      <c r="C2057" s="2" t="s">
        <v>35</v>
      </c>
      <c r="D2057" s="2" t="s">
        <v>33</v>
      </c>
      <c r="E2057" s="2" t="s">
        <v>900</v>
      </c>
      <c r="F2057" s="2" t="s">
        <v>94</v>
      </c>
      <c r="G2057" s="9">
        <v>140254.9</v>
      </c>
      <c r="H2057" s="9" t="s">
        <v>0</v>
      </c>
      <c r="I2057" s="9">
        <v>140254.9</v>
      </c>
      <c r="J2057" s="9">
        <f>J2058</f>
        <v>140259.696</v>
      </c>
      <c r="K2057" s="9">
        <f t="shared" ref="K2057:L2057" si="976">K2058</f>
        <v>140259.696</v>
      </c>
      <c r="L2057" s="9">
        <f t="shared" si="976"/>
        <v>140258.06108000001</v>
      </c>
      <c r="M2057" s="9">
        <f t="shared" si="971"/>
        <v>100.00225381074033</v>
      </c>
      <c r="N2057" s="9">
        <f t="shared" si="972"/>
        <v>99.998834362224784</v>
      </c>
    </row>
    <row r="2058" spans="1:14" ht="25.5">
      <c r="A2058" s="8" t="s">
        <v>268</v>
      </c>
      <c r="B2058" s="2" t="s">
        <v>818</v>
      </c>
      <c r="C2058" s="2" t="s">
        <v>35</v>
      </c>
      <c r="D2058" s="2" t="s">
        <v>33</v>
      </c>
      <c r="E2058" s="2" t="s">
        <v>900</v>
      </c>
      <c r="F2058" s="2" t="s">
        <v>269</v>
      </c>
      <c r="G2058" s="9">
        <v>140254.9</v>
      </c>
      <c r="H2058" s="9" t="s">
        <v>0</v>
      </c>
      <c r="I2058" s="9">
        <v>140254.9</v>
      </c>
      <c r="J2058" s="9">
        <v>140259.696</v>
      </c>
      <c r="K2058" s="9">
        <v>140259.696</v>
      </c>
      <c r="L2058" s="9">
        <v>140258.06108000001</v>
      </c>
      <c r="M2058" s="9">
        <f t="shared" si="971"/>
        <v>100.00225381074033</v>
      </c>
      <c r="N2058" s="9">
        <f t="shared" si="972"/>
        <v>99.998834362224784</v>
      </c>
    </row>
    <row r="2059" spans="1:14" ht="38.25">
      <c r="A2059" s="8" t="s">
        <v>901</v>
      </c>
      <c r="B2059" s="2" t="s">
        <v>818</v>
      </c>
      <c r="C2059" s="2" t="s">
        <v>35</v>
      </c>
      <c r="D2059" s="2" t="s">
        <v>33</v>
      </c>
      <c r="E2059" s="2" t="s">
        <v>902</v>
      </c>
      <c r="F2059" s="6" t="s">
        <v>0</v>
      </c>
      <c r="G2059" s="9">
        <v>1724923.4</v>
      </c>
      <c r="H2059" s="9" t="s">
        <v>0</v>
      </c>
      <c r="I2059" s="9">
        <v>1724923.4</v>
      </c>
      <c r="J2059" s="9">
        <f>J2060+J2062</f>
        <v>1724923.4</v>
      </c>
      <c r="K2059" s="9">
        <f t="shared" ref="K2059:L2059" si="977">K2060+K2062</f>
        <v>1724633.81761</v>
      </c>
      <c r="L2059" s="9">
        <f t="shared" si="977"/>
        <v>1724621.3098200001</v>
      </c>
      <c r="M2059" s="9">
        <f t="shared" si="971"/>
        <v>99.982486748107206</v>
      </c>
      <c r="N2059" s="9">
        <f t="shared" si="972"/>
        <v>99.982486748107206</v>
      </c>
    </row>
    <row r="2060" spans="1:14" ht="25.5">
      <c r="A2060" s="8" t="s">
        <v>89</v>
      </c>
      <c r="B2060" s="2" t="s">
        <v>818</v>
      </c>
      <c r="C2060" s="2" t="s">
        <v>35</v>
      </c>
      <c r="D2060" s="2" t="s">
        <v>33</v>
      </c>
      <c r="E2060" s="2" t="s">
        <v>902</v>
      </c>
      <c r="F2060" s="2" t="s">
        <v>90</v>
      </c>
      <c r="G2060" s="9">
        <v>26357</v>
      </c>
      <c r="H2060" s="9" t="s">
        <v>0</v>
      </c>
      <c r="I2060" s="9">
        <v>26357</v>
      </c>
      <c r="J2060" s="9">
        <f>J2061</f>
        <v>23326.29739</v>
      </c>
      <c r="K2060" s="9">
        <f t="shared" ref="K2060:L2060" si="978">K2061</f>
        <v>23036.715</v>
      </c>
      <c r="L2060" s="9">
        <f t="shared" si="978"/>
        <v>23036.71413</v>
      </c>
      <c r="M2060" s="9">
        <f t="shared" si="971"/>
        <v>87.402641157946661</v>
      </c>
      <c r="N2060" s="9">
        <f t="shared" si="972"/>
        <v>98.758554539718148</v>
      </c>
    </row>
    <row r="2061" spans="1:14" ht="38.25">
      <c r="A2061" s="8" t="s">
        <v>91</v>
      </c>
      <c r="B2061" s="2" t="s">
        <v>818</v>
      </c>
      <c r="C2061" s="2" t="s">
        <v>35</v>
      </c>
      <c r="D2061" s="2" t="s">
        <v>33</v>
      </c>
      <c r="E2061" s="2" t="s">
        <v>902</v>
      </c>
      <c r="F2061" s="2" t="s">
        <v>92</v>
      </c>
      <c r="G2061" s="9">
        <v>26357</v>
      </c>
      <c r="H2061" s="9" t="s">
        <v>0</v>
      </c>
      <c r="I2061" s="9">
        <v>26357</v>
      </c>
      <c r="J2061" s="9">
        <v>23326.29739</v>
      </c>
      <c r="K2061" s="9">
        <v>23036.715</v>
      </c>
      <c r="L2061" s="9">
        <v>23036.71413</v>
      </c>
      <c r="M2061" s="9">
        <f t="shared" si="971"/>
        <v>87.402641157946661</v>
      </c>
      <c r="N2061" s="9">
        <f t="shared" si="972"/>
        <v>98.758554539718148</v>
      </c>
    </row>
    <row r="2062" spans="1:14" ht="25.5">
      <c r="A2062" s="8" t="s">
        <v>93</v>
      </c>
      <c r="B2062" s="2" t="s">
        <v>818</v>
      </c>
      <c r="C2062" s="2" t="s">
        <v>35</v>
      </c>
      <c r="D2062" s="2" t="s">
        <v>33</v>
      </c>
      <c r="E2062" s="2" t="s">
        <v>902</v>
      </c>
      <c r="F2062" s="2" t="s">
        <v>94</v>
      </c>
      <c r="G2062" s="9">
        <v>1698566.4</v>
      </c>
      <c r="H2062" s="9" t="s">
        <v>0</v>
      </c>
      <c r="I2062" s="9">
        <v>1698566.4</v>
      </c>
      <c r="J2062" s="9">
        <f>J2063</f>
        <v>1701597.1026099999</v>
      </c>
      <c r="K2062" s="9">
        <f t="shared" ref="K2062:L2062" si="979">K2063</f>
        <v>1701597.1026099999</v>
      </c>
      <c r="L2062" s="9">
        <f t="shared" si="979"/>
        <v>1701584.5956900001</v>
      </c>
      <c r="M2062" s="9">
        <f t="shared" si="971"/>
        <v>100.17769076852103</v>
      </c>
      <c r="N2062" s="9">
        <f t="shared" si="972"/>
        <v>99.999264989345562</v>
      </c>
    </row>
    <row r="2063" spans="1:14" ht="25.5">
      <c r="A2063" s="8" t="s">
        <v>268</v>
      </c>
      <c r="B2063" s="2" t="s">
        <v>818</v>
      </c>
      <c r="C2063" s="2" t="s">
        <v>35</v>
      </c>
      <c r="D2063" s="2" t="s">
        <v>33</v>
      </c>
      <c r="E2063" s="2" t="s">
        <v>902</v>
      </c>
      <c r="F2063" s="2" t="s">
        <v>269</v>
      </c>
      <c r="G2063" s="9">
        <v>1698566.4</v>
      </c>
      <c r="H2063" s="9" t="s">
        <v>0</v>
      </c>
      <c r="I2063" s="9">
        <v>1698566.4</v>
      </c>
      <c r="J2063" s="9">
        <v>1701597.1026099999</v>
      </c>
      <c r="K2063" s="9">
        <v>1701597.1026099999</v>
      </c>
      <c r="L2063" s="9">
        <v>1701584.5956900001</v>
      </c>
      <c r="M2063" s="9">
        <f t="shared" si="971"/>
        <v>100.17769076852103</v>
      </c>
      <c r="N2063" s="9">
        <f t="shared" si="972"/>
        <v>99.999264989345562</v>
      </c>
    </row>
    <row r="2064" spans="1:14" ht="38.25">
      <c r="A2064" s="8" t="s">
        <v>903</v>
      </c>
      <c r="B2064" s="2" t="s">
        <v>818</v>
      </c>
      <c r="C2064" s="2" t="s">
        <v>35</v>
      </c>
      <c r="D2064" s="2" t="s">
        <v>33</v>
      </c>
      <c r="E2064" s="2" t="s">
        <v>904</v>
      </c>
      <c r="F2064" s="6" t="s">
        <v>0</v>
      </c>
      <c r="G2064" s="9">
        <v>36.4</v>
      </c>
      <c r="H2064" s="9" t="s">
        <v>0</v>
      </c>
      <c r="I2064" s="9">
        <v>36.4</v>
      </c>
      <c r="J2064" s="9">
        <f>J2065</f>
        <v>36.4</v>
      </c>
      <c r="K2064" s="9">
        <f t="shared" ref="K2064:L2065" si="980">K2065</f>
        <v>36.319000000000003</v>
      </c>
      <c r="L2064" s="9">
        <f t="shared" si="980"/>
        <v>36.20673</v>
      </c>
      <c r="M2064" s="9">
        <f t="shared" si="971"/>
        <v>99.46903846153846</v>
      </c>
      <c r="N2064" s="9">
        <f t="shared" si="972"/>
        <v>99.46903846153846</v>
      </c>
    </row>
    <row r="2065" spans="1:14" ht="25.5">
      <c r="A2065" s="8" t="s">
        <v>93</v>
      </c>
      <c r="B2065" s="2" t="s">
        <v>818</v>
      </c>
      <c r="C2065" s="2" t="s">
        <v>35</v>
      </c>
      <c r="D2065" s="2" t="s">
        <v>33</v>
      </c>
      <c r="E2065" s="2" t="s">
        <v>904</v>
      </c>
      <c r="F2065" s="2" t="s">
        <v>94</v>
      </c>
      <c r="G2065" s="9">
        <v>36.4</v>
      </c>
      <c r="H2065" s="9" t="s">
        <v>0</v>
      </c>
      <c r="I2065" s="9">
        <v>36.4</v>
      </c>
      <c r="J2065" s="9">
        <f>J2066</f>
        <v>36.4</v>
      </c>
      <c r="K2065" s="9">
        <f t="shared" si="980"/>
        <v>36.319000000000003</v>
      </c>
      <c r="L2065" s="9">
        <f t="shared" si="980"/>
        <v>36.20673</v>
      </c>
      <c r="M2065" s="9">
        <f t="shared" si="971"/>
        <v>99.46903846153846</v>
      </c>
      <c r="N2065" s="9">
        <f t="shared" si="972"/>
        <v>99.46903846153846</v>
      </c>
    </row>
    <row r="2066" spans="1:14" ht="25.5">
      <c r="A2066" s="8" t="s">
        <v>268</v>
      </c>
      <c r="B2066" s="2" t="s">
        <v>818</v>
      </c>
      <c r="C2066" s="2" t="s">
        <v>35</v>
      </c>
      <c r="D2066" s="2" t="s">
        <v>33</v>
      </c>
      <c r="E2066" s="2" t="s">
        <v>904</v>
      </c>
      <c r="F2066" s="2" t="s">
        <v>269</v>
      </c>
      <c r="G2066" s="9">
        <v>36.4</v>
      </c>
      <c r="H2066" s="9" t="s">
        <v>0</v>
      </c>
      <c r="I2066" s="9">
        <v>36.4</v>
      </c>
      <c r="J2066" s="9">
        <v>36.4</v>
      </c>
      <c r="K2066" s="9">
        <v>36.319000000000003</v>
      </c>
      <c r="L2066" s="9">
        <v>36.20673</v>
      </c>
      <c r="M2066" s="9">
        <f t="shared" si="971"/>
        <v>99.46903846153846</v>
      </c>
      <c r="N2066" s="9">
        <f t="shared" si="972"/>
        <v>99.46903846153846</v>
      </c>
    </row>
    <row r="2067" spans="1:14" ht="63.75">
      <c r="A2067" s="8" t="s">
        <v>905</v>
      </c>
      <c r="B2067" s="2" t="s">
        <v>818</v>
      </c>
      <c r="C2067" s="2" t="s">
        <v>35</v>
      </c>
      <c r="D2067" s="2" t="s">
        <v>33</v>
      </c>
      <c r="E2067" s="2" t="s">
        <v>906</v>
      </c>
      <c r="F2067" s="6" t="s">
        <v>0</v>
      </c>
      <c r="G2067" s="9">
        <v>15203.4</v>
      </c>
      <c r="H2067" s="9" t="s">
        <v>0</v>
      </c>
      <c r="I2067" s="9">
        <v>15203.4</v>
      </c>
      <c r="J2067" s="9">
        <f>J2068+J2070</f>
        <v>15203.4</v>
      </c>
      <c r="K2067" s="9">
        <f t="shared" ref="K2067:L2067" si="981">K2068+K2070</f>
        <v>15191.743989999999</v>
      </c>
      <c r="L2067" s="9">
        <f t="shared" si="981"/>
        <v>15191.690579999999</v>
      </c>
      <c r="M2067" s="9">
        <f t="shared" si="971"/>
        <v>99.922981569911983</v>
      </c>
      <c r="N2067" s="9">
        <f t="shared" si="972"/>
        <v>99.922981569911983</v>
      </c>
    </row>
    <row r="2068" spans="1:14" ht="25.5">
      <c r="A2068" s="8" t="s">
        <v>89</v>
      </c>
      <c r="B2068" s="2" t="s">
        <v>818</v>
      </c>
      <c r="C2068" s="2" t="s">
        <v>35</v>
      </c>
      <c r="D2068" s="2" t="s">
        <v>33</v>
      </c>
      <c r="E2068" s="2" t="s">
        <v>906</v>
      </c>
      <c r="F2068" s="2" t="s">
        <v>90</v>
      </c>
      <c r="G2068" s="9">
        <v>224.4</v>
      </c>
      <c r="H2068" s="9" t="s">
        <v>0</v>
      </c>
      <c r="I2068" s="9">
        <v>224.4</v>
      </c>
      <c r="J2068" s="9">
        <f>J2069</f>
        <v>221.715</v>
      </c>
      <c r="K2068" s="9">
        <f t="shared" ref="K2068:L2068" si="982">K2069</f>
        <v>210.05898999999999</v>
      </c>
      <c r="L2068" s="9">
        <f t="shared" si="982"/>
        <v>210.00558000000001</v>
      </c>
      <c r="M2068" s="9">
        <f t="shared" si="971"/>
        <v>93.58537433155081</v>
      </c>
      <c r="N2068" s="9">
        <f t="shared" si="972"/>
        <v>94.718706447466346</v>
      </c>
    </row>
    <row r="2069" spans="1:14" ht="38.25">
      <c r="A2069" s="8" t="s">
        <v>91</v>
      </c>
      <c r="B2069" s="2" t="s">
        <v>818</v>
      </c>
      <c r="C2069" s="2" t="s">
        <v>35</v>
      </c>
      <c r="D2069" s="2" t="s">
        <v>33</v>
      </c>
      <c r="E2069" s="2" t="s">
        <v>906</v>
      </c>
      <c r="F2069" s="2" t="s">
        <v>92</v>
      </c>
      <c r="G2069" s="9">
        <v>224.4</v>
      </c>
      <c r="H2069" s="9" t="s">
        <v>0</v>
      </c>
      <c r="I2069" s="9">
        <v>224.4</v>
      </c>
      <c r="J2069" s="9">
        <v>221.715</v>
      </c>
      <c r="K2069" s="9">
        <v>210.05898999999999</v>
      </c>
      <c r="L2069" s="9">
        <v>210.00558000000001</v>
      </c>
      <c r="M2069" s="9">
        <f t="shared" si="971"/>
        <v>93.58537433155081</v>
      </c>
      <c r="N2069" s="9">
        <f t="shared" si="972"/>
        <v>94.718706447466346</v>
      </c>
    </row>
    <row r="2070" spans="1:14" ht="25.5">
      <c r="A2070" s="8" t="s">
        <v>93</v>
      </c>
      <c r="B2070" s="2" t="s">
        <v>818</v>
      </c>
      <c r="C2070" s="2" t="s">
        <v>35</v>
      </c>
      <c r="D2070" s="2" t="s">
        <v>33</v>
      </c>
      <c r="E2070" s="2" t="s">
        <v>906</v>
      </c>
      <c r="F2070" s="2" t="s">
        <v>94</v>
      </c>
      <c r="G2070" s="9">
        <v>14979</v>
      </c>
      <c r="H2070" s="9" t="s">
        <v>0</v>
      </c>
      <c r="I2070" s="9">
        <v>14979</v>
      </c>
      <c r="J2070" s="9">
        <f>J2071</f>
        <v>14981.684999999999</v>
      </c>
      <c r="K2070" s="9">
        <f t="shared" ref="K2070:L2070" si="983">K2071</f>
        <v>14981.684999999999</v>
      </c>
      <c r="L2070" s="9">
        <f t="shared" si="983"/>
        <v>14981.684999999999</v>
      </c>
      <c r="M2070" s="9">
        <f t="shared" si="971"/>
        <v>100.01792509513319</v>
      </c>
      <c r="N2070" s="9">
        <f t="shared" si="972"/>
        <v>100</v>
      </c>
    </row>
    <row r="2071" spans="1:14" ht="25.5">
      <c r="A2071" s="8" t="s">
        <v>268</v>
      </c>
      <c r="B2071" s="2" t="s">
        <v>818</v>
      </c>
      <c r="C2071" s="2" t="s">
        <v>35</v>
      </c>
      <c r="D2071" s="2" t="s">
        <v>33</v>
      </c>
      <c r="E2071" s="2" t="s">
        <v>906</v>
      </c>
      <c r="F2071" s="2" t="s">
        <v>269</v>
      </c>
      <c r="G2071" s="9">
        <v>14979</v>
      </c>
      <c r="H2071" s="9" t="s">
        <v>0</v>
      </c>
      <c r="I2071" s="9">
        <v>14979</v>
      </c>
      <c r="J2071" s="9">
        <v>14981.684999999999</v>
      </c>
      <c r="K2071" s="9">
        <v>14981.684999999999</v>
      </c>
      <c r="L2071" s="9">
        <v>14981.684999999999</v>
      </c>
      <c r="M2071" s="9">
        <f t="shared" si="971"/>
        <v>100.01792509513319</v>
      </c>
      <c r="N2071" s="9">
        <f t="shared" si="972"/>
        <v>100</v>
      </c>
    </row>
    <row r="2072" spans="1:14" ht="76.5">
      <c r="A2072" s="8" t="s">
        <v>907</v>
      </c>
      <c r="B2072" s="2" t="s">
        <v>818</v>
      </c>
      <c r="C2072" s="2" t="s">
        <v>35</v>
      </c>
      <c r="D2072" s="2" t="s">
        <v>33</v>
      </c>
      <c r="E2072" s="2" t="s">
        <v>908</v>
      </c>
      <c r="F2072" s="6" t="s">
        <v>0</v>
      </c>
      <c r="G2072" s="9">
        <v>517.70000000000005</v>
      </c>
      <c r="H2072" s="9" t="s">
        <v>0</v>
      </c>
      <c r="I2072" s="9">
        <v>517.70000000000005</v>
      </c>
      <c r="J2072" s="9">
        <f>J2073+J2075</f>
        <v>517.70000000000005</v>
      </c>
      <c r="K2072" s="9">
        <f t="shared" ref="K2072:L2072" si="984">K2073+K2075</f>
        <v>465.95335</v>
      </c>
      <c r="L2072" s="9">
        <f t="shared" si="984"/>
        <v>465.35195999999996</v>
      </c>
      <c r="M2072" s="9">
        <f t="shared" si="971"/>
        <v>89.888344601120323</v>
      </c>
      <c r="N2072" s="9">
        <f t="shared" si="972"/>
        <v>89.888344601120323</v>
      </c>
    </row>
    <row r="2073" spans="1:14" ht="25.5">
      <c r="A2073" s="8" t="s">
        <v>89</v>
      </c>
      <c r="B2073" s="2" t="s">
        <v>818</v>
      </c>
      <c r="C2073" s="2" t="s">
        <v>35</v>
      </c>
      <c r="D2073" s="2" t="s">
        <v>33</v>
      </c>
      <c r="E2073" s="2" t="s">
        <v>908</v>
      </c>
      <c r="F2073" s="2" t="s">
        <v>90</v>
      </c>
      <c r="G2073" s="9">
        <v>6.2</v>
      </c>
      <c r="H2073" s="9" t="s">
        <v>0</v>
      </c>
      <c r="I2073" s="9">
        <v>6.2</v>
      </c>
      <c r="J2073" s="9">
        <f>J2074</f>
        <v>6.2</v>
      </c>
      <c r="K2073" s="9">
        <f t="shared" ref="K2073:L2073" si="985">K2074</f>
        <v>5.9072300000000002</v>
      </c>
      <c r="L2073" s="9">
        <f t="shared" si="985"/>
        <v>5.8765599999999996</v>
      </c>
      <c r="M2073" s="9">
        <f t="shared" si="971"/>
        <v>94.783225806451597</v>
      </c>
      <c r="N2073" s="9">
        <f t="shared" si="972"/>
        <v>94.783225806451597</v>
      </c>
    </row>
    <row r="2074" spans="1:14" ht="38.25">
      <c r="A2074" s="8" t="s">
        <v>91</v>
      </c>
      <c r="B2074" s="2" t="s">
        <v>818</v>
      </c>
      <c r="C2074" s="2" t="s">
        <v>35</v>
      </c>
      <c r="D2074" s="2" t="s">
        <v>33</v>
      </c>
      <c r="E2074" s="2" t="s">
        <v>908</v>
      </c>
      <c r="F2074" s="2" t="s">
        <v>92</v>
      </c>
      <c r="G2074" s="9">
        <v>6.2</v>
      </c>
      <c r="H2074" s="9" t="s">
        <v>0</v>
      </c>
      <c r="I2074" s="9">
        <v>6.2</v>
      </c>
      <c r="J2074" s="9">
        <v>6.2</v>
      </c>
      <c r="K2074" s="9">
        <v>5.9072300000000002</v>
      </c>
      <c r="L2074" s="9">
        <v>5.8765599999999996</v>
      </c>
      <c r="M2074" s="9">
        <f t="shared" si="971"/>
        <v>94.783225806451597</v>
      </c>
      <c r="N2074" s="9">
        <f t="shared" si="972"/>
        <v>94.783225806451597</v>
      </c>
    </row>
    <row r="2075" spans="1:14" ht="25.5">
      <c r="A2075" s="8" t="s">
        <v>93</v>
      </c>
      <c r="B2075" s="2" t="s">
        <v>818</v>
      </c>
      <c r="C2075" s="2" t="s">
        <v>35</v>
      </c>
      <c r="D2075" s="2" t="s">
        <v>33</v>
      </c>
      <c r="E2075" s="2" t="s">
        <v>908</v>
      </c>
      <c r="F2075" s="2" t="s">
        <v>94</v>
      </c>
      <c r="G2075" s="9">
        <v>511.5</v>
      </c>
      <c r="H2075" s="9" t="s">
        <v>0</v>
      </c>
      <c r="I2075" s="9">
        <v>511.5</v>
      </c>
      <c r="J2075" s="9">
        <f>J2076</f>
        <v>511.5</v>
      </c>
      <c r="K2075" s="9">
        <f t="shared" ref="K2075:L2075" si="986">K2076</f>
        <v>460.04611999999997</v>
      </c>
      <c r="L2075" s="9">
        <f t="shared" si="986"/>
        <v>459.47539999999998</v>
      </c>
      <c r="M2075" s="9">
        <f t="shared" si="971"/>
        <v>89.829012707722384</v>
      </c>
      <c r="N2075" s="9">
        <f t="shared" si="972"/>
        <v>89.829012707722384</v>
      </c>
    </row>
    <row r="2076" spans="1:14" ht="25.5">
      <c r="A2076" s="8" t="s">
        <v>268</v>
      </c>
      <c r="B2076" s="2" t="s">
        <v>818</v>
      </c>
      <c r="C2076" s="2" t="s">
        <v>35</v>
      </c>
      <c r="D2076" s="2" t="s">
        <v>33</v>
      </c>
      <c r="E2076" s="2" t="s">
        <v>908</v>
      </c>
      <c r="F2076" s="2" t="s">
        <v>269</v>
      </c>
      <c r="G2076" s="9">
        <v>511.5</v>
      </c>
      <c r="H2076" s="9" t="s">
        <v>0</v>
      </c>
      <c r="I2076" s="9">
        <v>511.5</v>
      </c>
      <c r="J2076" s="9">
        <v>511.5</v>
      </c>
      <c r="K2076" s="9">
        <v>460.04611999999997</v>
      </c>
      <c r="L2076" s="9">
        <v>459.47539999999998</v>
      </c>
      <c r="M2076" s="9">
        <f t="shared" si="971"/>
        <v>89.829012707722384</v>
      </c>
      <c r="N2076" s="9">
        <f t="shared" si="972"/>
        <v>89.829012707722384</v>
      </c>
    </row>
    <row r="2077" spans="1:14" ht="38.25">
      <c r="A2077" s="8" t="s">
        <v>909</v>
      </c>
      <c r="B2077" s="2" t="s">
        <v>818</v>
      </c>
      <c r="C2077" s="2" t="s">
        <v>35</v>
      </c>
      <c r="D2077" s="2" t="s">
        <v>33</v>
      </c>
      <c r="E2077" s="2" t="s">
        <v>910</v>
      </c>
      <c r="F2077" s="6" t="s">
        <v>0</v>
      </c>
      <c r="G2077" s="9">
        <v>51436</v>
      </c>
      <c r="H2077" s="9" t="s">
        <v>0</v>
      </c>
      <c r="I2077" s="9">
        <v>51436</v>
      </c>
      <c r="J2077" s="9">
        <f>J2078+J2080</f>
        <v>51436</v>
      </c>
      <c r="K2077" s="9">
        <f t="shared" ref="K2077:L2077" si="987">K2078+K2080</f>
        <v>51414.491450000001</v>
      </c>
      <c r="L2077" s="9">
        <f t="shared" si="987"/>
        <v>51414.491450000001</v>
      </c>
      <c r="M2077" s="9">
        <f t="shared" si="971"/>
        <v>99.958183859553614</v>
      </c>
      <c r="N2077" s="9">
        <f t="shared" si="972"/>
        <v>99.958183859553614</v>
      </c>
    </row>
    <row r="2078" spans="1:14" ht="25.5">
      <c r="A2078" s="8" t="s">
        <v>89</v>
      </c>
      <c r="B2078" s="2" t="s">
        <v>818</v>
      </c>
      <c r="C2078" s="2" t="s">
        <v>35</v>
      </c>
      <c r="D2078" s="2" t="s">
        <v>33</v>
      </c>
      <c r="E2078" s="2" t="s">
        <v>910</v>
      </c>
      <c r="F2078" s="2" t="s">
        <v>90</v>
      </c>
      <c r="G2078" s="9">
        <v>632.9</v>
      </c>
      <c r="H2078" s="9" t="s">
        <v>0</v>
      </c>
      <c r="I2078" s="9">
        <v>632.9</v>
      </c>
      <c r="J2078" s="9">
        <f>J2079</f>
        <v>626.60577000000001</v>
      </c>
      <c r="K2078" s="9">
        <f t="shared" ref="K2078:L2078" si="988">K2079</f>
        <v>605.09721999999999</v>
      </c>
      <c r="L2078" s="9">
        <f t="shared" si="988"/>
        <v>605.09721999999999</v>
      </c>
      <c r="M2078" s="9">
        <f t="shared" si="971"/>
        <v>95.60708168747037</v>
      </c>
      <c r="N2078" s="9">
        <f t="shared" si="972"/>
        <v>96.567451014694612</v>
      </c>
    </row>
    <row r="2079" spans="1:14" ht="38.25">
      <c r="A2079" s="8" t="s">
        <v>91</v>
      </c>
      <c r="B2079" s="2" t="s">
        <v>818</v>
      </c>
      <c r="C2079" s="2" t="s">
        <v>35</v>
      </c>
      <c r="D2079" s="2" t="s">
        <v>33</v>
      </c>
      <c r="E2079" s="2" t="s">
        <v>910</v>
      </c>
      <c r="F2079" s="2" t="s">
        <v>92</v>
      </c>
      <c r="G2079" s="9">
        <v>632.9</v>
      </c>
      <c r="H2079" s="9" t="s">
        <v>0</v>
      </c>
      <c r="I2079" s="9">
        <v>632.9</v>
      </c>
      <c r="J2079" s="9">
        <v>626.60577000000001</v>
      </c>
      <c r="K2079" s="9">
        <v>605.09721999999999</v>
      </c>
      <c r="L2079" s="9">
        <v>605.09721999999999</v>
      </c>
      <c r="M2079" s="9">
        <f t="shared" si="971"/>
        <v>95.60708168747037</v>
      </c>
      <c r="N2079" s="9">
        <f t="shared" si="972"/>
        <v>96.567451014694612</v>
      </c>
    </row>
    <row r="2080" spans="1:14" ht="25.5">
      <c r="A2080" s="8" t="s">
        <v>93</v>
      </c>
      <c r="B2080" s="2" t="s">
        <v>818</v>
      </c>
      <c r="C2080" s="2" t="s">
        <v>35</v>
      </c>
      <c r="D2080" s="2" t="s">
        <v>33</v>
      </c>
      <c r="E2080" s="2" t="s">
        <v>910</v>
      </c>
      <c r="F2080" s="2" t="s">
        <v>94</v>
      </c>
      <c r="G2080" s="9">
        <v>50803.1</v>
      </c>
      <c r="H2080" s="9" t="s">
        <v>0</v>
      </c>
      <c r="I2080" s="9">
        <v>50803.1</v>
      </c>
      <c r="J2080" s="9">
        <f>J2081</f>
        <v>50809.394229999998</v>
      </c>
      <c r="K2080" s="9">
        <f t="shared" ref="K2080:L2080" si="989">K2081</f>
        <v>50809.394229999998</v>
      </c>
      <c r="L2080" s="9">
        <f t="shared" si="989"/>
        <v>50809.394229999998</v>
      </c>
      <c r="M2080" s="9">
        <f t="shared" si="971"/>
        <v>100.01238946048568</v>
      </c>
      <c r="N2080" s="9">
        <f t="shared" si="972"/>
        <v>100</v>
      </c>
    </row>
    <row r="2081" spans="1:14" ht="25.5">
      <c r="A2081" s="8" t="s">
        <v>268</v>
      </c>
      <c r="B2081" s="2" t="s">
        <v>818</v>
      </c>
      <c r="C2081" s="2" t="s">
        <v>35</v>
      </c>
      <c r="D2081" s="2" t="s">
        <v>33</v>
      </c>
      <c r="E2081" s="2" t="s">
        <v>910</v>
      </c>
      <c r="F2081" s="2" t="s">
        <v>269</v>
      </c>
      <c r="G2081" s="9">
        <v>50803.1</v>
      </c>
      <c r="H2081" s="9" t="s">
        <v>0</v>
      </c>
      <c r="I2081" s="9">
        <v>50803.1</v>
      </c>
      <c r="J2081" s="9">
        <v>50809.394229999998</v>
      </c>
      <c r="K2081" s="9">
        <v>50809.394229999998</v>
      </c>
      <c r="L2081" s="9">
        <v>50809.394229999998</v>
      </c>
      <c r="M2081" s="9">
        <f t="shared" si="971"/>
        <v>100.01238946048568</v>
      </c>
      <c r="N2081" s="9">
        <f t="shared" si="972"/>
        <v>100</v>
      </c>
    </row>
    <row r="2082" spans="1:14">
      <c r="A2082" s="8" t="s">
        <v>911</v>
      </c>
      <c r="B2082" s="2" t="s">
        <v>818</v>
      </c>
      <c r="C2082" s="2" t="s">
        <v>35</v>
      </c>
      <c r="D2082" s="2" t="s">
        <v>33</v>
      </c>
      <c r="E2082" s="2" t="s">
        <v>912</v>
      </c>
      <c r="F2082" s="6" t="s">
        <v>0</v>
      </c>
      <c r="G2082" s="9">
        <v>48765.599999999999</v>
      </c>
      <c r="H2082" s="9" t="s">
        <v>0</v>
      </c>
      <c r="I2082" s="9">
        <v>48765.599999999999</v>
      </c>
      <c r="J2082" s="9">
        <f>J2083+J2085</f>
        <v>48765.599999999999</v>
      </c>
      <c r="K2082" s="9">
        <f t="shared" ref="K2082:L2082" si="990">K2083+K2085</f>
        <v>48705.048999999999</v>
      </c>
      <c r="L2082" s="9">
        <f t="shared" si="990"/>
        <v>48700.81841</v>
      </c>
      <c r="M2082" s="9">
        <f t="shared" si="971"/>
        <v>99.867157196876491</v>
      </c>
      <c r="N2082" s="9">
        <f t="shared" si="972"/>
        <v>99.867157196876491</v>
      </c>
    </row>
    <row r="2083" spans="1:14" ht="25.5">
      <c r="A2083" s="8" t="s">
        <v>89</v>
      </c>
      <c r="B2083" s="2" t="s">
        <v>818</v>
      </c>
      <c r="C2083" s="2" t="s">
        <v>35</v>
      </c>
      <c r="D2083" s="2" t="s">
        <v>33</v>
      </c>
      <c r="E2083" s="2" t="s">
        <v>912</v>
      </c>
      <c r="F2083" s="2" t="s">
        <v>90</v>
      </c>
      <c r="G2083" s="9">
        <v>571.6</v>
      </c>
      <c r="H2083" s="9" t="s">
        <v>0</v>
      </c>
      <c r="I2083" s="9">
        <v>571.6</v>
      </c>
      <c r="J2083" s="9">
        <f>J2084</f>
        <v>571.6</v>
      </c>
      <c r="K2083" s="9">
        <f t="shared" ref="K2083:L2083" si="991">K2084</f>
        <v>511.04899999999998</v>
      </c>
      <c r="L2083" s="9">
        <f t="shared" si="991"/>
        <v>506.81936999999999</v>
      </c>
      <c r="M2083" s="9">
        <f t="shared" si="971"/>
        <v>88.666789713086075</v>
      </c>
      <c r="N2083" s="9">
        <f t="shared" si="972"/>
        <v>88.666789713086075</v>
      </c>
    </row>
    <row r="2084" spans="1:14" ht="38.25">
      <c r="A2084" s="8" t="s">
        <v>91</v>
      </c>
      <c r="B2084" s="2" t="s">
        <v>818</v>
      </c>
      <c r="C2084" s="2" t="s">
        <v>35</v>
      </c>
      <c r="D2084" s="2" t="s">
        <v>33</v>
      </c>
      <c r="E2084" s="2" t="s">
        <v>912</v>
      </c>
      <c r="F2084" s="2" t="s">
        <v>92</v>
      </c>
      <c r="G2084" s="9">
        <v>571.6</v>
      </c>
      <c r="H2084" s="9" t="s">
        <v>0</v>
      </c>
      <c r="I2084" s="9">
        <v>571.6</v>
      </c>
      <c r="J2084" s="9">
        <v>571.6</v>
      </c>
      <c r="K2084" s="9">
        <v>511.04899999999998</v>
      </c>
      <c r="L2084" s="9">
        <v>506.81936999999999</v>
      </c>
      <c r="M2084" s="9">
        <f t="shared" si="971"/>
        <v>88.666789713086075</v>
      </c>
      <c r="N2084" s="9">
        <f t="shared" si="972"/>
        <v>88.666789713086075</v>
      </c>
    </row>
    <row r="2085" spans="1:14" ht="25.5">
      <c r="A2085" s="8" t="s">
        <v>93</v>
      </c>
      <c r="B2085" s="2" t="s">
        <v>818</v>
      </c>
      <c r="C2085" s="2" t="s">
        <v>35</v>
      </c>
      <c r="D2085" s="2" t="s">
        <v>33</v>
      </c>
      <c r="E2085" s="2" t="s">
        <v>912</v>
      </c>
      <c r="F2085" s="2" t="s">
        <v>94</v>
      </c>
      <c r="G2085" s="9">
        <v>48194</v>
      </c>
      <c r="H2085" s="9" t="s">
        <v>0</v>
      </c>
      <c r="I2085" s="9">
        <v>48194</v>
      </c>
      <c r="J2085" s="9">
        <f>J2086</f>
        <v>48194</v>
      </c>
      <c r="K2085" s="9">
        <f t="shared" ref="K2085:L2085" si="992">K2086</f>
        <v>48194</v>
      </c>
      <c r="L2085" s="9">
        <f t="shared" si="992"/>
        <v>48193.999040000002</v>
      </c>
      <c r="M2085" s="9">
        <f t="shared" si="971"/>
        <v>99.999998008050795</v>
      </c>
      <c r="N2085" s="9">
        <f t="shared" si="972"/>
        <v>99.999998008050795</v>
      </c>
    </row>
    <row r="2086" spans="1:14" ht="25.5">
      <c r="A2086" s="8" t="s">
        <v>268</v>
      </c>
      <c r="B2086" s="2" t="s">
        <v>818</v>
      </c>
      <c r="C2086" s="2" t="s">
        <v>35</v>
      </c>
      <c r="D2086" s="2" t="s">
        <v>33</v>
      </c>
      <c r="E2086" s="2" t="s">
        <v>912</v>
      </c>
      <c r="F2086" s="2" t="s">
        <v>269</v>
      </c>
      <c r="G2086" s="9">
        <v>48194</v>
      </c>
      <c r="H2086" s="9" t="s">
        <v>0</v>
      </c>
      <c r="I2086" s="9">
        <v>48194</v>
      </c>
      <c r="J2086" s="9">
        <v>48194</v>
      </c>
      <c r="K2086" s="9">
        <v>48194</v>
      </c>
      <c r="L2086" s="9">
        <v>48193.999040000002</v>
      </c>
      <c r="M2086" s="9">
        <f t="shared" si="971"/>
        <v>99.999998008050795</v>
      </c>
      <c r="N2086" s="9">
        <f t="shared" si="972"/>
        <v>99.999998008050795</v>
      </c>
    </row>
    <row r="2087" spans="1:14">
      <c r="A2087" s="8" t="s">
        <v>913</v>
      </c>
      <c r="B2087" s="2" t="s">
        <v>818</v>
      </c>
      <c r="C2087" s="2" t="s">
        <v>35</v>
      </c>
      <c r="D2087" s="2" t="s">
        <v>33</v>
      </c>
      <c r="E2087" s="2" t="s">
        <v>914</v>
      </c>
      <c r="F2087" s="6" t="s">
        <v>0</v>
      </c>
      <c r="G2087" s="9">
        <v>203933.8</v>
      </c>
      <c r="H2087" s="9" t="s">
        <v>0</v>
      </c>
      <c r="I2087" s="9">
        <v>203933.8</v>
      </c>
      <c r="J2087" s="9">
        <f>J2088+J2090</f>
        <v>203933.89500000002</v>
      </c>
      <c r="K2087" s="9">
        <f t="shared" ref="K2087:L2087" si="993">K2088+K2090</f>
        <v>203917.12288000001</v>
      </c>
      <c r="L2087" s="9">
        <f t="shared" si="993"/>
        <v>203905.03712999998</v>
      </c>
      <c r="M2087" s="9">
        <f t="shared" si="971"/>
        <v>99.985895977027837</v>
      </c>
      <c r="N2087" s="9">
        <f t="shared" si="972"/>
        <v>99.985849399875377</v>
      </c>
    </row>
    <row r="2088" spans="1:14" ht="25.5">
      <c r="A2088" s="8" t="s">
        <v>89</v>
      </c>
      <c r="B2088" s="2" t="s">
        <v>818</v>
      </c>
      <c r="C2088" s="2" t="s">
        <v>35</v>
      </c>
      <c r="D2088" s="2" t="s">
        <v>33</v>
      </c>
      <c r="E2088" s="2" t="s">
        <v>914</v>
      </c>
      <c r="F2088" s="2" t="s">
        <v>90</v>
      </c>
      <c r="G2088" s="9">
        <v>2525.1999999999998</v>
      </c>
      <c r="H2088" s="9" t="s">
        <v>0</v>
      </c>
      <c r="I2088" s="9">
        <v>2525.1999999999998</v>
      </c>
      <c r="J2088" s="9">
        <f>J2089</f>
        <v>2525.2489999999998</v>
      </c>
      <c r="K2088" s="9">
        <f t="shared" ref="K2088:L2088" si="994">K2089</f>
        <v>2508.4768800000002</v>
      </c>
      <c r="L2088" s="9">
        <f t="shared" si="994"/>
        <v>2508.4685199999999</v>
      </c>
      <c r="M2088" s="9">
        <f t="shared" si="971"/>
        <v>99.337419610327899</v>
      </c>
      <c r="N2088" s="9">
        <f t="shared" si="972"/>
        <v>99.335492064346937</v>
      </c>
    </row>
    <row r="2089" spans="1:14" ht="38.25">
      <c r="A2089" s="8" t="s">
        <v>91</v>
      </c>
      <c r="B2089" s="2" t="s">
        <v>818</v>
      </c>
      <c r="C2089" s="2" t="s">
        <v>35</v>
      </c>
      <c r="D2089" s="2" t="s">
        <v>33</v>
      </c>
      <c r="E2089" s="2" t="s">
        <v>914</v>
      </c>
      <c r="F2089" s="2" t="s">
        <v>92</v>
      </c>
      <c r="G2089" s="9">
        <v>2525.1999999999998</v>
      </c>
      <c r="H2089" s="9" t="s">
        <v>0</v>
      </c>
      <c r="I2089" s="9">
        <v>2525.1999999999998</v>
      </c>
      <c r="J2089" s="9">
        <v>2525.2489999999998</v>
      </c>
      <c r="K2089" s="9">
        <v>2508.4768800000002</v>
      </c>
      <c r="L2089" s="9">
        <v>2508.4685199999999</v>
      </c>
      <c r="M2089" s="9">
        <f t="shared" si="971"/>
        <v>99.337419610327899</v>
      </c>
      <c r="N2089" s="9">
        <f t="shared" si="972"/>
        <v>99.335492064346937</v>
      </c>
    </row>
    <row r="2090" spans="1:14" ht="25.5">
      <c r="A2090" s="8" t="s">
        <v>93</v>
      </c>
      <c r="B2090" s="2" t="s">
        <v>818</v>
      </c>
      <c r="C2090" s="2" t="s">
        <v>35</v>
      </c>
      <c r="D2090" s="2" t="s">
        <v>33</v>
      </c>
      <c r="E2090" s="2" t="s">
        <v>914</v>
      </c>
      <c r="F2090" s="2" t="s">
        <v>94</v>
      </c>
      <c r="G2090" s="9">
        <v>201408.6</v>
      </c>
      <c r="H2090" s="9" t="s">
        <v>0</v>
      </c>
      <c r="I2090" s="9">
        <v>201408.6</v>
      </c>
      <c r="J2090" s="9">
        <f>J2091</f>
        <v>201408.64600000001</v>
      </c>
      <c r="K2090" s="9">
        <f t="shared" ref="K2090:L2090" si="995">K2091</f>
        <v>201408.64600000001</v>
      </c>
      <c r="L2090" s="9">
        <f t="shared" si="995"/>
        <v>201396.56860999999</v>
      </c>
      <c r="M2090" s="9">
        <f t="shared" si="971"/>
        <v>99.994026377225197</v>
      </c>
      <c r="N2090" s="9">
        <f t="shared" si="972"/>
        <v>99.99400353945083</v>
      </c>
    </row>
    <row r="2091" spans="1:14" ht="25.5">
      <c r="A2091" s="8" t="s">
        <v>531</v>
      </c>
      <c r="B2091" s="2" t="s">
        <v>818</v>
      </c>
      <c r="C2091" s="2" t="s">
        <v>35</v>
      </c>
      <c r="D2091" s="2" t="s">
        <v>33</v>
      </c>
      <c r="E2091" s="2" t="s">
        <v>914</v>
      </c>
      <c r="F2091" s="2" t="s">
        <v>532</v>
      </c>
      <c r="G2091" s="9">
        <v>201408.6</v>
      </c>
      <c r="H2091" s="9" t="s">
        <v>0</v>
      </c>
      <c r="I2091" s="9">
        <v>201408.6</v>
      </c>
      <c r="J2091" s="9">
        <v>201408.64600000001</v>
      </c>
      <c r="K2091" s="9">
        <v>201408.64600000001</v>
      </c>
      <c r="L2091" s="9">
        <v>201396.56860999999</v>
      </c>
      <c r="M2091" s="9">
        <f t="shared" si="971"/>
        <v>99.994026377225197</v>
      </c>
      <c r="N2091" s="9">
        <f t="shared" si="972"/>
        <v>99.99400353945083</v>
      </c>
    </row>
    <row r="2092" spans="1:14" ht="25.5">
      <c r="A2092" s="8" t="s">
        <v>915</v>
      </c>
      <c r="B2092" s="2" t="s">
        <v>818</v>
      </c>
      <c r="C2092" s="2" t="s">
        <v>35</v>
      </c>
      <c r="D2092" s="2" t="s">
        <v>33</v>
      </c>
      <c r="E2092" s="2" t="s">
        <v>916</v>
      </c>
      <c r="F2092" s="6" t="s">
        <v>0</v>
      </c>
      <c r="G2092" s="9">
        <v>1470960</v>
      </c>
      <c r="H2092" s="9" t="s">
        <v>0</v>
      </c>
      <c r="I2092" s="9">
        <v>1470960</v>
      </c>
      <c r="J2092" s="9">
        <f>J2093+J2095</f>
        <v>1470960</v>
      </c>
      <c r="K2092" s="9">
        <f t="shared" ref="K2092:L2092" si="996">K2093+K2095</f>
        <v>1470936.2977199999</v>
      </c>
      <c r="L2092" s="9">
        <f t="shared" si="996"/>
        <v>1470902.2431900001</v>
      </c>
      <c r="M2092" s="9">
        <f t="shared" si="971"/>
        <v>99.996073529531742</v>
      </c>
      <c r="N2092" s="9">
        <f t="shared" si="972"/>
        <v>99.996073529531742</v>
      </c>
    </row>
    <row r="2093" spans="1:14" ht="25.5">
      <c r="A2093" s="8" t="s">
        <v>89</v>
      </c>
      <c r="B2093" s="2" t="s">
        <v>818</v>
      </c>
      <c r="C2093" s="2" t="s">
        <v>35</v>
      </c>
      <c r="D2093" s="2" t="s">
        <v>33</v>
      </c>
      <c r="E2093" s="2" t="s">
        <v>916</v>
      </c>
      <c r="F2093" s="2" t="s">
        <v>90</v>
      </c>
      <c r="G2093" s="9">
        <v>20409.7</v>
      </c>
      <c r="H2093" s="9" t="s">
        <v>0</v>
      </c>
      <c r="I2093" s="9">
        <v>20409.7</v>
      </c>
      <c r="J2093" s="9">
        <f>J2094</f>
        <v>20409.7</v>
      </c>
      <c r="K2093" s="9">
        <f t="shared" ref="K2093:L2093" si="997">K2094</f>
        <v>20385.99972</v>
      </c>
      <c r="L2093" s="9">
        <f t="shared" si="997"/>
        <v>20385.97536</v>
      </c>
      <c r="M2093" s="9">
        <f t="shared" si="971"/>
        <v>99.883758017021322</v>
      </c>
      <c r="N2093" s="9">
        <f t="shared" si="972"/>
        <v>99.883758017021322</v>
      </c>
    </row>
    <row r="2094" spans="1:14" ht="38.25">
      <c r="A2094" s="8" t="s">
        <v>91</v>
      </c>
      <c r="B2094" s="2" t="s">
        <v>818</v>
      </c>
      <c r="C2094" s="2" t="s">
        <v>35</v>
      </c>
      <c r="D2094" s="2" t="s">
        <v>33</v>
      </c>
      <c r="E2094" s="2" t="s">
        <v>916</v>
      </c>
      <c r="F2094" s="2" t="s">
        <v>92</v>
      </c>
      <c r="G2094" s="9">
        <v>20409.7</v>
      </c>
      <c r="H2094" s="9" t="s">
        <v>0</v>
      </c>
      <c r="I2094" s="9">
        <v>20409.7</v>
      </c>
      <c r="J2094" s="9">
        <v>20409.7</v>
      </c>
      <c r="K2094" s="9">
        <v>20385.99972</v>
      </c>
      <c r="L2094" s="9">
        <v>20385.97536</v>
      </c>
      <c r="M2094" s="9">
        <f t="shared" si="971"/>
        <v>99.883758017021322</v>
      </c>
      <c r="N2094" s="9">
        <f t="shared" si="972"/>
        <v>99.883758017021322</v>
      </c>
    </row>
    <row r="2095" spans="1:14" ht="25.5">
      <c r="A2095" s="8" t="s">
        <v>93</v>
      </c>
      <c r="B2095" s="2" t="s">
        <v>818</v>
      </c>
      <c r="C2095" s="2" t="s">
        <v>35</v>
      </c>
      <c r="D2095" s="2" t="s">
        <v>33</v>
      </c>
      <c r="E2095" s="2" t="s">
        <v>916</v>
      </c>
      <c r="F2095" s="2" t="s">
        <v>94</v>
      </c>
      <c r="G2095" s="9">
        <v>1450550.3</v>
      </c>
      <c r="H2095" s="9" t="s">
        <v>0</v>
      </c>
      <c r="I2095" s="9">
        <v>1450550.3</v>
      </c>
      <c r="J2095" s="9">
        <f>J2096</f>
        <v>1450550.3</v>
      </c>
      <c r="K2095" s="9">
        <f t="shared" ref="K2095:L2095" si="998">K2096</f>
        <v>1450550.298</v>
      </c>
      <c r="L2095" s="9">
        <f t="shared" si="998"/>
        <v>1450516.26783</v>
      </c>
      <c r="M2095" s="9">
        <f t="shared" si="971"/>
        <v>99.997653844199675</v>
      </c>
      <c r="N2095" s="9">
        <f t="shared" si="972"/>
        <v>99.997653844199675</v>
      </c>
    </row>
    <row r="2096" spans="1:14" ht="25.5">
      <c r="A2096" s="8" t="s">
        <v>531</v>
      </c>
      <c r="B2096" s="2" t="s">
        <v>818</v>
      </c>
      <c r="C2096" s="2" t="s">
        <v>35</v>
      </c>
      <c r="D2096" s="2" t="s">
        <v>33</v>
      </c>
      <c r="E2096" s="2" t="s">
        <v>916</v>
      </c>
      <c r="F2096" s="2" t="s">
        <v>532</v>
      </c>
      <c r="G2096" s="9">
        <v>1450550.3</v>
      </c>
      <c r="H2096" s="9" t="s">
        <v>0</v>
      </c>
      <c r="I2096" s="9">
        <v>1450550.3</v>
      </c>
      <c r="J2096" s="9">
        <v>1450550.3</v>
      </c>
      <c r="K2096" s="9">
        <v>1450550.298</v>
      </c>
      <c r="L2096" s="9">
        <v>1450516.26783</v>
      </c>
      <c r="M2096" s="9">
        <f t="shared" si="971"/>
        <v>99.997653844199675</v>
      </c>
      <c r="N2096" s="9">
        <f t="shared" si="972"/>
        <v>99.997653844199675</v>
      </c>
    </row>
    <row r="2097" spans="1:14" ht="25.5">
      <c r="A2097" s="8" t="s">
        <v>917</v>
      </c>
      <c r="B2097" s="2" t="s">
        <v>818</v>
      </c>
      <c r="C2097" s="2" t="s">
        <v>35</v>
      </c>
      <c r="D2097" s="2" t="s">
        <v>33</v>
      </c>
      <c r="E2097" s="2" t="s">
        <v>918</v>
      </c>
      <c r="F2097" s="6" t="s">
        <v>0</v>
      </c>
      <c r="G2097" s="9">
        <v>258.10000000000002</v>
      </c>
      <c r="H2097" s="9" t="s">
        <v>0</v>
      </c>
      <c r="I2097" s="9">
        <v>258.10000000000002</v>
      </c>
      <c r="J2097" s="9">
        <f>J2098+J2100</f>
        <v>258.10000000000002</v>
      </c>
      <c r="K2097" s="9">
        <f t="shared" ref="K2097:L2097" si="999">K2098+K2100</f>
        <v>248.51092</v>
      </c>
      <c r="L2097" s="9">
        <f t="shared" si="999"/>
        <v>248.47057000000001</v>
      </c>
      <c r="M2097" s="9">
        <f t="shared" si="971"/>
        <v>96.269108872530012</v>
      </c>
      <c r="N2097" s="9">
        <f t="shared" si="972"/>
        <v>96.269108872530012</v>
      </c>
    </row>
    <row r="2098" spans="1:14" ht="25.5">
      <c r="A2098" s="8" t="s">
        <v>89</v>
      </c>
      <c r="B2098" s="2" t="s">
        <v>818</v>
      </c>
      <c r="C2098" s="2" t="s">
        <v>35</v>
      </c>
      <c r="D2098" s="2" t="s">
        <v>33</v>
      </c>
      <c r="E2098" s="2" t="s">
        <v>918</v>
      </c>
      <c r="F2098" s="2" t="s">
        <v>90</v>
      </c>
      <c r="G2098" s="9">
        <v>4.3</v>
      </c>
      <c r="H2098" s="9" t="s">
        <v>0</v>
      </c>
      <c r="I2098" s="9">
        <v>4.3</v>
      </c>
      <c r="J2098" s="9">
        <f>J2099</f>
        <v>4.3</v>
      </c>
      <c r="K2098" s="9">
        <f t="shared" ref="K2098:L2098" si="1000">K2099</f>
        <v>4.1322599999999996</v>
      </c>
      <c r="L2098" s="9">
        <f t="shared" si="1000"/>
        <v>4.0919100000000004</v>
      </c>
      <c r="M2098" s="9">
        <f t="shared" si="971"/>
        <v>95.160697674418614</v>
      </c>
      <c r="N2098" s="9">
        <f t="shared" si="972"/>
        <v>95.160697674418614</v>
      </c>
    </row>
    <row r="2099" spans="1:14" ht="38.25">
      <c r="A2099" s="8" t="s">
        <v>91</v>
      </c>
      <c r="B2099" s="2" t="s">
        <v>818</v>
      </c>
      <c r="C2099" s="2" t="s">
        <v>35</v>
      </c>
      <c r="D2099" s="2" t="s">
        <v>33</v>
      </c>
      <c r="E2099" s="2" t="s">
        <v>918</v>
      </c>
      <c r="F2099" s="2" t="s">
        <v>92</v>
      </c>
      <c r="G2099" s="9">
        <v>4.3</v>
      </c>
      <c r="H2099" s="9" t="s">
        <v>0</v>
      </c>
      <c r="I2099" s="9">
        <v>4.3</v>
      </c>
      <c r="J2099" s="9">
        <v>4.3</v>
      </c>
      <c r="K2099" s="9">
        <v>4.1322599999999996</v>
      </c>
      <c r="L2099" s="9">
        <v>4.0919100000000004</v>
      </c>
      <c r="M2099" s="9">
        <f t="shared" si="971"/>
        <v>95.160697674418614</v>
      </c>
      <c r="N2099" s="9">
        <f t="shared" si="972"/>
        <v>95.160697674418614</v>
      </c>
    </row>
    <row r="2100" spans="1:14" ht="25.5">
      <c r="A2100" s="8" t="s">
        <v>93</v>
      </c>
      <c r="B2100" s="2" t="s">
        <v>818</v>
      </c>
      <c r="C2100" s="2" t="s">
        <v>35</v>
      </c>
      <c r="D2100" s="2" t="s">
        <v>33</v>
      </c>
      <c r="E2100" s="2" t="s">
        <v>918</v>
      </c>
      <c r="F2100" s="2" t="s">
        <v>94</v>
      </c>
      <c r="G2100" s="9">
        <v>253.8</v>
      </c>
      <c r="H2100" s="9" t="s">
        <v>0</v>
      </c>
      <c r="I2100" s="9">
        <v>253.8</v>
      </c>
      <c r="J2100" s="9">
        <f>J2101</f>
        <v>253.8</v>
      </c>
      <c r="K2100" s="9">
        <f t="shared" ref="K2100:L2100" si="1001">K2101</f>
        <v>244.37866</v>
      </c>
      <c r="L2100" s="9">
        <f t="shared" si="1001"/>
        <v>244.37866</v>
      </c>
      <c r="M2100" s="9">
        <f t="shared" si="971"/>
        <v>96.287888100866809</v>
      </c>
      <c r="N2100" s="9">
        <f t="shared" si="972"/>
        <v>96.287888100866809</v>
      </c>
    </row>
    <row r="2101" spans="1:14" ht="25.5">
      <c r="A2101" s="8" t="s">
        <v>531</v>
      </c>
      <c r="B2101" s="2" t="s">
        <v>818</v>
      </c>
      <c r="C2101" s="2" t="s">
        <v>35</v>
      </c>
      <c r="D2101" s="2" t="s">
        <v>33</v>
      </c>
      <c r="E2101" s="2" t="s">
        <v>918</v>
      </c>
      <c r="F2101" s="2" t="s">
        <v>532</v>
      </c>
      <c r="G2101" s="9">
        <v>253.8</v>
      </c>
      <c r="H2101" s="9" t="s">
        <v>0</v>
      </c>
      <c r="I2101" s="9">
        <v>253.8</v>
      </c>
      <c r="J2101" s="9">
        <v>253.8</v>
      </c>
      <c r="K2101" s="9">
        <v>244.37866</v>
      </c>
      <c r="L2101" s="9">
        <v>244.37866</v>
      </c>
      <c r="M2101" s="9">
        <f t="shared" si="971"/>
        <v>96.287888100866809</v>
      </c>
      <c r="N2101" s="9">
        <f t="shared" si="972"/>
        <v>96.287888100866809</v>
      </c>
    </row>
    <row r="2102" spans="1:14" ht="51">
      <c r="A2102" s="8" t="s">
        <v>919</v>
      </c>
      <c r="B2102" s="2" t="s">
        <v>818</v>
      </c>
      <c r="C2102" s="2" t="s">
        <v>35</v>
      </c>
      <c r="D2102" s="2" t="s">
        <v>33</v>
      </c>
      <c r="E2102" s="2" t="s">
        <v>920</v>
      </c>
      <c r="F2102" s="6" t="s">
        <v>0</v>
      </c>
      <c r="G2102" s="9">
        <v>11106.1</v>
      </c>
      <c r="H2102" s="9" t="s">
        <v>0</v>
      </c>
      <c r="I2102" s="9">
        <v>11106.1</v>
      </c>
      <c r="J2102" s="9">
        <f>J2103+J2105</f>
        <v>11106.1</v>
      </c>
      <c r="K2102" s="9">
        <f t="shared" ref="K2102:L2102" si="1002">K2103+K2105</f>
        <v>11040.226760000001</v>
      </c>
      <c r="L2102" s="9">
        <f t="shared" si="1002"/>
        <v>11039.619620000001</v>
      </c>
      <c r="M2102" s="9">
        <f t="shared" si="971"/>
        <v>99.401406614383092</v>
      </c>
      <c r="N2102" s="9">
        <f t="shared" si="972"/>
        <v>99.401406614383092</v>
      </c>
    </row>
    <row r="2103" spans="1:14" ht="25.5">
      <c r="A2103" s="8" t="s">
        <v>89</v>
      </c>
      <c r="B2103" s="2" t="s">
        <v>818</v>
      </c>
      <c r="C2103" s="2" t="s">
        <v>35</v>
      </c>
      <c r="D2103" s="2" t="s">
        <v>33</v>
      </c>
      <c r="E2103" s="2" t="s">
        <v>920</v>
      </c>
      <c r="F2103" s="2" t="s">
        <v>90</v>
      </c>
      <c r="G2103" s="9">
        <v>170.4</v>
      </c>
      <c r="H2103" s="9" t="s">
        <v>0</v>
      </c>
      <c r="I2103" s="9">
        <v>170.4</v>
      </c>
      <c r="J2103" s="9">
        <f>J2104</f>
        <v>170.4</v>
      </c>
      <c r="K2103" s="9">
        <f t="shared" ref="K2103:L2103" si="1003">K2104</f>
        <v>168.16918000000001</v>
      </c>
      <c r="L2103" s="9">
        <f t="shared" si="1003"/>
        <v>168.16918000000001</v>
      </c>
      <c r="M2103" s="9">
        <f t="shared" si="971"/>
        <v>98.690833333333345</v>
      </c>
      <c r="N2103" s="9">
        <f t="shared" si="972"/>
        <v>98.690833333333345</v>
      </c>
    </row>
    <row r="2104" spans="1:14" ht="38.25">
      <c r="A2104" s="8" t="s">
        <v>91</v>
      </c>
      <c r="B2104" s="2" t="s">
        <v>818</v>
      </c>
      <c r="C2104" s="2" t="s">
        <v>35</v>
      </c>
      <c r="D2104" s="2" t="s">
        <v>33</v>
      </c>
      <c r="E2104" s="2" t="s">
        <v>920</v>
      </c>
      <c r="F2104" s="2" t="s">
        <v>92</v>
      </c>
      <c r="G2104" s="9">
        <v>170.4</v>
      </c>
      <c r="H2104" s="9" t="s">
        <v>0</v>
      </c>
      <c r="I2104" s="9">
        <v>170.4</v>
      </c>
      <c r="J2104" s="9">
        <v>170.4</v>
      </c>
      <c r="K2104" s="9">
        <v>168.16918000000001</v>
      </c>
      <c r="L2104" s="9">
        <v>168.16918000000001</v>
      </c>
      <c r="M2104" s="9">
        <f t="shared" si="971"/>
        <v>98.690833333333345</v>
      </c>
      <c r="N2104" s="9">
        <f t="shared" si="972"/>
        <v>98.690833333333345</v>
      </c>
    </row>
    <row r="2105" spans="1:14" ht="25.5">
      <c r="A2105" s="8" t="s">
        <v>93</v>
      </c>
      <c r="B2105" s="2" t="s">
        <v>818</v>
      </c>
      <c r="C2105" s="2" t="s">
        <v>35</v>
      </c>
      <c r="D2105" s="2" t="s">
        <v>33</v>
      </c>
      <c r="E2105" s="2" t="s">
        <v>920</v>
      </c>
      <c r="F2105" s="2" t="s">
        <v>94</v>
      </c>
      <c r="G2105" s="9">
        <v>10935.7</v>
      </c>
      <c r="H2105" s="9" t="s">
        <v>0</v>
      </c>
      <c r="I2105" s="9">
        <v>10935.7</v>
      </c>
      <c r="J2105" s="9">
        <f>J2106</f>
        <v>10935.7</v>
      </c>
      <c r="K2105" s="9">
        <f t="shared" ref="K2105:L2105" si="1004">K2106</f>
        <v>10872.057580000001</v>
      </c>
      <c r="L2105" s="9">
        <f t="shared" si="1004"/>
        <v>10871.450440000001</v>
      </c>
      <c r="M2105" s="9">
        <f t="shared" si="971"/>
        <v>99.412478762219152</v>
      </c>
      <c r="N2105" s="9">
        <f t="shared" si="972"/>
        <v>99.412478762219152</v>
      </c>
    </row>
    <row r="2106" spans="1:14" ht="25.5">
      <c r="A2106" s="8" t="s">
        <v>531</v>
      </c>
      <c r="B2106" s="2" t="s">
        <v>818</v>
      </c>
      <c r="C2106" s="2" t="s">
        <v>35</v>
      </c>
      <c r="D2106" s="2" t="s">
        <v>33</v>
      </c>
      <c r="E2106" s="2" t="s">
        <v>920</v>
      </c>
      <c r="F2106" s="2" t="s">
        <v>532</v>
      </c>
      <c r="G2106" s="9">
        <v>10935.7</v>
      </c>
      <c r="H2106" s="9" t="s">
        <v>0</v>
      </c>
      <c r="I2106" s="9">
        <v>10935.7</v>
      </c>
      <c r="J2106" s="9">
        <v>10935.7</v>
      </c>
      <c r="K2106" s="9">
        <v>10872.057580000001</v>
      </c>
      <c r="L2106" s="9">
        <v>10871.450440000001</v>
      </c>
      <c r="M2106" s="9">
        <f t="shared" si="971"/>
        <v>99.412478762219152</v>
      </c>
      <c r="N2106" s="9">
        <f t="shared" si="972"/>
        <v>99.412478762219152</v>
      </c>
    </row>
    <row r="2107" spans="1:14" ht="38.25">
      <c r="A2107" s="8" t="s">
        <v>921</v>
      </c>
      <c r="B2107" s="2" t="s">
        <v>818</v>
      </c>
      <c r="C2107" s="2" t="s">
        <v>35</v>
      </c>
      <c r="D2107" s="2" t="s">
        <v>33</v>
      </c>
      <c r="E2107" s="2" t="s">
        <v>922</v>
      </c>
      <c r="F2107" s="6" t="s">
        <v>0</v>
      </c>
      <c r="G2107" s="9">
        <v>233559.1</v>
      </c>
      <c r="H2107" s="9" t="s">
        <v>0</v>
      </c>
      <c r="I2107" s="9">
        <v>233559.1</v>
      </c>
      <c r="J2107" s="9">
        <f>J2108+J2110</f>
        <v>233559.07500000001</v>
      </c>
      <c r="K2107" s="9">
        <f t="shared" ref="K2107:L2107" si="1005">K2108+K2110</f>
        <v>233549.36859</v>
      </c>
      <c r="L2107" s="9">
        <f t="shared" si="1005"/>
        <v>233530.59367999999</v>
      </c>
      <c r="M2107" s="9">
        <f t="shared" si="971"/>
        <v>99.987794815102475</v>
      </c>
      <c r="N2107" s="9">
        <f t="shared" si="972"/>
        <v>99.987805517726073</v>
      </c>
    </row>
    <row r="2108" spans="1:14" ht="25.5">
      <c r="A2108" s="8" t="s">
        <v>89</v>
      </c>
      <c r="B2108" s="2" t="s">
        <v>818</v>
      </c>
      <c r="C2108" s="2" t="s">
        <v>35</v>
      </c>
      <c r="D2108" s="2" t="s">
        <v>33</v>
      </c>
      <c r="E2108" s="2" t="s">
        <v>922</v>
      </c>
      <c r="F2108" s="2" t="s">
        <v>90</v>
      </c>
      <c r="G2108" s="9">
        <v>2523.5</v>
      </c>
      <c r="H2108" s="9" t="s">
        <v>0</v>
      </c>
      <c r="I2108" s="9">
        <v>2523.5</v>
      </c>
      <c r="J2108" s="9">
        <f>J2109</f>
        <v>2612.0239999999999</v>
      </c>
      <c r="K2108" s="9">
        <f t="shared" ref="K2108:L2108" si="1006">K2109</f>
        <v>2602.3175900000001</v>
      </c>
      <c r="L2108" s="9">
        <f t="shared" si="1006"/>
        <v>2589.6201799999999</v>
      </c>
      <c r="M2108" s="9">
        <f t="shared" si="971"/>
        <v>102.62017753120665</v>
      </c>
      <c r="N2108" s="9">
        <f t="shared" si="972"/>
        <v>99.142281234781919</v>
      </c>
    </row>
    <row r="2109" spans="1:14" ht="38.25">
      <c r="A2109" s="8" t="s">
        <v>91</v>
      </c>
      <c r="B2109" s="2" t="s">
        <v>818</v>
      </c>
      <c r="C2109" s="2" t="s">
        <v>35</v>
      </c>
      <c r="D2109" s="2" t="s">
        <v>33</v>
      </c>
      <c r="E2109" s="2" t="s">
        <v>922</v>
      </c>
      <c r="F2109" s="2" t="s">
        <v>92</v>
      </c>
      <c r="G2109" s="9">
        <v>2523.5</v>
      </c>
      <c r="H2109" s="9" t="s">
        <v>0</v>
      </c>
      <c r="I2109" s="9">
        <v>2523.5</v>
      </c>
      <c r="J2109" s="9">
        <v>2612.0239999999999</v>
      </c>
      <c r="K2109" s="9">
        <v>2602.3175900000001</v>
      </c>
      <c r="L2109" s="9">
        <v>2589.6201799999999</v>
      </c>
      <c r="M2109" s="9">
        <f t="shared" si="971"/>
        <v>102.62017753120665</v>
      </c>
      <c r="N2109" s="9">
        <f t="shared" si="972"/>
        <v>99.142281234781919</v>
      </c>
    </row>
    <row r="2110" spans="1:14" ht="25.5">
      <c r="A2110" s="8" t="s">
        <v>93</v>
      </c>
      <c r="B2110" s="2" t="s">
        <v>818</v>
      </c>
      <c r="C2110" s="2" t="s">
        <v>35</v>
      </c>
      <c r="D2110" s="2" t="s">
        <v>33</v>
      </c>
      <c r="E2110" s="2" t="s">
        <v>922</v>
      </c>
      <c r="F2110" s="2" t="s">
        <v>94</v>
      </c>
      <c r="G2110" s="9">
        <v>231035.6</v>
      </c>
      <c r="H2110" s="9" t="s">
        <v>0</v>
      </c>
      <c r="I2110" s="9">
        <v>231035.6</v>
      </c>
      <c r="J2110" s="9">
        <f>J2111</f>
        <v>230947.05100000001</v>
      </c>
      <c r="K2110" s="9">
        <f t="shared" ref="K2110:L2110" si="1007">K2111</f>
        <v>230947.05100000001</v>
      </c>
      <c r="L2110" s="9">
        <f t="shared" si="1007"/>
        <v>230940.97349999999</v>
      </c>
      <c r="M2110" s="9">
        <f t="shared" si="971"/>
        <v>99.959042459257347</v>
      </c>
      <c r="N2110" s="9">
        <f t="shared" si="972"/>
        <v>99.997368444423216</v>
      </c>
    </row>
    <row r="2111" spans="1:14" ht="25.5">
      <c r="A2111" s="8" t="s">
        <v>531</v>
      </c>
      <c r="B2111" s="2" t="s">
        <v>818</v>
      </c>
      <c r="C2111" s="2" t="s">
        <v>35</v>
      </c>
      <c r="D2111" s="2" t="s">
        <v>33</v>
      </c>
      <c r="E2111" s="2" t="s">
        <v>922</v>
      </c>
      <c r="F2111" s="2" t="s">
        <v>532</v>
      </c>
      <c r="G2111" s="9">
        <v>231035.6</v>
      </c>
      <c r="H2111" s="9" t="s">
        <v>0</v>
      </c>
      <c r="I2111" s="9">
        <v>231035.6</v>
      </c>
      <c r="J2111" s="9">
        <v>230947.05100000001</v>
      </c>
      <c r="K2111" s="9">
        <v>230947.05100000001</v>
      </c>
      <c r="L2111" s="9">
        <v>230940.97349999999</v>
      </c>
      <c r="M2111" s="9">
        <f t="shared" si="971"/>
        <v>99.959042459257347</v>
      </c>
      <c r="N2111" s="9">
        <f t="shared" si="972"/>
        <v>99.997368444423216</v>
      </c>
    </row>
    <row r="2112" spans="1:14" ht="63.75">
      <c r="A2112" s="8" t="s">
        <v>923</v>
      </c>
      <c r="B2112" s="2" t="s">
        <v>818</v>
      </c>
      <c r="C2112" s="2" t="s">
        <v>35</v>
      </c>
      <c r="D2112" s="2" t="s">
        <v>33</v>
      </c>
      <c r="E2112" s="2" t="s">
        <v>924</v>
      </c>
      <c r="F2112" s="6" t="s">
        <v>0</v>
      </c>
      <c r="G2112" s="9">
        <v>58.5</v>
      </c>
      <c r="H2112" s="9" t="s">
        <v>0</v>
      </c>
      <c r="I2112" s="9">
        <v>58.5</v>
      </c>
      <c r="J2112" s="9">
        <f>J2113+J2115</f>
        <v>58.5</v>
      </c>
      <c r="K2112" s="9">
        <f t="shared" ref="K2112:L2112" si="1008">K2113+K2115</f>
        <v>55.420160000000003</v>
      </c>
      <c r="L2112" s="9">
        <f t="shared" si="1008"/>
        <v>55.420160000000003</v>
      </c>
      <c r="M2112" s="9">
        <f t="shared" si="971"/>
        <v>94.735316239316248</v>
      </c>
      <c r="N2112" s="9">
        <f t="shared" si="972"/>
        <v>94.735316239316248</v>
      </c>
    </row>
    <row r="2113" spans="1:14" ht="25.5">
      <c r="A2113" s="8" t="s">
        <v>89</v>
      </c>
      <c r="B2113" s="2" t="s">
        <v>818</v>
      </c>
      <c r="C2113" s="2" t="s">
        <v>35</v>
      </c>
      <c r="D2113" s="2" t="s">
        <v>33</v>
      </c>
      <c r="E2113" s="2" t="s">
        <v>924</v>
      </c>
      <c r="F2113" s="2" t="s">
        <v>90</v>
      </c>
      <c r="G2113" s="9">
        <v>0.9</v>
      </c>
      <c r="H2113" s="9" t="s">
        <v>0</v>
      </c>
      <c r="I2113" s="9">
        <v>0.9</v>
      </c>
      <c r="J2113" s="9">
        <f>J2114</f>
        <v>0.9</v>
      </c>
      <c r="K2113" s="9">
        <f t="shared" ref="K2113:L2113" si="1009">K2114</f>
        <v>0.77742</v>
      </c>
      <c r="L2113" s="9">
        <f t="shared" si="1009"/>
        <v>0.77742</v>
      </c>
      <c r="M2113" s="9">
        <f t="shared" si="971"/>
        <v>86.38</v>
      </c>
      <c r="N2113" s="9">
        <f t="shared" si="972"/>
        <v>86.38</v>
      </c>
    </row>
    <row r="2114" spans="1:14" ht="38.25">
      <c r="A2114" s="8" t="s">
        <v>91</v>
      </c>
      <c r="B2114" s="2" t="s">
        <v>818</v>
      </c>
      <c r="C2114" s="2" t="s">
        <v>35</v>
      </c>
      <c r="D2114" s="2" t="s">
        <v>33</v>
      </c>
      <c r="E2114" s="2" t="s">
        <v>924</v>
      </c>
      <c r="F2114" s="2" t="s">
        <v>92</v>
      </c>
      <c r="G2114" s="9">
        <v>0.9</v>
      </c>
      <c r="H2114" s="9" t="s">
        <v>0</v>
      </c>
      <c r="I2114" s="9">
        <v>0.9</v>
      </c>
      <c r="J2114" s="9">
        <v>0.9</v>
      </c>
      <c r="K2114" s="9">
        <v>0.77742</v>
      </c>
      <c r="L2114" s="9">
        <v>0.77742</v>
      </c>
      <c r="M2114" s="9">
        <f t="shared" ref="M2114:M2177" si="1010">L2114/I2114*100</f>
        <v>86.38</v>
      </c>
      <c r="N2114" s="9">
        <f t="shared" ref="N2114:N2177" si="1011">L2114/J2114*100</f>
        <v>86.38</v>
      </c>
    </row>
    <row r="2115" spans="1:14" ht="25.5">
      <c r="A2115" s="8" t="s">
        <v>93</v>
      </c>
      <c r="B2115" s="2" t="s">
        <v>818</v>
      </c>
      <c r="C2115" s="2" t="s">
        <v>35</v>
      </c>
      <c r="D2115" s="2" t="s">
        <v>33</v>
      </c>
      <c r="E2115" s="2" t="s">
        <v>924</v>
      </c>
      <c r="F2115" s="2" t="s">
        <v>94</v>
      </c>
      <c r="G2115" s="9">
        <v>57.6</v>
      </c>
      <c r="H2115" s="9" t="s">
        <v>0</v>
      </c>
      <c r="I2115" s="9">
        <v>57.6</v>
      </c>
      <c r="J2115" s="9">
        <f>J2116</f>
        <v>57.6</v>
      </c>
      <c r="K2115" s="9">
        <f t="shared" ref="K2115:L2115" si="1012">K2116</f>
        <v>54.642740000000003</v>
      </c>
      <c r="L2115" s="9">
        <f t="shared" si="1012"/>
        <v>54.642740000000003</v>
      </c>
      <c r="M2115" s="9">
        <f t="shared" si="1010"/>
        <v>94.865868055555552</v>
      </c>
      <c r="N2115" s="9">
        <f t="shared" si="1011"/>
        <v>94.865868055555552</v>
      </c>
    </row>
    <row r="2116" spans="1:14" ht="25.5">
      <c r="A2116" s="8" t="s">
        <v>531</v>
      </c>
      <c r="B2116" s="2" t="s">
        <v>818</v>
      </c>
      <c r="C2116" s="2" t="s">
        <v>35</v>
      </c>
      <c r="D2116" s="2" t="s">
        <v>33</v>
      </c>
      <c r="E2116" s="2" t="s">
        <v>924</v>
      </c>
      <c r="F2116" s="2" t="s">
        <v>532</v>
      </c>
      <c r="G2116" s="9">
        <v>57.6</v>
      </c>
      <c r="H2116" s="9" t="s">
        <v>0</v>
      </c>
      <c r="I2116" s="9">
        <v>57.6</v>
      </c>
      <c r="J2116" s="9">
        <v>57.6</v>
      </c>
      <c r="K2116" s="9">
        <v>54.642740000000003</v>
      </c>
      <c r="L2116" s="9">
        <v>54.642740000000003</v>
      </c>
      <c r="M2116" s="9">
        <f t="shared" si="1010"/>
        <v>94.865868055555552</v>
      </c>
      <c r="N2116" s="9">
        <f t="shared" si="1011"/>
        <v>94.865868055555552</v>
      </c>
    </row>
    <row r="2117" spans="1:14" ht="63.75">
      <c r="A2117" s="8" t="s">
        <v>925</v>
      </c>
      <c r="B2117" s="2" t="s">
        <v>818</v>
      </c>
      <c r="C2117" s="2" t="s">
        <v>35</v>
      </c>
      <c r="D2117" s="2" t="s">
        <v>33</v>
      </c>
      <c r="E2117" s="2" t="s">
        <v>926</v>
      </c>
      <c r="F2117" s="6" t="s">
        <v>0</v>
      </c>
      <c r="G2117" s="9">
        <v>1661.4</v>
      </c>
      <c r="H2117" s="9" t="s">
        <v>0</v>
      </c>
      <c r="I2117" s="9">
        <v>1661.4</v>
      </c>
      <c r="J2117" s="9">
        <f>J2118+J2120</f>
        <v>1661.4</v>
      </c>
      <c r="K2117" s="9">
        <f t="shared" ref="K2117:L2117" si="1013">K2118+K2120</f>
        <v>1031.2665</v>
      </c>
      <c r="L2117" s="9">
        <f t="shared" si="1013"/>
        <v>1028.6565000000001</v>
      </c>
      <c r="M2117" s="9">
        <f t="shared" si="1010"/>
        <v>61.915041531238714</v>
      </c>
      <c r="N2117" s="9">
        <f t="shared" si="1011"/>
        <v>61.915041531238714</v>
      </c>
    </row>
    <row r="2118" spans="1:14" ht="25.5">
      <c r="A2118" s="8" t="s">
        <v>89</v>
      </c>
      <c r="B2118" s="2" t="s">
        <v>818</v>
      </c>
      <c r="C2118" s="2" t="s">
        <v>35</v>
      </c>
      <c r="D2118" s="2" t="s">
        <v>33</v>
      </c>
      <c r="E2118" s="2" t="s">
        <v>926</v>
      </c>
      <c r="F2118" s="2" t="s">
        <v>90</v>
      </c>
      <c r="G2118" s="9">
        <v>21.4</v>
      </c>
      <c r="H2118" s="9" t="s">
        <v>0</v>
      </c>
      <c r="I2118" s="9">
        <v>21.4</v>
      </c>
      <c r="J2118" s="9">
        <f>J2119</f>
        <v>21.4</v>
      </c>
      <c r="K2118" s="9">
        <f t="shared" ref="K2118:L2118" si="1014">K2119</f>
        <v>11.266500000000001</v>
      </c>
      <c r="L2118" s="9">
        <f t="shared" si="1014"/>
        <v>8.6564999999999994</v>
      </c>
      <c r="M2118" s="9">
        <f t="shared" si="1010"/>
        <v>40.450934579439249</v>
      </c>
      <c r="N2118" s="9">
        <f t="shared" si="1011"/>
        <v>40.450934579439249</v>
      </c>
    </row>
    <row r="2119" spans="1:14" ht="38.25">
      <c r="A2119" s="8" t="s">
        <v>91</v>
      </c>
      <c r="B2119" s="2" t="s">
        <v>818</v>
      </c>
      <c r="C2119" s="2" t="s">
        <v>35</v>
      </c>
      <c r="D2119" s="2" t="s">
        <v>33</v>
      </c>
      <c r="E2119" s="2" t="s">
        <v>926</v>
      </c>
      <c r="F2119" s="2" t="s">
        <v>92</v>
      </c>
      <c r="G2119" s="9">
        <v>21.4</v>
      </c>
      <c r="H2119" s="9" t="s">
        <v>0</v>
      </c>
      <c r="I2119" s="9">
        <v>21.4</v>
      </c>
      <c r="J2119" s="9">
        <v>21.4</v>
      </c>
      <c r="K2119" s="9">
        <v>11.266500000000001</v>
      </c>
      <c r="L2119" s="9">
        <v>8.6564999999999994</v>
      </c>
      <c r="M2119" s="9">
        <f t="shared" si="1010"/>
        <v>40.450934579439249</v>
      </c>
      <c r="N2119" s="9">
        <f t="shared" si="1011"/>
        <v>40.450934579439249</v>
      </c>
    </row>
    <row r="2120" spans="1:14" ht="25.5">
      <c r="A2120" s="8" t="s">
        <v>93</v>
      </c>
      <c r="B2120" s="2" t="s">
        <v>818</v>
      </c>
      <c r="C2120" s="2" t="s">
        <v>35</v>
      </c>
      <c r="D2120" s="2" t="s">
        <v>33</v>
      </c>
      <c r="E2120" s="2" t="s">
        <v>926</v>
      </c>
      <c r="F2120" s="2" t="s">
        <v>94</v>
      </c>
      <c r="G2120" s="9">
        <v>1640</v>
      </c>
      <c r="H2120" s="9" t="s">
        <v>0</v>
      </c>
      <c r="I2120" s="9">
        <v>1640</v>
      </c>
      <c r="J2120" s="9">
        <f>J2121</f>
        <v>1640</v>
      </c>
      <c r="K2120" s="9">
        <f t="shared" ref="K2120:L2120" si="1015">K2121</f>
        <v>1020</v>
      </c>
      <c r="L2120" s="9">
        <f t="shared" si="1015"/>
        <v>1020</v>
      </c>
      <c r="M2120" s="9">
        <f t="shared" si="1010"/>
        <v>62.195121951219512</v>
      </c>
      <c r="N2120" s="9">
        <f t="shared" si="1011"/>
        <v>62.195121951219512</v>
      </c>
    </row>
    <row r="2121" spans="1:14" ht="25.5">
      <c r="A2121" s="8" t="s">
        <v>927</v>
      </c>
      <c r="B2121" s="2" t="s">
        <v>818</v>
      </c>
      <c r="C2121" s="2" t="s">
        <v>35</v>
      </c>
      <c r="D2121" s="2" t="s">
        <v>33</v>
      </c>
      <c r="E2121" s="2" t="s">
        <v>926</v>
      </c>
      <c r="F2121" s="2" t="s">
        <v>928</v>
      </c>
      <c r="G2121" s="9">
        <v>1640</v>
      </c>
      <c r="H2121" s="9" t="s">
        <v>0</v>
      </c>
      <c r="I2121" s="9">
        <v>1640</v>
      </c>
      <c r="J2121" s="9">
        <v>1640</v>
      </c>
      <c r="K2121" s="9">
        <v>1020</v>
      </c>
      <c r="L2121" s="9">
        <v>1020</v>
      </c>
      <c r="M2121" s="9">
        <f t="shared" si="1010"/>
        <v>62.195121951219512</v>
      </c>
      <c r="N2121" s="9">
        <f t="shared" si="1011"/>
        <v>62.195121951219512</v>
      </c>
    </row>
    <row r="2122" spans="1:14" ht="25.5">
      <c r="A2122" s="8" t="s">
        <v>929</v>
      </c>
      <c r="B2122" s="2" t="s">
        <v>818</v>
      </c>
      <c r="C2122" s="2" t="s">
        <v>35</v>
      </c>
      <c r="D2122" s="2" t="s">
        <v>33</v>
      </c>
      <c r="E2122" s="2" t="s">
        <v>930</v>
      </c>
      <c r="F2122" s="6" t="s">
        <v>0</v>
      </c>
      <c r="G2122" s="9">
        <v>306538.2</v>
      </c>
      <c r="H2122" s="9" t="s">
        <v>0</v>
      </c>
      <c r="I2122" s="9">
        <v>306538.2</v>
      </c>
      <c r="J2122" s="9">
        <f>J2123+J2125</f>
        <v>306538.2</v>
      </c>
      <c r="K2122" s="9">
        <f t="shared" ref="K2122:L2122" si="1016">K2123+K2125</f>
        <v>289702.10094999999</v>
      </c>
      <c r="L2122" s="9">
        <f t="shared" si="1016"/>
        <v>289698.30530000001</v>
      </c>
      <c r="M2122" s="9">
        <f t="shared" si="1010"/>
        <v>94.506428660441017</v>
      </c>
      <c r="N2122" s="9">
        <f t="shared" si="1011"/>
        <v>94.506428660441017</v>
      </c>
    </row>
    <row r="2123" spans="1:14" ht="25.5">
      <c r="A2123" s="8" t="s">
        <v>89</v>
      </c>
      <c r="B2123" s="2" t="s">
        <v>818</v>
      </c>
      <c r="C2123" s="2" t="s">
        <v>35</v>
      </c>
      <c r="D2123" s="2" t="s">
        <v>33</v>
      </c>
      <c r="E2123" s="2" t="s">
        <v>930</v>
      </c>
      <c r="F2123" s="2" t="s">
        <v>90</v>
      </c>
      <c r="G2123" s="9">
        <v>3825.8</v>
      </c>
      <c r="H2123" s="9" t="s">
        <v>0</v>
      </c>
      <c r="I2123" s="9">
        <v>3825.8</v>
      </c>
      <c r="J2123" s="9">
        <f>J2124</f>
        <v>3825.8</v>
      </c>
      <c r="K2123" s="9">
        <f t="shared" ref="K2123:L2123" si="1017">K2124</f>
        <v>2648.2820000000002</v>
      </c>
      <c r="L2123" s="9">
        <f t="shared" si="1017"/>
        <v>2648.2783399999998</v>
      </c>
      <c r="M2123" s="9">
        <f t="shared" si="1010"/>
        <v>69.221557321344548</v>
      </c>
      <c r="N2123" s="9">
        <f t="shared" si="1011"/>
        <v>69.221557321344548</v>
      </c>
    </row>
    <row r="2124" spans="1:14" ht="38.25">
      <c r="A2124" s="8" t="s">
        <v>91</v>
      </c>
      <c r="B2124" s="2" t="s">
        <v>818</v>
      </c>
      <c r="C2124" s="2" t="s">
        <v>35</v>
      </c>
      <c r="D2124" s="2" t="s">
        <v>33</v>
      </c>
      <c r="E2124" s="2" t="s">
        <v>930</v>
      </c>
      <c r="F2124" s="2" t="s">
        <v>92</v>
      </c>
      <c r="G2124" s="9">
        <v>3825.8</v>
      </c>
      <c r="H2124" s="9" t="s">
        <v>0</v>
      </c>
      <c r="I2124" s="9">
        <v>3825.8</v>
      </c>
      <c r="J2124" s="9">
        <v>3825.8</v>
      </c>
      <c r="K2124" s="9">
        <v>2648.2820000000002</v>
      </c>
      <c r="L2124" s="9">
        <v>2648.2783399999998</v>
      </c>
      <c r="M2124" s="9">
        <f t="shared" si="1010"/>
        <v>69.221557321344548</v>
      </c>
      <c r="N2124" s="9">
        <f t="shared" si="1011"/>
        <v>69.221557321344548</v>
      </c>
    </row>
    <row r="2125" spans="1:14" ht="25.5">
      <c r="A2125" s="8" t="s">
        <v>93</v>
      </c>
      <c r="B2125" s="2" t="s">
        <v>818</v>
      </c>
      <c r="C2125" s="2" t="s">
        <v>35</v>
      </c>
      <c r="D2125" s="2" t="s">
        <v>33</v>
      </c>
      <c r="E2125" s="2" t="s">
        <v>930</v>
      </c>
      <c r="F2125" s="2" t="s">
        <v>94</v>
      </c>
      <c r="G2125" s="9">
        <v>302712.40000000002</v>
      </c>
      <c r="H2125" s="9" t="s">
        <v>0</v>
      </c>
      <c r="I2125" s="9">
        <v>302712.40000000002</v>
      </c>
      <c r="J2125" s="9">
        <f>J2126</f>
        <v>302712.40000000002</v>
      </c>
      <c r="K2125" s="9">
        <f t="shared" ref="K2125:L2125" si="1018">K2126</f>
        <v>287053.81894999999</v>
      </c>
      <c r="L2125" s="9">
        <f t="shared" si="1018"/>
        <v>287050.02695999999</v>
      </c>
      <c r="M2125" s="9">
        <f t="shared" si="1010"/>
        <v>94.825988945282703</v>
      </c>
      <c r="N2125" s="9">
        <f t="shared" si="1011"/>
        <v>94.825988945282703</v>
      </c>
    </row>
    <row r="2126" spans="1:14" ht="25.5">
      <c r="A2126" s="8" t="s">
        <v>531</v>
      </c>
      <c r="B2126" s="2" t="s">
        <v>818</v>
      </c>
      <c r="C2126" s="2" t="s">
        <v>35</v>
      </c>
      <c r="D2126" s="2" t="s">
        <v>33</v>
      </c>
      <c r="E2126" s="2" t="s">
        <v>930</v>
      </c>
      <c r="F2126" s="2" t="s">
        <v>532</v>
      </c>
      <c r="G2126" s="9">
        <v>302712.40000000002</v>
      </c>
      <c r="H2126" s="9" t="s">
        <v>0</v>
      </c>
      <c r="I2126" s="9">
        <v>302712.40000000002</v>
      </c>
      <c r="J2126" s="9">
        <v>302712.40000000002</v>
      </c>
      <c r="K2126" s="9">
        <v>287053.81894999999</v>
      </c>
      <c r="L2126" s="9">
        <v>287050.02695999999</v>
      </c>
      <c r="M2126" s="9">
        <f t="shared" si="1010"/>
        <v>94.825988945282703</v>
      </c>
      <c r="N2126" s="9">
        <f t="shared" si="1011"/>
        <v>94.825988945282703</v>
      </c>
    </row>
    <row r="2127" spans="1:14" ht="63.75">
      <c r="A2127" s="8" t="s">
        <v>931</v>
      </c>
      <c r="B2127" s="2" t="s">
        <v>818</v>
      </c>
      <c r="C2127" s="2" t="s">
        <v>35</v>
      </c>
      <c r="D2127" s="2" t="s">
        <v>33</v>
      </c>
      <c r="E2127" s="2" t="s">
        <v>932</v>
      </c>
      <c r="F2127" s="6" t="s">
        <v>0</v>
      </c>
      <c r="G2127" s="9">
        <v>184028.1</v>
      </c>
      <c r="H2127" s="9" t="s">
        <v>0</v>
      </c>
      <c r="I2127" s="9">
        <v>184028.1</v>
      </c>
      <c r="J2127" s="9">
        <f>J2128+J2130</f>
        <v>184028.1</v>
      </c>
      <c r="K2127" s="9">
        <f t="shared" ref="K2127:L2127" si="1019">K2128+K2130</f>
        <v>164731.94044999999</v>
      </c>
      <c r="L2127" s="9">
        <f t="shared" si="1019"/>
        <v>164731.94044999999</v>
      </c>
      <c r="M2127" s="9">
        <f t="shared" si="1010"/>
        <v>89.514558075641702</v>
      </c>
      <c r="N2127" s="9">
        <f t="shared" si="1011"/>
        <v>89.514558075641702</v>
      </c>
    </row>
    <row r="2128" spans="1:14" ht="25.5">
      <c r="A2128" s="8" t="s">
        <v>89</v>
      </c>
      <c r="B2128" s="2" t="s">
        <v>818</v>
      </c>
      <c r="C2128" s="2" t="s">
        <v>35</v>
      </c>
      <c r="D2128" s="2" t="s">
        <v>33</v>
      </c>
      <c r="E2128" s="2" t="s">
        <v>932</v>
      </c>
      <c r="F2128" s="2" t="s">
        <v>90</v>
      </c>
      <c r="G2128" s="9">
        <v>7814.7</v>
      </c>
      <c r="H2128" s="9" t="s">
        <v>0</v>
      </c>
      <c r="I2128" s="9">
        <v>7814.7</v>
      </c>
      <c r="J2128" s="9">
        <f>J2129</f>
        <v>7814.7</v>
      </c>
      <c r="K2128" s="9">
        <f t="shared" ref="K2128:L2128" si="1020">K2129</f>
        <v>5697.9463299999998</v>
      </c>
      <c r="L2128" s="9">
        <f t="shared" si="1020"/>
        <v>5697.9463299999998</v>
      </c>
      <c r="M2128" s="9">
        <f t="shared" si="1010"/>
        <v>72.913180672322682</v>
      </c>
      <c r="N2128" s="9">
        <f t="shared" si="1011"/>
        <v>72.913180672322682</v>
      </c>
    </row>
    <row r="2129" spans="1:14" ht="38.25">
      <c r="A2129" s="8" t="s">
        <v>91</v>
      </c>
      <c r="B2129" s="2" t="s">
        <v>818</v>
      </c>
      <c r="C2129" s="2" t="s">
        <v>35</v>
      </c>
      <c r="D2129" s="2" t="s">
        <v>33</v>
      </c>
      <c r="E2129" s="2" t="s">
        <v>932</v>
      </c>
      <c r="F2129" s="2" t="s">
        <v>92</v>
      </c>
      <c r="G2129" s="9">
        <v>7814.7</v>
      </c>
      <c r="H2129" s="9" t="s">
        <v>0</v>
      </c>
      <c r="I2129" s="9">
        <v>7814.7</v>
      </c>
      <c r="J2129" s="9">
        <v>7814.7</v>
      </c>
      <c r="K2129" s="9">
        <v>5697.9463299999998</v>
      </c>
      <c r="L2129" s="9">
        <v>5697.9463299999998</v>
      </c>
      <c r="M2129" s="9">
        <f t="shared" si="1010"/>
        <v>72.913180672322682</v>
      </c>
      <c r="N2129" s="9">
        <f t="shared" si="1011"/>
        <v>72.913180672322682</v>
      </c>
    </row>
    <row r="2130" spans="1:14" ht="25.5">
      <c r="A2130" s="8" t="s">
        <v>93</v>
      </c>
      <c r="B2130" s="2" t="s">
        <v>818</v>
      </c>
      <c r="C2130" s="2" t="s">
        <v>35</v>
      </c>
      <c r="D2130" s="2" t="s">
        <v>33</v>
      </c>
      <c r="E2130" s="2" t="s">
        <v>932</v>
      </c>
      <c r="F2130" s="2" t="s">
        <v>94</v>
      </c>
      <c r="G2130" s="9">
        <v>176213.4</v>
      </c>
      <c r="H2130" s="9" t="s">
        <v>0</v>
      </c>
      <c r="I2130" s="9">
        <v>176213.4</v>
      </c>
      <c r="J2130" s="9">
        <f>J2131</f>
        <v>176213.4</v>
      </c>
      <c r="K2130" s="9">
        <f t="shared" ref="K2130:L2130" si="1021">K2131</f>
        <v>159033.99411999999</v>
      </c>
      <c r="L2130" s="9">
        <f t="shared" si="1021"/>
        <v>159033.99411999999</v>
      </c>
      <c r="M2130" s="9">
        <f t="shared" si="1010"/>
        <v>90.250794843070963</v>
      </c>
      <c r="N2130" s="9">
        <f t="shared" si="1011"/>
        <v>90.250794843070963</v>
      </c>
    </row>
    <row r="2131" spans="1:14" ht="25.5">
      <c r="A2131" s="8" t="s">
        <v>531</v>
      </c>
      <c r="B2131" s="2" t="s">
        <v>818</v>
      </c>
      <c r="C2131" s="2" t="s">
        <v>35</v>
      </c>
      <c r="D2131" s="2" t="s">
        <v>33</v>
      </c>
      <c r="E2131" s="2" t="s">
        <v>932</v>
      </c>
      <c r="F2131" s="2" t="s">
        <v>532</v>
      </c>
      <c r="G2131" s="9">
        <v>176213.4</v>
      </c>
      <c r="H2131" s="9" t="s">
        <v>0</v>
      </c>
      <c r="I2131" s="9">
        <v>176213.4</v>
      </c>
      <c r="J2131" s="9">
        <v>176213.4</v>
      </c>
      <c r="K2131" s="9">
        <v>159033.99411999999</v>
      </c>
      <c r="L2131" s="9">
        <v>159033.99411999999</v>
      </c>
      <c r="M2131" s="9">
        <f t="shared" si="1010"/>
        <v>90.250794843070963</v>
      </c>
      <c r="N2131" s="9">
        <f t="shared" si="1011"/>
        <v>90.250794843070963</v>
      </c>
    </row>
    <row r="2132" spans="1:14" ht="76.5">
      <c r="A2132" s="8" t="s">
        <v>933</v>
      </c>
      <c r="B2132" s="2" t="s">
        <v>818</v>
      </c>
      <c r="C2132" s="2" t="s">
        <v>35</v>
      </c>
      <c r="D2132" s="2" t="s">
        <v>33</v>
      </c>
      <c r="E2132" s="2" t="s">
        <v>934</v>
      </c>
      <c r="F2132" s="6" t="s">
        <v>0</v>
      </c>
      <c r="G2132" s="9">
        <v>639</v>
      </c>
      <c r="H2132" s="9" t="s">
        <v>0</v>
      </c>
      <c r="I2132" s="9">
        <v>639</v>
      </c>
      <c r="J2132" s="9">
        <f>J2133+J2135</f>
        <v>639</v>
      </c>
      <c r="K2132" s="9">
        <f t="shared" ref="K2132:L2132" si="1022">K2133+K2135</f>
        <v>585.60699999999997</v>
      </c>
      <c r="L2132" s="9">
        <f t="shared" si="1022"/>
        <v>585.60824000000002</v>
      </c>
      <c r="M2132" s="9">
        <f t="shared" si="1010"/>
        <v>91.644482003129895</v>
      </c>
      <c r="N2132" s="9">
        <f t="shared" si="1011"/>
        <v>91.644482003129895</v>
      </c>
    </row>
    <row r="2133" spans="1:14" ht="25.5">
      <c r="A2133" s="8" t="s">
        <v>89</v>
      </c>
      <c r="B2133" s="2" t="s">
        <v>818</v>
      </c>
      <c r="C2133" s="2" t="s">
        <v>35</v>
      </c>
      <c r="D2133" s="2" t="s">
        <v>33</v>
      </c>
      <c r="E2133" s="2" t="s">
        <v>934</v>
      </c>
      <c r="F2133" s="2" t="s">
        <v>90</v>
      </c>
      <c r="G2133" s="9">
        <v>7.8</v>
      </c>
      <c r="H2133" s="9" t="s">
        <v>0</v>
      </c>
      <c r="I2133" s="9">
        <v>7.8</v>
      </c>
      <c r="J2133" s="9">
        <f>J2134</f>
        <v>7.8</v>
      </c>
      <c r="K2133" s="9">
        <f t="shared" ref="K2133:L2133" si="1023">K2134</f>
        <v>7.0069999999999997</v>
      </c>
      <c r="L2133" s="9">
        <f t="shared" si="1023"/>
        <v>7.0082399999999998</v>
      </c>
      <c r="M2133" s="9">
        <f t="shared" si="1010"/>
        <v>89.849230769230772</v>
      </c>
      <c r="N2133" s="9">
        <f t="shared" si="1011"/>
        <v>89.849230769230772</v>
      </c>
    </row>
    <row r="2134" spans="1:14" ht="38.25">
      <c r="A2134" s="8" t="s">
        <v>91</v>
      </c>
      <c r="B2134" s="2" t="s">
        <v>818</v>
      </c>
      <c r="C2134" s="2" t="s">
        <v>35</v>
      </c>
      <c r="D2134" s="2" t="s">
        <v>33</v>
      </c>
      <c r="E2134" s="2" t="s">
        <v>934</v>
      </c>
      <c r="F2134" s="2" t="s">
        <v>92</v>
      </c>
      <c r="G2134" s="9">
        <v>7.8</v>
      </c>
      <c r="H2134" s="9" t="s">
        <v>0</v>
      </c>
      <c r="I2134" s="9">
        <v>7.8</v>
      </c>
      <c r="J2134" s="9">
        <v>7.8</v>
      </c>
      <c r="K2134" s="9">
        <v>7.0069999999999997</v>
      </c>
      <c r="L2134" s="9">
        <v>7.0082399999999998</v>
      </c>
      <c r="M2134" s="9">
        <f t="shared" si="1010"/>
        <v>89.849230769230772</v>
      </c>
      <c r="N2134" s="9">
        <f t="shared" si="1011"/>
        <v>89.849230769230772</v>
      </c>
    </row>
    <row r="2135" spans="1:14" ht="25.5">
      <c r="A2135" s="8" t="s">
        <v>93</v>
      </c>
      <c r="B2135" s="2" t="s">
        <v>818</v>
      </c>
      <c r="C2135" s="2" t="s">
        <v>35</v>
      </c>
      <c r="D2135" s="2" t="s">
        <v>33</v>
      </c>
      <c r="E2135" s="2" t="s">
        <v>934</v>
      </c>
      <c r="F2135" s="2" t="s">
        <v>94</v>
      </c>
      <c r="G2135" s="9">
        <v>631.20000000000005</v>
      </c>
      <c r="H2135" s="9" t="s">
        <v>0</v>
      </c>
      <c r="I2135" s="9">
        <v>631.20000000000005</v>
      </c>
      <c r="J2135" s="9">
        <f>J2136</f>
        <v>631.20000000000005</v>
      </c>
      <c r="K2135" s="9">
        <f t="shared" ref="K2135:L2135" si="1024">K2136</f>
        <v>578.6</v>
      </c>
      <c r="L2135" s="9">
        <f t="shared" si="1024"/>
        <v>578.6</v>
      </c>
      <c r="M2135" s="9">
        <f t="shared" si="1010"/>
        <v>91.666666666666657</v>
      </c>
      <c r="N2135" s="9">
        <f t="shared" si="1011"/>
        <v>91.666666666666657</v>
      </c>
    </row>
    <row r="2136" spans="1:14" ht="25.5">
      <c r="A2136" s="8" t="s">
        <v>531</v>
      </c>
      <c r="B2136" s="2" t="s">
        <v>818</v>
      </c>
      <c r="C2136" s="2" t="s">
        <v>35</v>
      </c>
      <c r="D2136" s="2" t="s">
        <v>33</v>
      </c>
      <c r="E2136" s="2" t="s">
        <v>934</v>
      </c>
      <c r="F2136" s="2" t="s">
        <v>532</v>
      </c>
      <c r="G2136" s="9">
        <v>631.20000000000005</v>
      </c>
      <c r="H2136" s="9" t="s">
        <v>0</v>
      </c>
      <c r="I2136" s="9">
        <v>631.20000000000005</v>
      </c>
      <c r="J2136" s="9">
        <v>631.20000000000005</v>
      </c>
      <c r="K2136" s="9">
        <v>578.6</v>
      </c>
      <c r="L2136" s="9">
        <v>578.6</v>
      </c>
      <c r="M2136" s="9">
        <f t="shared" si="1010"/>
        <v>91.666666666666657</v>
      </c>
      <c r="N2136" s="9">
        <f t="shared" si="1011"/>
        <v>91.666666666666657</v>
      </c>
    </row>
    <row r="2137" spans="1:14" ht="76.5">
      <c r="A2137" s="8" t="s">
        <v>935</v>
      </c>
      <c r="B2137" s="2" t="s">
        <v>818</v>
      </c>
      <c r="C2137" s="2" t="s">
        <v>35</v>
      </c>
      <c r="D2137" s="2" t="s">
        <v>33</v>
      </c>
      <c r="E2137" s="2" t="s">
        <v>936</v>
      </c>
      <c r="F2137" s="6" t="s">
        <v>0</v>
      </c>
      <c r="G2137" s="9">
        <v>12.2</v>
      </c>
      <c r="H2137" s="9" t="s">
        <v>0</v>
      </c>
      <c r="I2137" s="9">
        <v>12.2</v>
      </c>
      <c r="J2137" s="9">
        <f>J2138+J2140</f>
        <v>12.2</v>
      </c>
      <c r="K2137" s="9">
        <f t="shared" ref="K2137:L2137" si="1025">K2138+K2140</f>
        <v>11.164999999999999</v>
      </c>
      <c r="L2137" s="9">
        <f t="shared" si="1025"/>
        <v>11.164999999999999</v>
      </c>
      <c r="M2137" s="9">
        <f t="shared" si="1010"/>
        <v>91.516393442622942</v>
      </c>
      <c r="N2137" s="9">
        <f t="shared" si="1011"/>
        <v>91.516393442622942</v>
      </c>
    </row>
    <row r="2138" spans="1:14" ht="25.5">
      <c r="A2138" s="8" t="s">
        <v>89</v>
      </c>
      <c r="B2138" s="2" t="s">
        <v>818</v>
      </c>
      <c r="C2138" s="2" t="s">
        <v>35</v>
      </c>
      <c r="D2138" s="2" t="s">
        <v>33</v>
      </c>
      <c r="E2138" s="2" t="s">
        <v>936</v>
      </c>
      <c r="F2138" s="2" t="s">
        <v>90</v>
      </c>
      <c r="G2138" s="9">
        <v>0.2</v>
      </c>
      <c r="H2138" s="9" t="s">
        <v>0</v>
      </c>
      <c r="I2138" s="9">
        <v>0.2</v>
      </c>
      <c r="J2138" s="9">
        <f>J2139</f>
        <v>0.2</v>
      </c>
      <c r="K2138" s="9">
        <f t="shared" ref="K2138:L2138" si="1026">K2139</f>
        <v>0.16500000000000001</v>
      </c>
      <c r="L2138" s="9">
        <f t="shared" si="1026"/>
        <v>0.16500000000000001</v>
      </c>
      <c r="M2138" s="9">
        <f t="shared" si="1010"/>
        <v>82.5</v>
      </c>
      <c r="N2138" s="9">
        <f t="shared" si="1011"/>
        <v>82.5</v>
      </c>
    </row>
    <row r="2139" spans="1:14" ht="38.25">
      <c r="A2139" s="8" t="s">
        <v>91</v>
      </c>
      <c r="B2139" s="2" t="s">
        <v>818</v>
      </c>
      <c r="C2139" s="2" t="s">
        <v>35</v>
      </c>
      <c r="D2139" s="2" t="s">
        <v>33</v>
      </c>
      <c r="E2139" s="2" t="s">
        <v>936</v>
      </c>
      <c r="F2139" s="2" t="s">
        <v>92</v>
      </c>
      <c r="G2139" s="9">
        <v>0.2</v>
      </c>
      <c r="H2139" s="9" t="s">
        <v>0</v>
      </c>
      <c r="I2139" s="9">
        <v>0.2</v>
      </c>
      <c r="J2139" s="9">
        <v>0.2</v>
      </c>
      <c r="K2139" s="9">
        <v>0.16500000000000001</v>
      </c>
      <c r="L2139" s="9">
        <v>0.16500000000000001</v>
      </c>
      <c r="M2139" s="9">
        <f t="shared" si="1010"/>
        <v>82.5</v>
      </c>
      <c r="N2139" s="9">
        <f t="shared" si="1011"/>
        <v>82.5</v>
      </c>
    </row>
    <row r="2140" spans="1:14" ht="25.5">
      <c r="A2140" s="8" t="s">
        <v>93</v>
      </c>
      <c r="B2140" s="2" t="s">
        <v>818</v>
      </c>
      <c r="C2140" s="2" t="s">
        <v>35</v>
      </c>
      <c r="D2140" s="2" t="s">
        <v>33</v>
      </c>
      <c r="E2140" s="2" t="s">
        <v>936</v>
      </c>
      <c r="F2140" s="2" t="s">
        <v>94</v>
      </c>
      <c r="G2140" s="9">
        <v>12</v>
      </c>
      <c r="H2140" s="9" t="s">
        <v>0</v>
      </c>
      <c r="I2140" s="9">
        <v>12</v>
      </c>
      <c r="J2140" s="9">
        <f>J2141</f>
        <v>12</v>
      </c>
      <c r="K2140" s="9">
        <f t="shared" ref="K2140:L2140" si="1027">K2141</f>
        <v>11</v>
      </c>
      <c r="L2140" s="9">
        <f t="shared" si="1027"/>
        <v>11</v>
      </c>
      <c r="M2140" s="9">
        <f t="shared" si="1010"/>
        <v>91.666666666666657</v>
      </c>
      <c r="N2140" s="9">
        <f t="shared" si="1011"/>
        <v>91.666666666666657</v>
      </c>
    </row>
    <row r="2141" spans="1:14" ht="25.5">
      <c r="A2141" s="8" t="s">
        <v>531</v>
      </c>
      <c r="B2141" s="2" t="s">
        <v>818</v>
      </c>
      <c r="C2141" s="2" t="s">
        <v>35</v>
      </c>
      <c r="D2141" s="2" t="s">
        <v>33</v>
      </c>
      <c r="E2141" s="2" t="s">
        <v>936</v>
      </c>
      <c r="F2141" s="2" t="s">
        <v>532</v>
      </c>
      <c r="G2141" s="9">
        <v>12</v>
      </c>
      <c r="H2141" s="9" t="s">
        <v>0</v>
      </c>
      <c r="I2141" s="9">
        <v>12</v>
      </c>
      <c r="J2141" s="9">
        <v>12</v>
      </c>
      <c r="K2141" s="9">
        <v>11</v>
      </c>
      <c r="L2141" s="9">
        <v>11</v>
      </c>
      <c r="M2141" s="9">
        <f t="shared" si="1010"/>
        <v>91.666666666666657</v>
      </c>
      <c r="N2141" s="9">
        <f t="shared" si="1011"/>
        <v>91.666666666666657</v>
      </c>
    </row>
    <row r="2142" spans="1:14" ht="51">
      <c r="A2142" s="8" t="s">
        <v>937</v>
      </c>
      <c r="B2142" s="2" t="s">
        <v>818</v>
      </c>
      <c r="C2142" s="2" t="s">
        <v>35</v>
      </c>
      <c r="D2142" s="2" t="s">
        <v>33</v>
      </c>
      <c r="E2142" s="2" t="s">
        <v>938</v>
      </c>
      <c r="F2142" s="6" t="s">
        <v>0</v>
      </c>
      <c r="G2142" s="9">
        <v>4799</v>
      </c>
      <c r="H2142" s="9" t="s">
        <v>0</v>
      </c>
      <c r="I2142" s="9">
        <v>4799</v>
      </c>
      <c r="J2142" s="9">
        <f>J2143+J2145</f>
        <v>4799.0199999999995</v>
      </c>
      <c r="K2142" s="9">
        <f t="shared" ref="K2142:L2142" si="1028">K2143+K2145</f>
        <v>4798.60041</v>
      </c>
      <c r="L2142" s="9">
        <f t="shared" si="1028"/>
        <v>4798.5980599999994</v>
      </c>
      <c r="M2142" s="9">
        <f t="shared" si="1010"/>
        <v>99.991624505105221</v>
      </c>
      <c r="N2142" s="9">
        <f t="shared" si="1011"/>
        <v>99.991207788256759</v>
      </c>
    </row>
    <row r="2143" spans="1:14" ht="25.5">
      <c r="A2143" s="8" t="s">
        <v>89</v>
      </c>
      <c r="B2143" s="2" t="s">
        <v>818</v>
      </c>
      <c r="C2143" s="2" t="s">
        <v>35</v>
      </c>
      <c r="D2143" s="2" t="s">
        <v>33</v>
      </c>
      <c r="E2143" s="2" t="s">
        <v>938</v>
      </c>
      <c r="F2143" s="2" t="s">
        <v>90</v>
      </c>
      <c r="G2143" s="9">
        <v>55.8</v>
      </c>
      <c r="H2143" s="9" t="s">
        <v>0</v>
      </c>
      <c r="I2143" s="9">
        <v>55.8</v>
      </c>
      <c r="J2143" s="9">
        <f>J2144</f>
        <v>55.82</v>
      </c>
      <c r="K2143" s="9">
        <f t="shared" ref="K2143:L2143" si="1029">K2144</f>
        <v>55.687089999999998</v>
      </c>
      <c r="L2143" s="9">
        <f t="shared" si="1029"/>
        <v>55.684739999999998</v>
      </c>
      <c r="M2143" s="9">
        <f t="shared" si="1010"/>
        <v>99.793440860215057</v>
      </c>
      <c r="N2143" s="9">
        <f t="shared" si="1011"/>
        <v>99.757685417413114</v>
      </c>
    </row>
    <row r="2144" spans="1:14" ht="38.25">
      <c r="A2144" s="8" t="s">
        <v>91</v>
      </c>
      <c r="B2144" s="2" t="s">
        <v>818</v>
      </c>
      <c r="C2144" s="2" t="s">
        <v>35</v>
      </c>
      <c r="D2144" s="2" t="s">
        <v>33</v>
      </c>
      <c r="E2144" s="2" t="s">
        <v>938</v>
      </c>
      <c r="F2144" s="2" t="s">
        <v>92</v>
      </c>
      <c r="G2144" s="9">
        <v>55.8</v>
      </c>
      <c r="H2144" s="9" t="s">
        <v>0</v>
      </c>
      <c r="I2144" s="9">
        <v>55.8</v>
      </c>
      <c r="J2144" s="9">
        <v>55.82</v>
      </c>
      <c r="K2144" s="9">
        <v>55.687089999999998</v>
      </c>
      <c r="L2144" s="9">
        <v>55.684739999999998</v>
      </c>
      <c r="M2144" s="9">
        <f t="shared" si="1010"/>
        <v>99.793440860215057</v>
      </c>
      <c r="N2144" s="9">
        <f t="shared" si="1011"/>
        <v>99.757685417413114</v>
      </c>
    </row>
    <row r="2145" spans="1:14" ht="25.5">
      <c r="A2145" s="8" t="s">
        <v>93</v>
      </c>
      <c r="B2145" s="2" t="s">
        <v>818</v>
      </c>
      <c r="C2145" s="2" t="s">
        <v>35</v>
      </c>
      <c r="D2145" s="2" t="s">
        <v>33</v>
      </c>
      <c r="E2145" s="2" t="s">
        <v>938</v>
      </c>
      <c r="F2145" s="2" t="s">
        <v>94</v>
      </c>
      <c r="G2145" s="9">
        <v>4743.2</v>
      </c>
      <c r="H2145" s="9" t="s">
        <v>0</v>
      </c>
      <c r="I2145" s="9">
        <v>4743.2</v>
      </c>
      <c r="J2145" s="9">
        <f>J2146</f>
        <v>4743.2</v>
      </c>
      <c r="K2145" s="9">
        <f t="shared" ref="K2145:L2145" si="1030">K2146</f>
        <v>4742.9133199999997</v>
      </c>
      <c r="L2145" s="9">
        <f t="shared" si="1030"/>
        <v>4742.9133199999997</v>
      </c>
      <c r="M2145" s="9">
        <f t="shared" si="1010"/>
        <v>99.993955979085854</v>
      </c>
      <c r="N2145" s="9">
        <f t="shared" si="1011"/>
        <v>99.993955979085854</v>
      </c>
    </row>
    <row r="2146" spans="1:14" ht="25.5">
      <c r="A2146" s="8" t="s">
        <v>531</v>
      </c>
      <c r="B2146" s="2" t="s">
        <v>818</v>
      </c>
      <c r="C2146" s="2" t="s">
        <v>35</v>
      </c>
      <c r="D2146" s="2" t="s">
        <v>33</v>
      </c>
      <c r="E2146" s="2" t="s">
        <v>938</v>
      </c>
      <c r="F2146" s="2" t="s">
        <v>532</v>
      </c>
      <c r="G2146" s="9">
        <v>4743.2</v>
      </c>
      <c r="H2146" s="9" t="s">
        <v>0</v>
      </c>
      <c r="I2146" s="9">
        <v>4743.2</v>
      </c>
      <c r="J2146" s="9">
        <v>4743.2</v>
      </c>
      <c r="K2146" s="9">
        <v>4742.9133199999997</v>
      </c>
      <c r="L2146" s="9">
        <v>4742.9133199999997</v>
      </c>
      <c r="M2146" s="9">
        <f t="shared" si="1010"/>
        <v>99.993955979085854</v>
      </c>
      <c r="N2146" s="9">
        <f t="shared" si="1011"/>
        <v>99.993955979085854</v>
      </c>
    </row>
    <row r="2147" spans="1:14" ht="38.25">
      <c r="A2147" s="8" t="s">
        <v>939</v>
      </c>
      <c r="B2147" s="2" t="s">
        <v>818</v>
      </c>
      <c r="C2147" s="2" t="s">
        <v>35</v>
      </c>
      <c r="D2147" s="2" t="s">
        <v>33</v>
      </c>
      <c r="E2147" s="2" t="s">
        <v>940</v>
      </c>
      <c r="F2147" s="6" t="s">
        <v>0</v>
      </c>
      <c r="G2147" s="9">
        <v>11326.4</v>
      </c>
      <c r="H2147" s="9" t="s">
        <v>0</v>
      </c>
      <c r="I2147" s="9">
        <v>11326.4</v>
      </c>
      <c r="J2147" s="9">
        <f>J2148+J2150</f>
        <v>11326.424999999999</v>
      </c>
      <c r="K2147" s="9">
        <f t="shared" ref="K2147:L2147" si="1031">K2148+K2150</f>
        <v>11316.107870000002</v>
      </c>
      <c r="L2147" s="9">
        <f t="shared" si="1031"/>
        <v>11316.107870000002</v>
      </c>
      <c r="M2147" s="9">
        <f t="shared" si="1010"/>
        <v>99.909131498092975</v>
      </c>
      <c r="N2147" s="9">
        <f t="shared" si="1011"/>
        <v>99.908910975881639</v>
      </c>
    </row>
    <row r="2148" spans="1:14" ht="25.5">
      <c r="A2148" s="8" t="s">
        <v>89</v>
      </c>
      <c r="B2148" s="2" t="s">
        <v>818</v>
      </c>
      <c r="C2148" s="2" t="s">
        <v>35</v>
      </c>
      <c r="D2148" s="2" t="s">
        <v>33</v>
      </c>
      <c r="E2148" s="2" t="s">
        <v>940</v>
      </c>
      <c r="F2148" s="2" t="s">
        <v>90</v>
      </c>
      <c r="G2148" s="9">
        <v>147.19999999999999</v>
      </c>
      <c r="H2148" s="9" t="s">
        <v>0</v>
      </c>
      <c r="I2148" s="9">
        <v>147.19999999999999</v>
      </c>
      <c r="J2148" s="9">
        <f>J2149</f>
        <v>147.21100000000001</v>
      </c>
      <c r="K2148" s="9">
        <f t="shared" ref="K2148:L2148" si="1032">K2149</f>
        <v>145.89542</v>
      </c>
      <c r="L2148" s="9">
        <f t="shared" si="1032"/>
        <v>145.89542</v>
      </c>
      <c r="M2148" s="9">
        <f t="shared" si="1010"/>
        <v>99.113736413043483</v>
      </c>
      <c r="N2148" s="9">
        <f t="shared" si="1011"/>
        <v>99.106330369333804</v>
      </c>
    </row>
    <row r="2149" spans="1:14" ht="38.25">
      <c r="A2149" s="8" t="s">
        <v>91</v>
      </c>
      <c r="B2149" s="2" t="s">
        <v>818</v>
      </c>
      <c r="C2149" s="2" t="s">
        <v>35</v>
      </c>
      <c r="D2149" s="2" t="s">
        <v>33</v>
      </c>
      <c r="E2149" s="2" t="s">
        <v>940</v>
      </c>
      <c r="F2149" s="2" t="s">
        <v>92</v>
      </c>
      <c r="G2149" s="9">
        <v>147.19999999999999</v>
      </c>
      <c r="H2149" s="9" t="s">
        <v>0</v>
      </c>
      <c r="I2149" s="9">
        <v>147.19999999999999</v>
      </c>
      <c r="J2149" s="9">
        <v>147.21100000000001</v>
      </c>
      <c r="K2149" s="9">
        <v>145.89542</v>
      </c>
      <c r="L2149" s="9">
        <v>145.89542</v>
      </c>
      <c r="M2149" s="9">
        <f t="shared" si="1010"/>
        <v>99.113736413043483</v>
      </c>
      <c r="N2149" s="9">
        <f t="shared" si="1011"/>
        <v>99.106330369333804</v>
      </c>
    </row>
    <row r="2150" spans="1:14" ht="25.5">
      <c r="A2150" s="8" t="s">
        <v>93</v>
      </c>
      <c r="B2150" s="2" t="s">
        <v>818</v>
      </c>
      <c r="C2150" s="2" t="s">
        <v>35</v>
      </c>
      <c r="D2150" s="2" t="s">
        <v>33</v>
      </c>
      <c r="E2150" s="2" t="s">
        <v>940</v>
      </c>
      <c r="F2150" s="2" t="s">
        <v>94</v>
      </c>
      <c r="G2150" s="9">
        <v>11179.2</v>
      </c>
      <c r="H2150" s="9" t="s">
        <v>0</v>
      </c>
      <c r="I2150" s="9">
        <v>11179.2</v>
      </c>
      <c r="J2150" s="9">
        <f>J2151</f>
        <v>11179.214</v>
      </c>
      <c r="K2150" s="9">
        <f t="shared" ref="K2150:L2150" si="1033">K2151</f>
        <v>11170.212450000001</v>
      </c>
      <c r="L2150" s="9">
        <f t="shared" si="1033"/>
        <v>11170.212450000001</v>
      </c>
      <c r="M2150" s="9">
        <f t="shared" si="1010"/>
        <v>99.919604712322879</v>
      </c>
      <c r="N2150" s="9">
        <f t="shared" si="1011"/>
        <v>99.9194795805859</v>
      </c>
    </row>
    <row r="2151" spans="1:14" ht="25.5">
      <c r="A2151" s="8" t="s">
        <v>531</v>
      </c>
      <c r="B2151" s="2" t="s">
        <v>818</v>
      </c>
      <c r="C2151" s="2" t="s">
        <v>35</v>
      </c>
      <c r="D2151" s="2" t="s">
        <v>33</v>
      </c>
      <c r="E2151" s="2" t="s">
        <v>940</v>
      </c>
      <c r="F2151" s="2" t="s">
        <v>532</v>
      </c>
      <c r="G2151" s="9">
        <v>11179.2</v>
      </c>
      <c r="H2151" s="9" t="s">
        <v>0</v>
      </c>
      <c r="I2151" s="9">
        <v>11179.2</v>
      </c>
      <c r="J2151" s="9">
        <v>11179.214</v>
      </c>
      <c r="K2151" s="9">
        <v>11170.212450000001</v>
      </c>
      <c r="L2151" s="9">
        <v>11170.212450000001</v>
      </c>
      <c r="M2151" s="9">
        <f t="shared" si="1010"/>
        <v>99.919604712322879</v>
      </c>
      <c r="N2151" s="9">
        <f t="shared" si="1011"/>
        <v>99.9194795805859</v>
      </c>
    </row>
    <row r="2152" spans="1:14" ht="38.25">
      <c r="A2152" s="8" t="s">
        <v>941</v>
      </c>
      <c r="B2152" s="2" t="s">
        <v>818</v>
      </c>
      <c r="C2152" s="2" t="s">
        <v>35</v>
      </c>
      <c r="D2152" s="2" t="s">
        <v>33</v>
      </c>
      <c r="E2152" s="2" t="s">
        <v>942</v>
      </c>
      <c r="F2152" s="6" t="s">
        <v>0</v>
      </c>
      <c r="G2152" s="9">
        <v>985.8</v>
      </c>
      <c r="H2152" s="9" t="s">
        <v>0</v>
      </c>
      <c r="I2152" s="9">
        <v>985.8</v>
      </c>
      <c r="J2152" s="9">
        <f>J2153+J2155</f>
        <v>985.78</v>
      </c>
      <c r="K2152" s="9">
        <f t="shared" ref="K2152:L2152" si="1034">K2153+K2155</f>
        <v>959.92499999999995</v>
      </c>
      <c r="L2152" s="9">
        <f t="shared" si="1034"/>
        <v>959.13977999999997</v>
      </c>
      <c r="M2152" s="9">
        <f t="shared" si="1010"/>
        <v>97.29557516737674</v>
      </c>
      <c r="N2152" s="9">
        <f t="shared" si="1011"/>
        <v>97.297549148897318</v>
      </c>
    </row>
    <row r="2153" spans="1:14" ht="25.5">
      <c r="A2153" s="8" t="s">
        <v>89</v>
      </c>
      <c r="B2153" s="2" t="s">
        <v>818</v>
      </c>
      <c r="C2153" s="2" t="s">
        <v>35</v>
      </c>
      <c r="D2153" s="2" t="s">
        <v>33</v>
      </c>
      <c r="E2153" s="2" t="s">
        <v>942</v>
      </c>
      <c r="F2153" s="2" t="s">
        <v>90</v>
      </c>
      <c r="G2153" s="9">
        <v>14.4</v>
      </c>
      <c r="H2153" s="9" t="s">
        <v>0</v>
      </c>
      <c r="I2153" s="9">
        <v>14.4</v>
      </c>
      <c r="J2153" s="9">
        <f>J2154</f>
        <v>14.38</v>
      </c>
      <c r="K2153" s="9">
        <f t="shared" ref="K2153:L2153" si="1035">K2154</f>
        <v>11.175000000000001</v>
      </c>
      <c r="L2153" s="9">
        <f t="shared" si="1035"/>
        <v>11.104050000000001</v>
      </c>
      <c r="M2153" s="9">
        <f t="shared" si="1010"/>
        <v>77.111458333333331</v>
      </c>
      <c r="N2153" s="9">
        <f t="shared" si="1011"/>
        <v>77.218706536856757</v>
      </c>
    </row>
    <row r="2154" spans="1:14" ht="38.25">
      <c r="A2154" s="8" t="s">
        <v>91</v>
      </c>
      <c r="B2154" s="2" t="s">
        <v>818</v>
      </c>
      <c r="C2154" s="2" t="s">
        <v>35</v>
      </c>
      <c r="D2154" s="2" t="s">
        <v>33</v>
      </c>
      <c r="E2154" s="2" t="s">
        <v>942</v>
      </c>
      <c r="F2154" s="2" t="s">
        <v>92</v>
      </c>
      <c r="G2154" s="9">
        <v>14.4</v>
      </c>
      <c r="H2154" s="9" t="s">
        <v>0</v>
      </c>
      <c r="I2154" s="9">
        <v>14.4</v>
      </c>
      <c r="J2154" s="9">
        <v>14.38</v>
      </c>
      <c r="K2154" s="9">
        <v>11.175000000000001</v>
      </c>
      <c r="L2154" s="9">
        <v>11.104050000000001</v>
      </c>
      <c r="M2154" s="9">
        <f t="shared" si="1010"/>
        <v>77.111458333333331</v>
      </c>
      <c r="N2154" s="9">
        <f t="shared" si="1011"/>
        <v>77.218706536856757</v>
      </c>
    </row>
    <row r="2155" spans="1:14" ht="25.5">
      <c r="A2155" s="8" t="s">
        <v>93</v>
      </c>
      <c r="B2155" s="2" t="s">
        <v>818</v>
      </c>
      <c r="C2155" s="2" t="s">
        <v>35</v>
      </c>
      <c r="D2155" s="2" t="s">
        <v>33</v>
      </c>
      <c r="E2155" s="2" t="s">
        <v>942</v>
      </c>
      <c r="F2155" s="2" t="s">
        <v>94</v>
      </c>
      <c r="G2155" s="9">
        <v>971.4</v>
      </c>
      <c r="H2155" s="9" t="s">
        <v>0</v>
      </c>
      <c r="I2155" s="9">
        <v>971.4</v>
      </c>
      <c r="J2155" s="9">
        <f>J2156</f>
        <v>971.4</v>
      </c>
      <c r="K2155" s="9">
        <f t="shared" ref="K2155:L2155" si="1036">K2156</f>
        <v>948.75</v>
      </c>
      <c r="L2155" s="9">
        <f t="shared" si="1036"/>
        <v>948.03572999999994</v>
      </c>
      <c r="M2155" s="9">
        <f t="shared" si="1010"/>
        <v>97.594783817171091</v>
      </c>
      <c r="N2155" s="9">
        <f t="shared" si="1011"/>
        <v>97.594783817171091</v>
      </c>
    </row>
    <row r="2156" spans="1:14" ht="25.5">
      <c r="A2156" s="8" t="s">
        <v>531</v>
      </c>
      <c r="B2156" s="2" t="s">
        <v>818</v>
      </c>
      <c r="C2156" s="2" t="s">
        <v>35</v>
      </c>
      <c r="D2156" s="2" t="s">
        <v>33</v>
      </c>
      <c r="E2156" s="2" t="s">
        <v>942</v>
      </c>
      <c r="F2156" s="2" t="s">
        <v>532</v>
      </c>
      <c r="G2156" s="9">
        <v>971.4</v>
      </c>
      <c r="H2156" s="9" t="s">
        <v>0</v>
      </c>
      <c r="I2156" s="9">
        <v>971.4</v>
      </c>
      <c r="J2156" s="9">
        <v>971.4</v>
      </c>
      <c r="K2156" s="9">
        <v>948.75</v>
      </c>
      <c r="L2156" s="9">
        <v>948.03572999999994</v>
      </c>
      <c r="M2156" s="9">
        <f t="shared" si="1010"/>
        <v>97.594783817171091</v>
      </c>
      <c r="N2156" s="9">
        <f t="shared" si="1011"/>
        <v>97.594783817171091</v>
      </c>
    </row>
    <row r="2157" spans="1:14" ht="89.25">
      <c r="A2157" s="8" t="s">
        <v>943</v>
      </c>
      <c r="B2157" s="2" t="s">
        <v>818</v>
      </c>
      <c r="C2157" s="2" t="s">
        <v>35</v>
      </c>
      <c r="D2157" s="2" t="s">
        <v>33</v>
      </c>
      <c r="E2157" s="2" t="s">
        <v>944</v>
      </c>
      <c r="F2157" s="6" t="s">
        <v>0</v>
      </c>
      <c r="G2157" s="9">
        <v>365.4</v>
      </c>
      <c r="H2157" s="9" t="s">
        <v>0</v>
      </c>
      <c r="I2157" s="9">
        <v>365.4</v>
      </c>
      <c r="J2157" s="9">
        <f>J2158+J2160</f>
        <v>365.4</v>
      </c>
      <c r="K2157" s="9">
        <f t="shared" ref="K2157:L2157" si="1037">K2158+K2160</f>
        <v>351.76400000000001</v>
      </c>
      <c r="L2157" s="9">
        <f t="shared" si="1037"/>
        <v>351.76350000000002</v>
      </c>
      <c r="M2157" s="9">
        <f t="shared" si="1010"/>
        <v>96.268062397372759</v>
      </c>
      <c r="N2157" s="9">
        <f t="shared" si="1011"/>
        <v>96.268062397372759</v>
      </c>
    </row>
    <row r="2158" spans="1:14" ht="25.5">
      <c r="A2158" s="8" t="s">
        <v>89</v>
      </c>
      <c r="B2158" s="2" t="s">
        <v>818</v>
      </c>
      <c r="C2158" s="2" t="s">
        <v>35</v>
      </c>
      <c r="D2158" s="2" t="s">
        <v>33</v>
      </c>
      <c r="E2158" s="2" t="s">
        <v>944</v>
      </c>
      <c r="F2158" s="2" t="s">
        <v>90</v>
      </c>
      <c r="G2158" s="9">
        <v>5.4</v>
      </c>
      <c r="H2158" s="9" t="s">
        <v>0</v>
      </c>
      <c r="I2158" s="9">
        <v>5.4</v>
      </c>
      <c r="J2158" s="9">
        <f>J2159</f>
        <v>5.4</v>
      </c>
      <c r="K2158" s="9">
        <f t="shared" ref="K2158:L2158" si="1038">K2159</f>
        <v>3.7639999999999998</v>
      </c>
      <c r="L2158" s="9">
        <f t="shared" si="1038"/>
        <v>3.7635000000000001</v>
      </c>
      <c r="M2158" s="9">
        <f t="shared" si="1010"/>
        <v>69.694444444444443</v>
      </c>
      <c r="N2158" s="9">
        <f t="shared" si="1011"/>
        <v>69.694444444444443</v>
      </c>
    </row>
    <row r="2159" spans="1:14" ht="38.25">
      <c r="A2159" s="8" t="s">
        <v>91</v>
      </c>
      <c r="B2159" s="2" t="s">
        <v>818</v>
      </c>
      <c r="C2159" s="2" t="s">
        <v>35</v>
      </c>
      <c r="D2159" s="2" t="s">
        <v>33</v>
      </c>
      <c r="E2159" s="2" t="s">
        <v>944</v>
      </c>
      <c r="F2159" s="2" t="s">
        <v>92</v>
      </c>
      <c r="G2159" s="9">
        <v>5.4</v>
      </c>
      <c r="H2159" s="9" t="s">
        <v>0</v>
      </c>
      <c r="I2159" s="9">
        <v>5.4</v>
      </c>
      <c r="J2159" s="9">
        <v>5.4</v>
      </c>
      <c r="K2159" s="9">
        <v>3.7639999999999998</v>
      </c>
      <c r="L2159" s="9">
        <v>3.7635000000000001</v>
      </c>
      <c r="M2159" s="9">
        <f t="shared" si="1010"/>
        <v>69.694444444444443</v>
      </c>
      <c r="N2159" s="9">
        <f t="shared" si="1011"/>
        <v>69.694444444444443</v>
      </c>
    </row>
    <row r="2160" spans="1:14" ht="25.5">
      <c r="A2160" s="8" t="s">
        <v>93</v>
      </c>
      <c r="B2160" s="2" t="s">
        <v>818</v>
      </c>
      <c r="C2160" s="2" t="s">
        <v>35</v>
      </c>
      <c r="D2160" s="2" t="s">
        <v>33</v>
      </c>
      <c r="E2160" s="2" t="s">
        <v>944</v>
      </c>
      <c r="F2160" s="2" t="s">
        <v>94</v>
      </c>
      <c r="G2160" s="9">
        <v>360</v>
      </c>
      <c r="H2160" s="9" t="s">
        <v>0</v>
      </c>
      <c r="I2160" s="9">
        <v>360</v>
      </c>
      <c r="J2160" s="9">
        <f>J2161</f>
        <v>360</v>
      </c>
      <c r="K2160" s="9">
        <f t="shared" ref="K2160:L2160" si="1039">K2161</f>
        <v>348</v>
      </c>
      <c r="L2160" s="9">
        <f t="shared" si="1039"/>
        <v>348</v>
      </c>
      <c r="M2160" s="9">
        <f t="shared" si="1010"/>
        <v>96.666666666666671</v>
      </c>
      <c r="N2160" s="9">
        <f t="shared" si="1011"/>
        <v>96.666666666666671</v>
      </c>
    </row>
    <row r="2161" spans="1:14" ht="25.5">
      <c r="A2161" s="8" t="s">
        <v>531</v>
      </c>
      <c r="B2161" s="2" t="s">
        <v>818</v>
      </c>
      <c r="C2161" s="2" t="s">
        <v>35</v>
      </c>
      <c r="D2161" s="2" t="s">
        <v>33</v>
      </c>
      <c r="E2161" s="2" t="s">
        <v>944</v>
      </c>
      <c r="F2161" s="2" t="s">
        <v>532</v>
      </c>
      <c r="G2161" s="9">
        <v>360</v>
      </c>
      <c r="H2161" s="9" t="s">
        <v>0</v>
      </c>
      <c r="I2161" s="9">
        <v>360</v>
      </c>
      <c r="J2161" s="9">
        <v>360</v>
      </c>
      <c r="K2161" s="9">
        <v>348</v>
      </c>
      <c r="L2161" s="9">
        <v>348</v>
      </c>
      <c r="M2161" s="9">
        <f t="shared" si="1010"/>
        <v>96.666666666666671</v>
      </c>
      <c r="N2161" s="9">
        <f t="shared" si="1011"/>
        <v>96.666666666666671</v>
      </c>
    </row>
    <row r="2162" spans="1:14" ht="51">
      <c r="A2162" s="8" t="s">
        <v>945</v>
      </c>
      <c r="B2162" s="2" t="s">
        <v>818</v>
      </c>
      <c r="C2162" s="2" t="s">
        <v>35</v>
      </c>
      <c r="D2162" s="2" t="s">
        <v>33</v>
      </c>
      <c r="E2162" s="2" t="s">
        <v>946</v>
      </c>
      <c r="F2162" s="6" t="s">
        <v>0</v>
      </c>
      <c r="G2162" s="9">
        <v>349368.1</v>
      </c>
      <c r="H2162" s="9" t="s">
        <v>0</v>
      </c>
      <c r="I2162" s="9">
        <v>349368.1</v>
      </c>
      <c r="J2162" s="9">
        <f>J2163</f>
        <v>349368.07</v>
      </c>
      <c r="K2162" s="9">
        <f t="shared" ref="K2162:L2163" si="1040">K2163</f>
        <v>341244.19199999998</v>
      </c>
      <c r="L2162" s="9">
        <f t="shared" si="1040"/>
        <v>341230.86557999998</v>
      </c>
      <c r="M2162" s="9">
        <f t="shared" si="1010"/>
        <v>97.67087080360227</v>
      </c>
      <c r="N2162" s="9">
        <f t="shared" si="1011"/>
        <v>97.670879190533924</v>
      </c>
    </row>
    <row r="2163" spans="1:14">
      <c r="A2163" s="8" t="s">
        <v>28</v>
      </c>
      <c r="B2163" s="2" t="s">
        <v>818</v>
      </c>
      <c r="C2163" s="2" t="s">
        <v>35</v>
      </c>
      <c r="D2163" s="2" t="s">
        <v>33</v>
      </c>
      <c r="E2163" s="2" t="s">
        <v>946</v>
      </c>
      <c r="F2163" s="2" t="s">
        <v>29</v>
      </c>
      <c r="G2163" s="9">
        <v>349368.1</v>
      </c>
      <c r="H2163" s="9" t="s">
        <v>0</v>
      </c>
      <c r="I2163" s="9">
        <v>349368.1</v>
      </c>
      <c r="J2163" s="9">
        <f>J2164</f>
        <v>349368.07</v>
      </c>
      <c r="K2163" s="9">
        <f t="shared" si="1040"/>
        <v>341244.19199999998</v>
      </c>
      <c r="L2163" s="9">
        <f t="shared" si="1040"/>
        <v>341230.86557999998</v>
      </c>
      <c r="M2163" s="9">
        <f t="shared" si="1010"/>
        <v>97.67087080360227</v>
      </c>
      <c r="N2163" s="9">
        <f t="shared" si="1011"/>
        <v>97.670879190533924</v>
      </c>
    </row>
    <row r="2164" spans="1:14">
      <c r="A2164" s="8" t="s">
        <v>30</v>
      </c>
      <c r="B2164" s="2" t="s">
        <v>818</v>
      </c>
      <c r="C2164" s="2" t="s">
        <v>35</v>
      </c>
      <c r="D2164" s="2" t="s">
        <v>33</v>
      </c>
      <c r="E2164" s="2" t="s">
        <v>946</v>
      </c>
      <c r="F2164" s="2" t="s">
        <v>31</v>
      </c>
      <c r="G2164" s="9">
        <v>349368.1</v>
      </c>
      <c r="H2164" s="9" t="s">
        <v>0</v>
      </c>
      <c r="I2164" s="9">
        <v>349368.1</v>
      </c>
      <c r="J2164" s="9">
        <v>349368.07</v>
      </c>
      <c r="K2164" s="9">
        <v>341244.19199999998</v>
      </c>
      <c r="L2164" s="9">
        <v>341230.86557999998</v>
      </c>
      <c r="M2164" s="9">
        <f t="shared" si="1010"/>
        <v>97.67087080360227</v>
      </c>
      <c r="N2164" s="9">
        <f t="shared" si="1011"/>
        <v>97.670879190533924</v>
      </c>
    </row>
    <row r="2165" spans="1:14" ht="63.75">
      <c r="A2165" s="8" t="s">
        <v>947</v>
      </c>
      <c r="B2165" s="2" t="s">
        <v>818</v>
      </c>
      <c r="C2165" s="2" t="s">
        <v>35</v>
      </c>
      <c r="D2165" s="2" t="s">
        <v>33</v>
      </c>
      <c r="E2165" s="2" t="s">
        <v>948</v>
      </c>
      <c r="F2165" s="6" t="s">
        <v>0</v>
      </c>
      <c r="G2165" s="9">
        <v>7720.2</v>
      </c>
      <c r="H2165" s="9" t="s">
        <v>0</v>
      </c>
      <c r="I2165" s="9">
        <v>7720.2</v>
      </c>
      <c r="J2165" s="9">
        <f>J2166</f>
        <v>7720.2</v>
      </c>
      <c r="K2165" s="9">
        <f t="shared" ref="K2165:L2166" si="1041">K2166</f>
        <v>7720.2</v>
      </c>
      <c r="L2165" s="9">
        <f t="shared" si="1041"/>
        <v>7720.2</v>
      </c>
      <c r="M2165" s="9">
        <f t="shared" si="1010"/>
        <v>100</v>
      </c>
      <c r="N2165" s="9">
        <f t="shared" si="1011"/>
        <v>100</v>
      </c>
    </row>
    <row r="2166" spans="1:14">
      <c r="A2166" s="8" t="s">
        <v>28</v>
      </c>
      <c r="B2166" s="2" t="s">
        <v>818</v>
      </c>
      <c r="C2166" s="2" t="s">
        <v>35</v>
      </c>
      <c r="D2166" s="2" t="s">
        <v>33</v>
      </c>
      <c r="E2166" s="2" t="s">
        <v>948</v>
      </c>
      <c r="F2166" s="2" t="s">
        <v>29</v>
      </c>
      <c r="G2166" s="9">
        <v>7720.2</v>
      </c>
      <c r="H2166" s="9" t="s">
        <v>0</v>
      </c>
      <c r="I2166" s="9">
        <v>7720.2</v>
      </c>
      <c r="J2166" s="9">
        <f>J2167</f>
        <v>7720.2</v>
      </c>
      <c r="K2166" s="9">
        <f t="shared" si="1041"/>
        <v>7720.2</v>
      </c>
      <c r="L2166" s="9">
        <f t="shared" si="1041"/>
        <v>7720.2</v>
      </c>
      <c r="M2166" s="9">
        <f t="shared" si="1010"/>
        <v>100</v>
      </c>
      <c r="N2166" s="9">
        <f t="shared" si="1011"/>
        <v>100</v>
      </c>
    </row>
    <row r="2167" spans="1:14">
      <c r="A2167" s="8" t="s">
        <v>411</v>
      </c>
      <c r="B2167" s="2" t="s">
        <v>818</v>
      </c>
      <c r="C2167" s="2" t="s">
        <v>35</v>
      </c>
      <c r="D2167" s="2" t="s">
        <v>33</v>
      </c>
      <c r="E2167" s="2" t="s">
        <v>948</v>
      </c>
      <c r="F2167" s="2" t="s">
        <v>412</v>
      </c>
      <c r="G2167" s="9">
        <v>7720.2</v>
      </c>
      <c r="H2167" s="9" t="s">
        <v>0</v>
      </c>
      <c r="I2167" s="9">
        <v>7720.2</v>
      </c>
      <c r="J2167" s="9">
        <v>7720.2</v>
      </c>
      <c r="K2167" s="9">
        <v>7720.2</v>
      </c>
      <c r="L2167" s="9">
        <v>7720.2</v>
      </c>
      <c r="M2167" s="9">
        <f t="shared" si="1010"/>
        <v>100</v>
      </c>
      <c r="N2167" s="9">
        <f t="shared" si="1011"/>
        <v>100</v>
      </c>
    </row>
    <row r="2168" spans="1:14" ht="38.25">
      <c r="A2168" s="8" t="s">
        <v>863</v>
      </c>
      <c r="B2168" s="2" t="s">
        <v>818</v>
      </c>
      <c r="C2168" s="2" t="s">
        <v>35</v>
      </c>
      <c r="D2168" s="2" t="s">
        <v>33</v>
      </c>
      <c r="E2168" s="2" t="s">
        <v>864</v>
      </c>
      <c r="F2168" s="6" t="s">
        <v>0</v>
      </c>
      <c r="G2168" s="9">
        <v>129714</v>
      </c>
      <c r="H2168" s="9" t="s">
        <v>0</v>
      </c>
      <c r="I2168" s="9">
        <v>129714</v>
      </c>
      <c r="J2168" s="9">
        <f>J2169</f>
        <v>129714</v>
      </c>
      <c r="K2168" s="9">
        <f t="shared" ref="K2168:L2168" si="1042">K2169</f>
        <v>54886.055579999993</v>
      </c>
      <c r="L2168" s="9">
        <f t="shared" si="1042"/>
        <v>54886.054949999998</v>
      </c>
      <c r="M2168" s="9">
        <f t="shared" si="1010"/>
        <v>42.313131157777875</v>
      </c>
      <c r="N2168" s="9">
        <f t="shared" si="1011"/>
        <v>42.313131157777875</v>
      </c>
    </row>
    <row r="2169" spans="1:14" ht="114.75">
      <c r="A2169" s="8" t="s">
        <v>949</v>
      </c>
      <c r="B2169" s="2" t="s">
        <v>818</v>
      </c>
      <c r="C2169" s="2" t="s">
        <v>35</v>
      </c>
      <c r="D2169" s="2" t="s">
        <v>33</v>
      </c>
      <c r="E2169" s="2" t="s">
        <v>950</v>
      </c>
      <c r="F2169" s="6" t="s">
        <v>0</v>
      </c>
      <c r="G2169" s="9">
        <v>129714</v>
      </c>
      <c r="H2169" s="9" t="s">
        <v>0</v>
      </c>
      <c r="I2169" s="9">
        <v>129714</v>
      </c>
      <c r="J2169" s="9">
        <f>J2170+J2172</f>
        <v>129714</v>
      </c>
      <c r="K2169" s="9">
        <f t="shared" ref="K2169:L2169" si="1043">K2170+K2172</f>
        <v>54886.055579999993</v>
      </c>
      <c r="L2169" s="9">
        <f t="shared" si="1043"/>
        <v>54886.054949999998</v>
      </c>
      <c r="M2169" s="9">
        <f t="shared" si="1010"/>
        <v>42.313131157777875</v>
      </c>
      <c r="N2169" s="9">
        <f t="shared" si="1011"/>
        <v>42.313131157777875</v>
      </c>
    </row>
    <row r="2170" spans="1:14" ht="25.5">
      <c r="A2170" s="8" t="s">
        <v>89</v>
      </c>
      <c r="B2170" s="2" t="s">
        <v>818</v>
      </c>
      <c r="C2170" s="2" t="s">
        <v>35</v>
      </c>
      <c r="D2170" s="2" t="s">
        <v>33</v>
      </c>
      <c r="E2170" s="2" t="s">
        <v>950</v>
      </c>
      <c r="F2170" s="2" t="s">
        <v>90</v>
      </c>
      <c r="G2170" s="9">
        <v>1784</v>
      </c>
      <c r="H2170" s="9" t="s">
        <v>0</v>
      </c>
      <c r="I2170" s="9">
        <v>1784</v>
      </c>
      <c r="J2170" s="9">
        <f>J2171</f>
        <v>1784</v>
      </c>
      <c r="K2170" s="9">
        <f t="shared" ref="K2170:L2170" si="1044">K2171</f>
        <v>862.30831999999998</v>
      </c>
      <c r="L2170" s="9">
        <f t="shared" si="1044"/>
        <v>862.30768999999998</v>
      </c>
      <c r="M2170" s="9">
        <f t="shared" si="1010"/>
        <v>48.335632847533631</v>
      </c>
      <c r="N2170" s="9">
        <f t="shared" si="1011"/>
        <v>48.335632847533631</v>
      </c>
    </row>
    <row r="2171" spans="1:14" ht="38.25">
      <c r="A2171" s="8" t="s">
        <v>91</v>
      </c>
      <c r="B2171" s="2" t="s">
        <v>818</v>
      </c>
      <c r="C2171" s="2" t="s">
        <v>35</v>
      </c>
      <c r="D2171" s="2" t="s">
        <v>33</v>
      </c>
      <c r="E2171" s="2" t="s">
        <v>950</v>
      </c>
      <c r="F2171" s="2" t="s">
        <v>92</v>
      </c>
      <c r="G2171" s="9">
        <v>1784</v>
      </c>
      <c r="H2171" s="9" t="s">
        <v>0</v>
      </c>
      <c r="I2171" s="9">
        <v>1784</v>
      </c>
      <c r="J2171" s="9">
        <v>1784</v>
      </c>
      <c r="K2171" s="9">
        <v>862.30831999999998</v>
      </c>
      <c r="L2171" s="9">
        <v>862.30768999999998</v>
      </c>
      <c r="M2171" s="9">
        <f t="shared" si="1010"/>
        <v>48.335632847533631</v>
      </c>
      <c r="N2171" s="9">
        <f t="shared" si="1011"/>
        <v>48.335632847533631</v>
      </c>
    </row>
    <row r="2172" spans="1:14" ht="25.5">
      <c r="A2172" s="8" t="s">
        <v>93</v>
      </c>
      <c r="B2172" s="2" t="s">
        <v>818</v>
      </c>
      <c r="C2172" s="2" t="s">
        <v>35</v>
      </c>
      <c r="D2172" s="2" t="s">
        <v>33</v>
      </c>
      <c r="E2172" s="2" t="s">
        <v>950</v>
      </c>
      <c r="F2172" s="2" t="s">
        <v>94</v>
      </c>
      <c r="G2172" s="9">
        <v>127930</v>
      </c>
      <c r="H2172" s="9" t="s">
        <v>0</v>
      </c>
      <c r="I2172" s="9">
        <v>127930</v>
      </c>
      <c r="J2172" s="9">
        <f>J2173</f>
        <v>127930</v>
      </c>
      <c r="K2172" s="9">
        <f t="shared" ref="K2172:L2172" si="1045">K2173</f>
        <v>54023.747259999996</v>
      </c>
      <c r="L2172" s="9">
        <f t="shared" si="1045"/>
        <v>54023.747259999996</v>
      </c>
      <c r="M2172" s="9">
        <f t="shared" si="1010"/>
        <v>42.229146611428121</v>
      </c>
      <c r="N2172" s="9">
        <f t="shared" si="1011"/>
        <v>42.229146611428121</v>
      </c>
    </row>
    <row r="2173" spans="1:14" ht="25.5">
      <c r="A2173" s="8" t="s">
        <v>268</v>
      </c>
      <c r="B2173" s="2" t="s">
        <v>818</v>
      </c>
      <c r="C2173" s="2" t="s">
        <v>35</v>
      </c>
      <c r="D2173" s="2" t="s">
        <v>33</v>
      </c>
      <c r="E2173" s="2" t="s">
        <v>950</v>
      </c>
      <c r="F2173" s="2" t="s">
        <v>269</v>
      </c>
      <c r="G2173" s="9">
        <v>127930</v>
      </c>
      <c r="H2173" s="9" t="s">
        <v>0</v>
      </c>
      <c r="I2173" s="9">
        <v>127930</v>
      </c>
      <c r="J2173" s="9">
        <v>127930</v>
      </c>
      <c r="K2173" s="9">
        <v>54023.747259999996</v>
      </c>
      <c r="L2173" s="9">
        <v>54023.747259999996</v>
      </c>
      <c r="M2173" s="9">
        <f t="shared" si="1010"/>
        <v>42.229146611428121</v>
      </c>
      <c r="N2173" s="9">
        <f t="shared" si="1011"/>
        <v>42.229146611428121</v>
      </c>
    </row>
    <row r="2174" spans="1:14" ht="63.75">
      <c r="A2174" s="8" t="s">
        <v>22</v>
      </c>
      <c r="B2174" s="2" t="s">
        <v>818</v>
      </c>
      <c r="C2174" s="2" t="s">
        <v>35</v>
      </c>
      <c r="D2174" s="2" t="s">
        <v>33</v>
      </c>
      <c r="E2174" s="2" t="s">
        <v>23</v>
      </c>
      <c r="F2174" s="6" t="s">
        <v>0</v>
      </c>
      <c r="G2174" s="9">
        <v>5100</v>
      </c>
      <c r="H2174" s="9" t="s">
        <v>0</v>
      </c>
      <c r="I2174" s="9">
        <v>5100</v>
      </c>
      <c r="J2174" s="9">
        <f>J2175</f>
        <v>5100</v>
      </c>
      <c r="K2174" s="9">
        <f t="shared" ref="K2174:L2177" si="1046">K2175</f>
        <v>0</v>
      </c>
      <c r="L2174" s="9">
        <f t="shared" si="1046"/>
        <v>0</v>
      </c>
      <c r="M2174" s="9">
        <f t="shared" si="1010"/>
        <v>0</v>
      </c>
      <c r="N2174" s="9">
        <f t="shared" si="1011"/>
        <v>0</v>
      </c>
    </row>
    <row r="2175" spans="1:14" ht="38.25">
      <c r="A2175" s="8" t="s">
        <v>79</v>
      </c>
      <c r="B2175" s="2" t="s">
        <v>818</v>
      </c>
      <c r="C2175" s="2" t="s">
        <v>35</v>
      </c>
      <c r="D2175" s="2" t="s">
        <v>33</v>
      </c>
      <c r="E2175" s="2" t="s">
        <v>80</v>
      </c>
      <c r="F2175" s="6" t="s">
        <v>0</v>
      </c>
      <c r="G2175" s="9">
        <v>5100</v>
      </c>
      <c r="H2175" s="9" t="s">
        <v>0</v>
      </c>
      <c r="I2175" s="9">
        <v>5100</v>
      </c>
      <c r="J2175" s="9">
        <f>J2176</f>
        <v>5100</v>
      </c>
      <c r="K2175" s="9">
        <f t="shared" si="1046"/>
        <v>0</v>
      </c>
      <c r="L2175" s="9">
        <f t="shared" si="1046"/>
        <v>0</v>
      </c>
      <c r="M2175" s="9">
        <f t="shared" si="1010"/>
        <v>0</v>
      </c>
      <c r="N2175" s="9">
        <f t="shared" si="1011"/>
        <v>0</v>
      </c>
    </row>
    <row r="2176" spans="1:14" ht="51">
      <c r="A2176" s="8" t="s">
        <v>951</v>
      </c>
      <c r="B2176" s="2" t="s">
        <v>818</v>
      </c>
      <c r="C2176" s="2" t="s">
        <v>35</v>
      </c>
      <c r="D2176" s="2" t="s">
        <v>33</v>
      </c>
      <c r="E2176" s="2" t="s">
        <v>952</v>
      </c>
      <c r="F2176" s="6" t="s">
        <v>0</v>
      </c>
      <c r="G2176" s="9">
        <v>5100</v>
      </c>
      <c r="H2176" s="9" t="s">
        <v>0</v>
      </c>
      <c r="I2176" s="9">
        <v>5100</v>
      </c>
      <c r="J2176" s="9">
        <f>J2177</f>
        <v>5100</v>
      </c>
      <c r="K2176" s="9">
        <f t="shared" si="1046"/>
        <v>0</v>
      </c>
      <c r="L2176" s="9">
        <f t="shared" si="1046"/>
        <v>0</v>
      </c>
      <c r="M2176" s="9">
        <f t="shared" si="1010"/>
        <v>0</v>
      </c>
      <c r="N2176" s="9">
        <f t="shared" si="1011"/>
        <v>0</v>
      </c>
    </row>
    <row r="2177" spans="1:14" ht="25.5">
      <c r="A2177" s="8" t="s">
        <v>93</v>
      </c>
      <c r="B2177" s="2" t="s">
        <v>818</v>
      </c>
      <c r="C2177" s="2" t="s">
        <v>35</v>
      </c>
      <c r="D2177" s="2" t="s">
        <v>33</v>
      </c>
      <c r="E2177" s="2" t="s">
        <v>952</v>
      </c>
      <c r="F2177" s="2" t="s">
        <v>94</v>
      </c>
      <c r="G2177" s="9">
        <v>5100</v>
      </c>
      <c r="H2177" s="9" t="s">
        <v>0</v>
      </c>
      <c r="I2177" s="9">
        <v>5100</v>
      </c>
      <c r="J2177" s="9">
        <f>J2178</f>
        <v>5100</v>
      </c>
      <c r="K2177" s="9">
        <f t="shared" si="1046"/>
        <v>0</v>
      </c>
      <c r="L2177" s="9">
        <f t="shared" si="1046"/>
        <v>0</v>
      </c>
      <c r="M2177" s="9">
        <f t="shared" si="1010"/>
        <v>0</v>
      </c>
      <c r="N2177" s="9">
        <f t="shared" si="1011"/>
        <v>0</v>
      </c>
    </row>
    <row r="2178" spans="1:14" ht="25.5">
      <c r="A2178" s="8" t="s">
        <v>268</v>
      </c>
      <c r="B2178" s="2" t="s">
        <v>818</v>
      </c>
      <c r="C2178" s="2" t="s">
        <v>35</v>
      </c>
      <c r="D2178" s="2" t="s">
        <v>33</v>
      </c>
      <c r="E2178" s="2" t="s">
        <v>952</v>
      </c>
      <c r="F2178" s="2" t="s">
        <v>269</v>
      </c>
      <c r="G2178" s="9">
        <v>5100</v>
      </c>
      <c r="H2178" s="9" t="s">
        <v>0</v>
      </c>
      <c r="I2178" s="9">
        <v>5100</v>
      </c>
      <c r="J2178" s="9">
        <v>5100</v>
      </c>
      <c r="K2178" s="9">
        <v>0</v>
      </c>
      <c r="L2178" s="9">
        <v>0</v>
      </c>
      <c r="M2178" s="9">
        <f t="shared" ref="M2178:M2254" si="1047">L2178/I2178*100</f>
        <v>0</v>
      </c>
      <c r="N2178" s="9">
        <f t="shared" ref="N2178:N2254" si="1048">L2178/J2178*100</f>
        <v>0</v>
      </c>
    </row>
    <row r="2179" spans="1:14" ht="51">
      <c r="A2179" s="8" t="s">
        <v>819</v>
      </c>
      <c r="B2179" s="2" t="s">
        <v>818</v>
      </c>
      <c r="C2179" s="2" t="s">
        <v>35</v>
      </c>
      <c r="D2179" s="2" t="s">
        <v>33</v>
      </c>
      <c r="E2179" s="2" t="s">
        <v>820</v>
      </c>
      <c r="F2179" s="6" t="s">
        <v>0</v>
      </c>
      <c r="G2179" s="9">
        <v>388115.1</v>
      </c>
      <c r="H2179" s="9" t="s">
        <v>0</v>
      </c>
      <c r="I2179" s="9">
        <v>388115.1</v>
      </c>
      <c r="J2179" s="9">
        <f>J2180</f>
        <v>401715.1</v>
      </c>
      <c r="K2179" s="9">
        <f t="shared" ref="K2179:L2180" si="1049">K2180</f>
        <v>401715.1</v>
      </c>
      <c r="L2179" s="9">
        <f t="shared" si="1049"/>
        <v>397006.32081999996</v>
      </c>
      <c r="M2179" s="9">
        <f t="shared" si="1047"/>
        <v>102.29087217168309</v>
      </c>
      <c r="N2179" s="9">
        <f t="shared" si="1048"/>
        <v>98.827831171892711</v>
      </c>
    </row>
    <row r="2180" spans="1:14" ht="38.25">
      <c r="A2180" s="8" t="s">
        <v>826</v>
      </c>
      <c r="B2180" s="2" t="s">
        <v>818</v>
      </c>
      <c r="C2180" s="2" t="s">
        <v>35</v>
      </c>
      <c r="D2180" s="2" t="s">
        <v>33</v>
      </c>
      <c r="E2180" s="2" t="s">
        <v>827</v>
      </c>
      <c r="F2180" s="6" t="s">
        <v>0</v>
      </c>
      <c r="G2180" s="9">
        <v>388115.1</v>
      </c>
      <c r="H2180" s="9" t="s">
        <v>0</v>
      </c>
      <c r="I2180" s="9">
        <v>388115.1</v>
      </c>
      <c r="J2180" s="9">
        <f>J2181</f>
        <v>401715.1</v>
      </c>
      <c r="K2180" s="9">
        <f t="shared" si="1049"/>
        <v>401715.1</v>
      </c>
      <c r="L2180" s="9">
        <f t="shared" si="1049"/>
        <v>397006.32081999996</v>
      </c>
      <c r="M2180" s="9">
        <f t="shared" si="1047"/>
        <v>102.29087217168309</v>
      </c>
      <c r="N2180" s="9">
        <f t="shared" si="1048"/>
        <v>98.827831171892711</v>
      </c>
    </row>
    <row r="2181" spans="1:14" ht="25.5">
      <c r="A2181" s="8" t="s">
        <v>953</v>
      </c>
      <c r="B2181" s="2" t="s">
        <v>818</v>
      </c>
      <c r="C2181" s="2" t="s">
        <v>35</v>
      </c>
      <c r="D2181" s="2" t="s">
        <v>33</v>
      </c>
      <c r="E2181" s="2" t="s">
        <v>954</v>
      </c>
      <c r="F2181" s="6" t="s">
        <v>0</v>
      </c>
      <c r="G2181" s="9">
        <v>388115.1</v>
      </c>
      <c r="H2181" s="9" t="s">
        <v>0</v>
      </c>
      <c r="I2181" s="9">
        <v>388115.1</v>
      </c>
      <c r="J2181" s="9">
        <f>J2182+J2184</f>
        <v>401715.1</v>
      </c>
      <c r="K2181" s="9">
        <f t="shared" ref="K2181:L2181" si="1050">K2182+K2184</f>
        <v>401715.1</v>
      </c>
      <c r="L2181" s="9">
        <f t="shared" si="1050"/>
        <v>397006.32081999996</v>
      </c>
      <c r="M2181" s="9">
        <f t="shared" si="1047"/>
        <v>102.29087217168309</v>
      </c>
      <c r="N2181" s="9">
        <f t="shared" si="1048"/>
        <v>98.827831171892711</v>
      </c>
    </row>
    <row r="2182" spans="1:14" ht="25.5">
      <c r="A2182" s="8" t="s">
        <v>89</v>
      </c>
      <c r="B2182" s="2" t="s">
        <v>818</v>
      </c>
      <c r="C2182" s="2" t="s">
        <v>35</v>
      </c>
      <c r="D2182" s="2" t="s">
        <v>33</v>
      </c>
      <c r="E2182" s="2" t="s">
        <v>954</v>
      </c>
      <c r="F2182" s="2" t="s">
        <v>90</v>
      </c>
      <c r="G2182" s="9">
        <v>7939.5</v>
      </c>
      <c r="H2182" s="9" t="s">
        <v>0</v>
      </c>
      <c r="I2182" s="9">
        <v>7939.5</v>
      </c>
      <c r="J2182" s="9">
        <f>J2183</f>
        <v>6574.5</v>
      </c>
      <c r="K2182" s="9">
        <f t="shared" ref="K2182:L2182" si="1051">K2183</f>
        <v>6574.5</v>
      </c>
      <c r="L2182" s="9">
        <f t="shared" si="1051"/>
        <v>6192.4002499999997</v>
      </c>
      <c r="M2182" s="9">
        <f t="shared" si="1047"/>
        <v>77.994839095660922</v>
      </c>
      <c r="N2182" s="9">
        <f t="shared" si="1048"/>
        <v>94.188154992775111</v>
      </c>
    </row>
    <row r="2183" spans="1:14" ht="38.25">
      <c r="A2183" s="8" t="s">
        <v>91</v>
      </c>
      <c r="B2183" s="2" t="s">
        <v>818</v>
      </c>
      <c r="C2183" s="2" t="s">
        <v>35</v>
      </c>
      <c r="D2183" s="2" t="s">
        <v>33</v>
      </c>
      <c r="E2183" s="2" t="s">
        <v>954</v>
      </c>
      <c r="F2183" s="2" t="s">
        <v>92</v>
      </c>
      <c r="G2183" s="9">
        <v>7939.5</v>
      </c>
      <c r="H2183" s="9" t="s">
        <v>0</v>
      </c>
      <c r="I2183" s="9">
        <v>7939.5</v>
      </c>
      <c r="J2183" s="9">
        <v>6574.5</v>
      </c>
      <c r="K2183" s="9">
        <v>6574.5</v>
      </c>
      <c r="L2183" s="9">
        <v>6192.4002499999997</v>
      </c>
      <c r="M2183" s="9">
        <f t="shared" si="1047"/>
        <v>77.994839095660922</v>
      </c>
      <c r="N2183" s="9">
        <f t="shared" si="1048"/>
        <v>94.188154992775111</v>
      </c>
    </row>
    <row r="2184" spans="1:14" ht="25.5">
      <c r="A2184" s="8" t="s">
        <v>93</v>
      </c>
      <c r="B2184" s="2" t="s">
        <v>818</v>
      </c>
      <c r="C2184" s="2" t="s">
        <v>35</v>
      </c>
      <c r="D2184" s="2" t="s">
        <v>33</v>
      </c>
      <c r="E2184" s="2" t="s">
        <v>954</v>
      </c>
      <c r="F2184" s="2" t="s">
        <v>94</v>
      </c>
      <c r="G2184" s="9">
        <v>380175.6</v>
      </c>
      <c r="H2184" s="9" t="s">
        <v>0</v>
      </c>
      <c r="I2184" s="9">
        <v>380175.6</v>
      </c>
      <c r="J2184" s="9">
        <f>J2185+J2186</f>
        <v>395140.6</v>
      </c>
      <c r="K2184" s="9">
        <f t="shared" ref="K2184:L2184" si="1052">K2185+K2186</f>
        <v>395140.6</v>
      </c>
      <c r="L2184" s="9">
        <f t="shared" si="1052"/>
        <v>390813.92056999996</v>
      </c>
      <c r="M2184" s="9">
        <f t="shared" si="1047"/>
        <v>102.79826495177491</v>
      </c>
      <c r="N2184" s="9">
        <f t="shared" si="1048"/>
        <v>98.9050278736227</v>
      </c>
    </row>
    <row r="2185" spans="1:14" ht="25.5">
      <c r="A2185" s="8" t="s">
        <v>268</v>
      </c>
      <c r="B2185" s="2" t="s">
        <v>818</v>
      </c>
      <c r="C2185" s="2" t="s">
        <v>35</v>
      </c>
      <c r="D2185" s="2" t="s">
        <v>33</v>
      </c>
      <c r="E2185" s="2" t="s">
        <v>954</v>
      </c>
      <c r="F2185" s="2" t="s">
        <v>269</v>
      </c>
      <c r="G2185" s="9">
        <v>364255.3</v>
      </c>
      <c r="H2185" s="9" t="s">
        <v>0</v>
      </c>
      <c r="I2185" s="9">
        <v>364255.3</v>
      </c>
      <c r="J2185" s="9">
        <v>383685.3</v>
      </c>
      <c r="K2185" s="9">
        <v>383685.3</v>
      </c>
      <c r="L2185" s="9">
        <v>379743.20221999998</v>
      </c>
      <c r="M2185" s="9">
        <f t="shared" si="1047"/>
        <v>104.25193599653868</v>
      </c>
      <c r="N2185" s="9">
        <f t="shared" si="1048"/>
        <v>98.97257002548703</v>
      </c>
    </row>
    <row r="2186" spans="1:14">
      <c r="A2186" s="8" t="s">
        <v>955</v>
      </c>
      <c r="B2186" s="2" t="s">
        <v>818</v>
      </c>
      <c r="C2186" s="2" t="s">
        <v>35</v>
      </c>
      <c r="D2186" s="2" t="s">
        <v>33</v>
      </c>
      <c r="E2186" s="2" t="s">
        <v>954</v>
      </c>
      <c r="F2186" s="2" t="s">
        <v>956</v>
      </c>
      <c r="G2186" s="9">
        <v>15920.3</v>
      </c>
      <c r="H2186" s="9" t="s">
        <v>0</v>
      </c>
      <c r="I2186" s="9">
        <v>15920.3</v>
      </c>
      <c r="J2186" s="9">
        <v>11455.3</v>
      </c>
      <c r="K2186" s="9">
        <v>11455.3</v>
      </c>
      <c r="L2186" s="9">
        <v>11070.718349999999</v>
      </c>
      <c r="M2186" s="9">
        <f t="shared" si="1047"/>
        <v>69.538377731575409</v>
      </c>
      <c r="N2186" s="9">
        <f t="shared" si="1048"/>
        <v>96.642762302165806</v>
      </c>
    </row>
    <row r="2187" spans="1:14" ht="25.5">
      <c r="A2187" s="8" t="s">
        <v>677</v>
      </c>
      <c r="B2187" s="2" t="s">
        <v>818</v>
      </c>
      <c r="C2187" s="2" t="s">
        <v>35</v>
      </c>
      <c r="D2187" s="2" t="s">
        <v>33</v>
      </c>
      <c r="E2187" s="2" t="s">
        <v>678</v>
      </c>
      <c r="F2187" s="2"/>
      <c r="G2187" s="9"/>
      <c r="H2187" s="9"/>
      <c r="I2187" s="9"/>
      <c r="J2187" s="9">
        <f>J2188</f>
        <v>350</v>
      </c>
      <c r="K2187" s="9">
        <f t="shared" ref="K2187:L2189" si="1053">K2188</f>
        <v>350</v>
      </c>
      <c r="L2187" s="9">
        <f t="shared" si="1053"/>
        <v>350</v>
      </c>
      <c r="M2187" s="9">
        <v>0</v>
      </c>
      <c r="N2187" s="9">
        <f t="shared" ref="N2187:N2190" si="1054">L2187/J2187*100</f>
        <v>100</v>
      </c>
    </row>
    <row r="2188" spans="1:14" ht="25.5">
      <c r="A2188" s="8" t="s">
        <v>677</v>
      </c>
      <c r="B2188" s="2" t="s">
        <v>818</v>
      </c>
      <c r="C2188" s="2" t="s">
        <v>35</v>
      </c>
      <c r="D2188" s="2" t="s">
        <v>33</v>
      </c>
      <c r="E2188" s="2" t="s">
        <v>679</v>
      </c>
      <c r="F2188" s="2"/>
      <c r="G2188" s="9"/>
      <c r="H2188" s="9"/>
      <c r="I2188" s="9"/>
      <c r="J2188" s="9">
        <f>J2189</f>
        <v>350</v>
      </c>
      <c r="K2188" s="9">
        <f t="shared" si="1053"/>
        <v>350</v>
      </c>
      <c r="L2188" s="9">
        <f t="shared" si="1053"/>
        <v>350</v>
      </c>
      <c r="M2188" s="9">
        <v>0</v>
      </c>
      <c r="N2188" s="9">
        <f t="shared" si="1054"/>
        <v>100</v>
      </c>
    </row>
    <row r="2189" spans="1:14" ht="25.5">
      <c r="A2189" s="8" t="s">
        <v>93</v>
      </c>
      <c r="B2189" s="2" t="s">
        <v>818</v>
      </c>
      <c r="C2189" s="2" t="s">
        <v>35</v>
      </c>
      <c r="D2189" s="2" t="s">
        <v>33</v>
      </c>
      <c r="E2189" s="2" t="s">
        <v>679</v>
      </c>
      <c r="F2189" s="2">
        <v>300</v>
      </c>
      <c r="G2189" s="9"/>
      <c r="H2189" s="9"/>
      <c r="I2189" s="9"/>
      <c r="J2189" s="9">
        <f>J2190</f>
        <v>350</v>
      </c>
      <c r="K2189" s="9">
        <f t="shared" si="1053"/>
        <v>350</v>
      </c>
      <c r="L2189" s="9">
        <f t="shared" si="1053"/>
        <v>350</v>
      </c>
      <c r="M2189" s="9">
        <v>0</v>
      </c>
      <c r="N2189" s="9">
        <f t="shared" si="1054"/>
        <v>100</v>
      </c>
    </row>
    <row r="2190" spans="1:14" ht="25.5">
      <c r="A2190" s="8" t="s">
        <v>268</v>
      </c>
      <c r="B2190" s="2" t="s">
        <v>818</v>
      </c>
      <c r="C2190" s="2" t="s">
        <v>35</v>
      </c>
      <c r="D2190" s="2" t="s">
        <v>33</v>
      </c>
      <c r="E2190" s="2" t="s">
        <v>679</v>
      </c>
      <c r="F2190" s="2">
        <v>320</v>
      </c>
      <c r="G2190" s="9"/>
      <c r="H2190" s="9"/>
      <c r="I2190" s="9"/>
      <c r="J2190" s="9">
        <v>350</v>
      </c>
      <c r="K2190" s="9">
        <v>350</v>
      </c>
      <c r="L2190" s="9">
        <v>350</v>
      </c>
      <c r="M2190" s="9">
        <v>0</v>
      </c>
      <c r="N2190" s="9">
        <f t="shared" si="1054"/>
        <v>100</v>
      </c>
    </row>
    <row r="2191" spans="1:14">
      <c r="A2191" s="8"/>
      <c r="B2191" s="2"/>
      <c r="C2191" s="2"/>
      <c r="D2191" s="2"/>
      <c r="E2191" s="2"/>
      <c r="F2191" s="2"/>
      <c r="G2191" s="9"/>
      <c r="H2191" s="9"/>
      <c r="I2191" s="9"/>
      <c r="J2191" s="9"/>
      <c r="K2191" s="9"/>
      <c r="L2191" s="9"/>
      <c r="M2191" s="9"/>
      <c r="N2191" s="9"/>
    </row>
    <row r="2192" spans="1:14">
      <c r="A2192" s="8" t="s">
        <v>522</v>
      </c>
      <c r="B2192" s="2" t="s">
        <v>818</v>
      </c>
      <c r="C2192" s="2" t="s">
        <v>35</v>
      </c>
      <c r="D2192" s="2" t="s">
        <v>21</v>
      </c>
      <c r="E2192" s="6" t="s">
        <v>0</v>
      </c>
      <c r="F2192" s="6" t="s">
        <v>0</v>
      </c>
      <c r="G2192" s="9">
        <v>211.8</v>
      </c>
      <c r="H2192" s="9" t="s">
        <v>0</v>
      </c>
      <c r="I2192" s="9">
        <v>211.8</v>
      </c>
      <c r="J2192" s="9">
        <f>J2193</f>
        <v>211.8</v>
      </c>
      <c r="K2192" s="9">
        <f t="shared" ref="K2192:L2193" si="1055">K2193</f>
        <v>6.8</v>
      </c>
      <c r="L2192" s="9">
        <f t="shared" si="1055"/>
        <v>6.7916999999999996</v>
      </c>
      <c r="M2192" s="9">
        <f t="shared" si="1047"/>
        <v>3.2066572237960331</v>
      </c>
      <c r="N2192" s="9">
        <f t="shared" si="1048"/>
        <v>3.2066572237960331</v>
      </c>
    </row>
    <row r="2193" spans="1:14" ht="38.25">
      <c r="A2193" s="8" t="s">
        <v>386</v>
      </c>
      <c r="B2193" s="2" t="s">
        <v>818</v>
      </c>
      <c r="C2193" s="2" t="s">
        <v>35</v>
      </c>
      <c r="D2193" s="2" t="s">
        <v>21</v>
      </c>
      <c r="E2193" s="2" t="s">
        <v>387</v>
      </c>
      <c r="F2193" s="6" t="s">
        <v>0</v>
      </c>
      <c r="G2193" s="9">
        <v>211.8</v>
      </c>
      <c r="H2193" s="9" t="s">
        <v>0</v>
      </c>
      <c r="I2193" s="9">
        <v>211.8</v>
      </c>
      <c r="J2193" s="9">
        <f>J2194</f>
        <v>211.8</v>
      </c>
      <c r="K2193" s="9">
        <f t="shared" si="1055"/>
        <v>6.8</v>
      </c>
      <c r="L2193" s="9">
        <f t="shared" si="1055"/>
        <v>6.7916999999999996</v>
      </c>
      <c r="M2193" s="9">
        <f t="shared" si="1047"/>
        <v>3.2066572237960331</v>
      </c>
      <c r="N2193" s="9">
        <f t="shared" si="1048"/>
        <v>3.2066572237960331</v>
      </c>
    </row>
    <row r="2194" spans="1:14" ht="51">
      <c r="A2194" s="8" t="s">
        <v>852</v>
      </c>
      <c r="B2194" s="2" t="s">
        <v>818</v>
      </c>
      <c r="C2194" s="2" t="s">
        <v>35</v>
      </c>
      <c r="D2194" s="2" t="s">
        <v>21</v>
      </c>
      <c r="E2194" s="2" t="s">
        <v>853</v>
      </c>
      <c r="F2194" s="6" t="s">
        <v>0</v>
      </c>
      <c r="G2194" s="9">
        <v>211.8</v>
      </c>
      <c r="H2194" s="9" t="s">
        <v>0</v>
      </c>
      <c r="I2194" s="9">
        <v>211.8</v>
      </c>
      <c r="J2194" s="9">
        <f>J2195+J2198</f>
        <v>211.8</v>
      </c>
      <c r="K2194" s="9">
        <f t="shared" ref="K2194:L2194" si="1056">K2195+K2198</f>
        <v>6.8</v>
      </c>
      <c r="L2194" s="9">
        <f t="shared" si="1056"/>
        <v>6.7916999999999996</v>
      </c>
      <c r="M2194" s="9">
        <f t="shared" si="1047"/>
        <v>3.2066572237960331</v>
      </c>
      <c r="N2194" s="9">
        <f t="shared" si="1048"/>
        <v>3.2066572237960331</v>
      </c>
    </row>
    <row r="2195" spans="1:14" ht="76.5">
      <c r="A2195" s="8" t="s">
        <v>957</v>
      </c>
      <c r="B2195" s="2" t="s">
        <v>818</v>
      </c>
      <c r="C2195" s="2" t="s">
        <v>35</v>
      </c>
      <c r="D2195" s="2" t="s">
        <v>21</v>
      </c>
      <c r="E2195" s="2" t="s">
        <v>958</v>
      </c>
      <c r="F2195" s="6" t="s">
        <v>0</v>
      </c>
      <c r="G2195" s="9">
        <v>186.8</v>
      </c>
      <c r="H2195" s="9" t="s">
        <v>0</v>
      </c>
      <c r="I2195" s="9">
        <v>186.8</v>
      </c>
      <c r="J2195" s="9">
        <f>J2196</f>
        <v>186.8</v>
      </c>
      <c r="K2195" s="9">
        <f t="shared" ref="K2195:L2196" si="1057">K2196</f>
        <v>0</v>
      </c>
      <c r="L2195" s="9">
        <f t="shared" si="1057"/>
        <v>0</v>
      </c>
      <c r="M2195" s="9">
        <f t="shared" si="1047"/>
        <v>0</v>
      </c>
      <c r="N2195" s="9">
        <f t="shared" si="1048"/>
        <v>0</v>
      </c>
    </row>
    <row r="2196" spans="1:14" ht="38.25">
      <c r="A2196" s="8" t="s">
        <v>62</v>
      </c>
      <c r="B2196" s="2" t="s">
        <v>818</v>
      </c>
      <c r="C2196" s="2" t="s">
        <v>35</v>
      </c>
      <c r="D2196" s="2" t="s">
        <v>21</v>
      </c>
      <c r="E2196" s="2" t="s">
        <v>958</v>
      </c>
      <c r="F2196" s="2" t="s">
        <v>63</v>
      </c>
      <c r="G2196" s="9">
        <v>186.8</v>
      </c>
      <c r="H2196" s="9" t="s">
        <v>0</v>
      </c>
      <c r="I2196" s="9">
        <v>186.8</v>
      </c>
      <c r="J2196" s="9">
        <f>J2197</f>
        <v>186.8</v>
      </c>
      <c r="K2196" s="9">
        <f t="shared" si="1057"/>
        <v>0</v>
      </c>
      <c r="L2196" s="9">
        <f t="shared" si="1057"/>
        <v>0</v>
      </c>
      <c r="M2196" s="9">
        <f t="shared" si="1047"/>
        <v>0</v>
      </c>
      <c r="N2196" s="9">
        <f t="shared" si="1048"/>
        <v>0</v>
      </c>
    </row>
    <row r="2197" spans="1:14">
      <c r="A2197" s="8" t="s">
        <v>64</v>
      </c>
      <c r="B2197" s="2" t="s">
        <v>818</v>
      </c>
      <c r="C2197" s="2" t="s">
        <v>35</v>
      </c>
      <c r="D2197" s="2" t="s">
        <v>21</v>
      </c>
      <c r="E2197" s="2" t="s">
        <v>958</v>
      </c>
      <c r="F2197" s="2" t="s">
        <v>65</v>
      </c>
      <c r="G2197" s="9">
        <v>186.8</v>
      </c>
      <c r="H2197" s="9" t="s">
        <v>0</v>
      </c>
      <c r="I2197" s="9">
        <v>186.8</v>
      </c>
      <c r="J2197" s="9">
        <v>186.8</v>
      </c>
      <c r="K2197" s="9">
        <v>0</v>
      </c>
      <c r="L2197" s="9">
        <v>0</v>
      </c>
      <c r="M2197" s="9">
        <f t="shared" si="1047"/>
        <v>0</v>
      </c>
      <c r="N2197" s="9">
        <f t="shared" si="1048"/>
        <v>0</v>
      </c>
    </row>
    <row r="2198" spans="1:14" ht="63.75">
      <c r="A2198" s="8" t="s">
        <v>959</v>
      </c>
      <c r="B2198" s="2" t="s">
        <v>818</v>
      </c>
      <c r="C2198" s="2" t="s">
        <v>35</v>
      </c>
      <c r="D2198" s="2" t="s">
        <v>21</v>
      </c>
      <c r="E2198" s="2" t="s">
        <v>960</v>
      </c>
      <c r="F2198" s="6" t="s">
        <v>0</v>
      </c>
      <c r="G2198" s="9">
        <v>25</v>
      </c>
      <c r="H2198" s="9" t="s">
        <v>0</v>
      </c>
      <c r="I2198" s="9">
        <v>25</v>
      </c>
      <c r="J2198" s="9">
        <f>J2199</f>
        <v>25</v>
      </c>
      <c r="K2198" s="9">
        <f t="shared" ref="K2198:L2199" si="1058">K2199</f>
        <v>6.8</v>
      </c>
      <c r="L2198" s="9">
        <f t="shared" si="1058"/>
        <v>6.7916999999999996</v>
      </c>
      <c r="M2198" s="9">
        <f t="shared" si="1047"/>
        <v>27.166799999999995</v>
      </c>
      <c r="N2198" s="9">
        <f t="shared" si="1048"/>
        <v>27.166799999999995</v>
      </c>
    </row>
    <row r="2199" spans="1:14" ht="38.25">
      <c r="A2199" s="8" t="s">
        <v>62</v>
      </c>
      <c r="B2199" s="2" t="s">
        <v>818</v>
      </c>
      <c r="C2199" s="2" t="s">
        <v>35</v>
      </c>
      <c r="D2199" s="2" t="s">
        <v>21</v>
      </c>
      <c r="E2199" s="2" t="s">
        <v>960</v>
      </c>
      <c r="F2199" s="2" t="s">
        <v>63</v>
      </c>
      <c r="G2199" s="9">
        <v>25</v>
      </c>
      <c r="H2199" s="9" t="s">
        <v>0</v>
      </c>
      <c r="I2199" s="9">
        <v>25</v>
      </c>
      <c r="J2199" s="9">
        <f>J2200</f>
        <v>25</v>
      </c>
      <c r="K2199" s="9">
        <f t="shared" si="1058"/>
        <v>6.8</v>
      </c>
      <c r="L2199" s="9">
        <f t="shared" si="1058"/>
        <v>6.7916999999999996</v>
      </c>
      <c r="M2199" s="9">
        <f t="shared" si="1047"/>
        <v>27.166799999999995</v>
      </c>
      <c r="N2199" s="9">
        <f t="shared" si="1048"/>
        <v>27.166799999999995</v>
      </c>
    </row>
    <row r="2200" spans="1:14">
      <c r="A2200" s="8" t="s">
        <v>64</v>
      </c>
      <c r="B2200" s="2" t="s">
        <v>818</v>
      </c>
      <c r="C2200" s="2" t="s">
        <v>35</v>
      </c>
      <c r="D2200" s="2" t="s">
        <v>21</v>
      </c>
      <c r="E2200" s="2" t="s">
        <v>960</v>
      </c>
      <c r="F2200" s="2" t="s">
        <v>65</v>
      </c>
      <c r="G2200" s="9">
        <v>25</v>
      </c>
      <c r="H2200" s="9" t="s">
        <v>0</v>
      </c>
      <c r="I2200" s="9">
        <v>25</v>
      </c>
      <c r="J2200" s="9">
        <v>25</v>
      </c>
      <c r="K2200" s="9">
        <v>6.8</v>
      </c>
      <c r="L2200" s="9">
        <v>6.7916999999999996</v>
      </c>
      <c r="M2200" s="9">
        <f t="shared" si="1047"/>
        <v>27.166799999999995</v>
      </c>
      <c r="N2200" s="9">
        <f t="shared" si="1048"/>
        <v>27.166799999999995</v>
      </c>
    </row>
    <row r="2201" spans="1:14">
      <c r="A2201" s="8"/>
      <c r="B2201" s="2"/>
      <c r="C2201" s="2"/>
      <c r="D2201" s="2"/>
      <c r="E2201" s="2"/>
      <c r="F2201" s="2"/>
      <c r="G2201" s="9"/>
      <c r="H2201" s="9"/>
      <c r="I2201" s="9"/>
      <c r="J2201" s="9"/>
      <c r="K2201" s="9"/>
      <c r="L2201" s="9"/>
      <c r="M2201" s="9"/>
      <c r="N2201" s="9"/>
    </row>
    <row r="2202" spans="1:14" ht="25.5">
      <c r="A2202" s="8" t="s">
        <v>545</v>
      </c>
      <c r="B2202" s="2" t="s">
        <v>818</v>
      </c>
      <c r="C2202" s="2" t="s">
        <v>35</v>
      </c>
      <c r="D2202" s="2" t="s">
        <v>48</v>
      </c>
      <c r="E2202" s="6" t="s">
        <v>0</v>
      </c>
      <c r="F2202" s="6" t="s">
        <v>0</v>
      </c>
      <c r="G2202" s="9">
        <v>80509</v>
      </c>
      <c r="H2202" s="9" t="s">
        <v>0</v>
      </c>
      <c r="I2202" s="9">
        <v>80509</v>
      </c>
      <c r="J2202" s="9">
        <f>J2203+J2222+J2234</f>
        <v>68060.13</v>
      </c>
      <c r="K2202" s="9">
        <f t="shared" ref="K2202:L2202" si="1059">K2203+K2222+K2234</f>
        <v>68032.654400000014</v>
      </c>
      <c r="L2202" s="9">
        <f t="shared" si="1059"/>
        <v>66220.658049999998</v>
      </c>
      <c r="M2202" s="9">
        <f t="shared" si="1047"/>
        <v>82.25249108795289</v>
      </c>
      <c r="N2202" s="9">
        <f t="shared" si="1048"/>
        <v>97.297284107450267</v>
      </c>
    </row>
    <row r="2203" spans="1:14" ht="38.25">
      <c r="A2203" s="8" t="s">
        <v>386</v>
      </c>
      <c r="B2203" s="2" t="s">
        <v>818</v>
      </c>
      <c r="C2203" s="2" t="s">
        <v>35</v>
      </c>
      <c r="D2203" s="2" t="s">
        <v>48</v>
      </c>
      <c r="E2203" s="2" t="s">
        <v>387</v>
      </c>
      <c r="F2203" s="6" t="s">
        <v>0</v>
      </c>
      <c r="G2203" s="9">
        <v>39559.699999999997</v>
      </c>
      <c r="H2203" s="9" t="s">
        <v>0</v>
      </c>
      <c r="I2203" s="9">
        <v>39559.699999999997</v>
      </c>
      <c r="J2203" s="9">
        <f>J2204+J2208+J2215</f>
        <v>39559.700000000004</v>
      </c>
      <c r="K2203" s="9">
        <f t="shared" ref="K2203:L2203" si="1060">K2204+K2208+K2215</f>
        <v>39532.224400000006</v>
      </c>
      <c r="L2203" s="9">
        <f t="shared" si="1060"/>
        <v>38501.704700000002</v>
      </c>
      <c r="M2203" s="9">
        <f t="shared" si="1047"/>
        <v>97.325572994739602</v>
      </c>
      <c r="N2203" s="9">
        <f t="shared" si="1048"/>
        <v>97.325572994739602</v>
      </c>
    </row>
    <row r="2204" spans="1:14" ht="51">
      <c r="A2204" s="8" t="s">
        <v>852</v>
      </c>
      <c r="B2204" s="2" t="s">
        <v>818</v>
      </c>
      <c r="C2204" s="2" t="s">
        <v>35</v>
      </c>
      <c r="D2204" s="2" t="s">
        <v>48</v>
      </c>
      <c r="E2204" s="2" t="s">
        <v>853</v>
      </c>
      <c r="F2204" s="6" t="s">
        <v>0</v>
      </c>
      <c r="G2204" s="9">
        <v>33959.9</v>
      </c>
      <c r="H2204" s="9" t="s">
        <v>0</v>
      </c>
      <c r="I2204" s="9">
        <v>33959.9</v>
      </c>
      <c r="J2204" s="9">
        <f>J2205</f>
        <v>33959.9</v>
      </c>
      <c r="K2204" s="9">
        <f t="shared" ref="K2204:L2206" si="1061">K2205</f>
        <v>33959.9</v>
      </c>
      <c r="L2204" s="9">
        <f t="shared" si="1061"/>
        <v>33049.913119999997</v>
      </c>
      <c r="M2204" s="9">
        <f t="shared" si="1047"/>
        <v>97.320407657266344</v>
      </c>
      <c r="N2204" s="9">
        <f t="shared" si="1048"/>
        <v>97.320407657266344</v>
      </c>
    </row>
    <row r="2205" spans="1:14" ht="51">
      <c r="A2205" s="8" t="s">
        <v>961</v>
      </c>
      <c r="B2205" s="2" t="s">
        <v>818</v>
      </c>
      <c r="C2205" s="2" t="s">
        <v>35</v>
      </c>
      <c r="D2205" s="2" t="s">
        <v>48</v>
      </c>
      <c r="E2205" s="2" t="s">
        <v>962</v>
      </c>
      <c r="F2205" s="6" t="s">
        <v>0</v>
      </c>
      <c r="G2205" s="9">
        <v>33959.9</v>
      </c>
      <c r="H2205" s="9" t="s">
        <v>0</v>
      </c>
      <c r="I2205" s="9">
        <v>33959.9</v>
      </c>
      <c r="J2205" s="9">
        <f>J2206</f>
        <v>33959.9</v>
      </c>
      <c r="K2205" s="9">
        <f t="shared" si="1061"/>
        <v>33959.9</v>
      </c>
      <c r="L2205" s="9">
        <f t="shared" si="1061"/>
        <v>33049.913119999997</v>
      </c>
      <c r="M2205" s="9">
        <f t="shared" si="1047"/>
        <v>97.320407657266344</v>
      </c>
      <c r="N2205" s="9">
        <f t="shared" si="1048"/>
        <v>97.320407657266344</v>
      </c>
    </row>
    <row r="2206" spans="1:14">
      <c r="A2206" s="8" t="s">
        <v>28</v>
      </c>
      <c r="B2206" s="2" t="s">
        <v>818</v>
      </c>
      <c r="C2206" s="2" t="s">
        <v>35</v>
      </c>
      <c r="D2206" s="2" t="s">
        <v>48</v>
      </c>
      <c r="E2206" s="2" t="s">
        <v>962</v>
      </c>
      <c r="F2206" s="2" t="s">
        <v>29</v>
      </c>
      <c r="G2206" s="9">
        <v>33959.9</v>
      </c>
      <c r="H2206" s="9" t="s">
        <v>0</v>
      </c>
      <c r="I2206" s="9">
        <v>33959.9</v>
      </c>
      <c r="J2206" s="9">
        <f>J2207</f>
        <v>33959.9</v>
      </c>
      <c r="K2206" s="9">
        <f t="shared" si="1061"/>
        <v>33959.9</v>
      </c>
      <c r="L2206" s="9">
        <f t="shared" si="1061"/>
        <v>33049.913119999997</v>
      </c>
      <c r="M2206" s="9">
        <f t="shared" si="1047"/>
        <v>97.320407657266344</v>
      </c>
      <c r="N2206" s="9">
        <f t="shared" si="1048"/>
        <v>97.320407657266344</v>
      </c>
    </row>
    <row r="2207" spans="1:14">
      <c r="A2207" s="8" t="s">
        <v>30</v>
      </c>
      <c r="B2207" s="2" t="s">
        <v>818</v>
      </c>
      <c r="C2207" s="2" t="s">
        <v>35</v>
      </c>
      <c r="D2207" s="2" t="s">
        <v>48</v>
      </c>
      <c r="E2207" s="2" t="s">
        <v>962</v>
      </c>
      <c r="F2207" s="2" t="s">
        <v>31</v>
      </c>
      <c r="G2207" s="9">
        <v>33959.9</v>
      </c>
      <c r="H2207" s="9" t="s">
        <v>0</v>
      </c>
      <c r="I2207" s="9">
        <v>33959.9</v>
      </c>
      <c r="J2207" s="9">
        <v>33959.9</v>
      </c>
      <c r="K2207" s="9">
        <v>33959.9</v>
      </c>
      <c r="L2207" s="9">
        <v>33049.913119999997</v>
      </c>
      <c r="M2207" s="9">
        <f t="shared" si="1047"/>
        <v>97.320407657266344</v>
      </c>
      <c r="N2207" s="9">
        <f t="shared" si="1048"/>
        <v>97.320407657266344</v>
      </c>
    </row>
    <row r="2208" spans="1:14" ht="38.25">
      <c r="A2208" s="8" t="s">
        <v>863</v>
      </c>
      <c r="B2208" s="2" t="s">
        <v>818</v>
      </c>
      <c r="C2208" s="2" t="s">
        <v>35</v>
      </c>
      <c r="D2208" s="2" t="s">
        <v>48</v>
      </c>
      <c r="E2208" s="2" t="s">
        <v>864</v>
      </c>
      <c r="F2208" s="6" t="s">
        <v>0</v>
      </c>
      <c r="G2208" s="9">
        <v>2962.4</v>
      </c>
      <c r="H2208" s="9" t="s">
        <v>0</v>
      </c>
      <c r="I2208" s="9">
        <v>2962.4</v>
      </c>
      <c r="J2208" s="9">
        <f>J2209+J2212</f>
        <v>2962.4</v>
      </c>
      <c r="K2208" s="9">
        <f t="shared" ref="K2208:L2208" si="1062">K2209+K2212</f>
        <v>2950.4457000000002</v>
      </c>
      <c r="L2208" s="9">
        <f t="shared" si="1062"/>
        <v>2929.9128799999999</v>
      </c>
      <c r="M2208" s="9">
        <f t="shared" si="1047"/>
        <v>98.903351336753971</v>
      </c>
      <c r="N2208" s="9">
        <f t="shared" si="1048"/>
        <v>98.903351336753971</v>
      </c>
    </row>
    <row r="2209" spans="1:14" ht="38.25">
      <c r="A2209" s="8" t="s">
        <v>963</v>
      </c>
      <c r="B2209" s="2" t="s">
        <v>818</v>
      </c>
      <c r="C2209" s="2" t="s">
        <v>35</v>
      </c>
      <c r="D2209" s="2" t="s">
        <v>48</v>
      </c>
      <c r="E2209" s="2" t="s">
        <v>964</v>
      </c>
      <c r="F2209" s="6" t="s">
        <v>0</v>
      </c>
      <c r="G2209" s="9">
        <v>520</v>
      </c>
      <c r="H2209" s="9" t="s">
        <v>0</v>
      </c>
      <c r="I2209" s="9">
        <v>520</v>
      </c>
      <c r="J2209" s="9">
        <f>J2210</f>
        <v>520</v>
      </c>
      <c r="K2209" s="9">
        <f t="shared" ref="K2209:L2210" si="1063">K2210</f>
        <v>520</v>
      </c>
      <c r="L2209" s="9">
        <f t="shared" si="1063"/>
        <v>520</v>
      </c>
      <c r="M2209" s="9">
        <f t="shared" si="1047"/>
        <v>100</v>
      </c>
      <c r="N2209" s="9">
        <f t="shared" si="1048"/>
        <v>100</v>
      </c>
    </row>
    <row r="2210" spans="1:14" ht="38.25">
      <c r="A2210" s="8" t="s">
        <v>62</v>
      </c>
      <c r="B2210" s="2" t="s">
        <v>818</v>
      </c>
      <c r="C2210" s="2" t="s">
        <v>35</v>
      </c>
      <c r="D2210" s="2" t="s">
        <v>48</v>
      </c>
      <c r="E2210" s="2" t="s">
        <v>964</v>
      </c>
      <c r="F2210" s="2" t="s">
        <v>63</v>
      </c>
      <c r="G2210" s="9">
        <v>520</v>
      </c>
      <c r="H2210" s="9" t="s">
        <v>0</v>
      </c>
      <c r="I2210" s="9">
        <v>520</v>
      </c>
      <c r="J2210" s="9">
        <f>J2211</f>
        <v>520</v>
      </c>
      <c r="K2210" s="9">
        <f t="shared" si="1063"/>
        <v>520</v>
      </c>
      <c r="L2210" s="9">
        <f t="shared" si="1063"/>
        <v>520</v>
      </c>
      <c r="M2210" s="9">
        <f t="shared" si="1047"/>
        <v>100</v>
      </c>
      <c r="N2210" s="9">
        <f t="shared" si="1048"/>
        <v>100</v>
      </c>
    </row>
    <row r="2211" spans="1:14">
      <c r="A2211" s="8" t="s">
        <v>64</v>
      </c>
      <c r="B2211" s="2" t="s">
        <v>818</v>
      </c>
      <c r="C2211" s="2" t="s">
        <v>35</v>
      </c>
      <c r="D2211" s="2" t="s">
        <v>48</v>
      </c>
      <c r="E2211" s="2" t="s">
        <v>964</v>
      </c>
      <c r="F2211" s="2" t="s">
        <v>65</v>
      </c>
      <c r="G2211" s="9">
        <v>520</v>
      </c>
      <c r="H2211" s="9" t="s">
        <v>0</v>
      </c>
      <c r="I2211" s="9">
        <v>520</v>
      </c>
      <c r="J2211" s="9">
        <v>520</v>
      </c>
      <c r="K2211" s="9">
        <v>520</v>
      </c>
      <c r="L2211" s="9">
        <v>520</v>
      </c>
      <c r="M2211" s="9">
        <f t="shared" si="1047"/>
        <v>100</v>
      </c>
      <c r="N2211" s="9">
        <f t="shared" si="1048"/>
        <v>100</v>
      </c>
    </row>
    <row r="2212" spans="1:14" ht="38.25">
      <c r="A2212" s="8" t="s">
        <v>965</v>
      </c>
      <c r="B2212" s="2" t="s">
        <v>818</v>
      </c>
      <c r="C2212" s="2" t="s">
        <v>35</v>
      </c>
      <c r="D2212" s="2" t="s">
        <v>48</v>
      </c>
      <c r="E2212" s="2" t="s">
        <v>966</v>
      </c>
      <c r="F2212" s="6" t="s">
        <v>0</v>
      </c>
      <c r="G2212" s="9">
        <v>2442.4</v>
      </c>
      <c r="H2212" s="9" t="s">
        <v>0</v>
      </c>
      <c r="I2212" s="9">
        <v>2442.4</v>
      </c>
      <c r="J2212" s="9">
        <f>J2213</f>
        <v>2442.4</v>
      </c>
      <c r="K2212" s="9">
        <f t="shared" ref="K2212:L2213" si="1064">K2213</f>
        <v>2430.4457000000002</v>
      </c>
      <c r="L2212" s="9">
        <f t="shared" si="1064"/>
        <v>2409.9128799999999</v>
      </c>
      <c r="M2212" s="9">
        <f t="shared" si="1047"/>
        <v>98.669868981329827</v>
      </c>
      <c r="N2212" s="9">
        <f t="shared" si="1048"/>
        <v>98.669868981329827</v>
      </c>
    </row>
    <row r="2213" spans="1:14">
      <c r="A2213" s="8" t="s">
        <v>28</v>
      </c>
      <c r="B2213" s="2" t="s">
        <v>818</v>
      </c>
      <c r="C2213" s="2" t="s">
        <v>35</v>
      </c>
      <c r="D2213" s="2" t="s">
        <v>48</v>
      </c>
      <c r="E2213" s="2" t="s">
        <v>966</v>
      </c>
      <c r="F2213" s="2" t="s">
        <v>29</v>
      </c>
      <c r="G2213" s="9">
        <v>2442.4</v>
      </c>
      <c r="H2213" s="9" t="s">
        <v>0</v>
      </c>
      <c r="I2213" s="9">
        <v>2442.4</v>
      </c>
      <c r="J2213" s="9">
        <f>J2214</f>
        <v>2442.4</v>
      </c>
      <c r="K2213" s="9">
        <f t="shared" si="1064"/>
        <v>2430.4457000000002</v>
      </c>
      <c r="L2213" s="9">
        <f t="shared" si="1064"/>
        <v>2409.9128799999999</v>
      </c>
      <c r="M2213" s="9">
        <f t="shared" si="1047"/>
        <v>98.669868981329827</v>
      </c>
      <c r="N2213" s="9">
        <f t="shared" si="1048"/>
        <v>98.669868981329827</v>
      </c>
    </row>
    <row r="2214" spans="1:14">
      <c r="A2214" s="8" t="s">
        <v>30</v>
      </c>
      <c r="B2214" s="2" t="s">
        <v>818</v>
      </c>
      <c r="C2214" s="2" t="s">
        <v>35</v>
      </c>
      <c r="D2214" s="2" t="s">
        <v>48</v>
      </c>
      <c r="E2214" s="2" t="s">
        <v>966</v>
      </c>
      <c r="F2214" s="2" t="s">
        <v>31</v>
      </c>
      <c r="G2214" s="9">
        <v>2442.4</v>
      </c>
      <c r="H2214" s="9" t="s">
        <v>0</v>
      </c>
      <c r="I2214" s="9">
        <v>2442.4</v>
      </c>
      <c r="J2214" s="9">
        <v>2442.4</v>
      </c>
      <c r="K2214" s="9">
        <v>2430.4457000000002</v>
      </c>
      <c r="L2214" s="9">
        <v>2409.9128799999999</v>
      </c>
      <c r="M2214" s="9">
        <f t="shared" si="1047"/>
        <v>98.669868981329827</v>
      </c>
      <c r="N2214" s="9">
        <f t="shared" si="1048"/>
        <v>98.669868981329827</v>
      </c>
    </row>
    <row r="2215" spans="1:14" ht="38.25">
      <c r="A2215" s="8" t="s">
        <v>967</v>
      </c>
      <c r="B2215" s="2" t="s">
        <v>818</v>
      </c>
      <c r="C2215" s="2" t="s">
        <v>35</v>
      </c>
      <c r="D2215" s="2" t="s">
        <v>48</v>
      </c>
      <c r="E2215" s="2" t="s">
        <v>968</v>
      </c>
      <c r="F2215" s="6" t="s">
        <v>0</v>
      </c>
      <c r="G2215" s="9">
        <v>2637.4</v>
      </c>
      <c r="H2215" s="9" t="s">
        <v>0</v>
      </c>
      <c r="I2215" s="9">
        <v>2637.4</v>
      </c>
      <c r="J2215" s="9">
        <f>J2216+J2219</f>
        <v>2637.4</v>
      </c>
      <c r="K2215" s="9">
        <f t="shared" ref="K2215:L2215" si="1065">K2216+K2219</f>
        <v>2621.8787000000002</v>
      </c>
      <c r="L2215" s="9">
        <f t="shared" si="1065"/>
        <v>2521.8787000000002</v>
      </c>
      <c r="M2215" s="9">
        <f t="shared" si="1047"/>
        <v>95.619879426708124</v>
      </c>
      <c r="N2215" s="9">
        <f t="shared" si="1048"/>
        <v>95.619879426708124</v>
      </c>
    </row>
    <row r="2216" spans="1:14" ht="38.25">
      <c r="A2216" s="8" t="s">
        <v>856</v>
      </c>
      <c r="B2216" s="2" t="s">
        <v>818</v>
      </c>
      <c r="C2216" s="2" t="s">
        <v>35</v>
      </c>
      <c r="D2216" s="2" t="s">
        <v>48</v>
      </c>
      <c r="E2216" s="2" t="s">
        <v>969</v>
      </c>
      <c r="F2216" s="6" t="s">
        <v>0</v>
      </c>
      <c r="G2216" s="9">
        <v>150</v>
      </c>
      <c r="H2216" s="9" t="s">
        <v>0</v>
      </c>
      <c r="I2216" s="9">
        <v>150</v>
      </c>
      <c r="J2216" s="9">
        <f>J2217</f>
        <v>150</v>
      </c>
      <c r="K2216" s="9">
        <f t="shared" ref="K2216:L2217" si="1066">K2217</f>
        <v>134.4787</v>
      </c>
      <c r="L2216" s="9">
        <f t="shared" si="1066"/>
        <v>34.478700000000003</v>
      </c>
      <c r="M2216" s="9">
        <f t="shared" si="1047"/>
        <v>22.985800000000005</v>
      </c>
      <c r="N2216" s="9">
        <f t="shared" si="1048"/>
        <v>22.985800000000005</v>
      </c>
    </row>
    <row r="2217" spans="1:14" ht="25.5">
      <c r="A2217" s="8" t="s">
        <v>89</v>
      </c>
      <c r="B2217" s="2" t="s">
        <v>818</v>
      </c>
      <c r="C2217" s="2" t="s">
        <v>35</v>
      </c>
      <c r="D2217" s="2" t="s">
        <v>48</v>
      </c>
      <c r="E2217" s="2" t="s">
        <v>969</v>
      </c>
      <c r="F2217" s="2" t="s">
        <v>90</v>
      </c>
      <c r="G2217" s="9">
        <v>150</v>
      </c>
      <c r="H2217" s="9" t="s">
        <v>0</v>
      </c>
      <c r="I2217" s="9">
        <v>150</v>
      </c>
      <c r="J2217" s="9">
        <f>J2218</f>
        <v>150</v>
      </c>
      <c r="K2217" s="9">
        <f t="shared" si="1066"/>
        <v>134.4787</v>
      </c>
      <c r="L2217" s="9">
        <f t="shared" si="1066"/>
        <v>34.478700000000003</v>
      </c>
      <c r="M2217" s="9">
        <f t="shared" si="1047"/>
        <v>22.985800000000005</v>
      </c>
      <c r="N2217" s="9">
        <f t="shared" si="1048"/>
        <v>22.985800000000005</v>
      </c>
    </row>
    <row r="2218" spans="1:14" ht="38.25">
      <c r="A2218" s="8" t="s">
        <v>91</v>
      </c>
      <c r="B2218" s="2" t="s">
        <v>818</v>
      </c>
      <c r="C2218" s="2" t="s">
        <v>35</v>
      </c>
      <c r="D2218" s="2" t="s">
        <v>48</v>
      </c>
      <c r="E2218" s="2" t="s">
        <v>969</v>
      </c>
      <c r="F2218" s="2" t="s">
        <v>92</v>
      </c>
      <c r="G2218" s="9">
        <v>150</v>
      </c>
      <c r="H2218" s="9" t="s">
        <v>0</v>
      </c>
      <c r="I2218" s="9">
        <v>150</v>
      </c>
      <c r="J2218" s="9">
        <v>150</v>
      </c>
      <c r="K2218" s="9">
        <v>134.4787</v>
      </c>
      <c r="L2218" s="55">
        <v>34.478700000000003</v>
      </c>
      <c r="M2218" s="9">
        <f t="shared" si="1047"/>
        <v>22.985800000000005</v>
      </c>
      <c r="N2218" s="9">
        <f t="shared" si="1048"/>
        <v>22.985800000000005</v>
      </c>
    </row>
    <row r="2219" spans="1:14" ht="38.25">
      <c r="A2219" s="8" t="s">
        <v>963</v>
      </c>
      <c r="B2219" s="2" t="s">
        <v>818</v>
      </c>
      <c r="C2219" s="2" t="s">
        <v>35</v>
      </c>
      <c r="D2219" s="2" t="s">
        <v>48</v>
      </c>
      <c r="E2219" s="2" t="s">
        <v>970</v>
      </c>
      <c r="F2219" s="6" t="s">
        <v>0</v>
      </c>
      <c r="G2219" s="9">
        <v>2487.4</v>
      </c>
      <c r="H2219" s="9" t="s">
        <v>0</v>
      </c>
      <c r="I2219" s="9">
        <v>2487.4</v>
      </c>
      <c r="J2219" s="9">
        <f>J2220</f>
        <v>2487.4</v>
      </c>
      <c r="K2219" s="9">
        <f t="shared" ref="K2219:L2220" si="1067">K2220</f>
        <v>2487.4</v>
      </c>
      <c r="L2219" s="9">
        <f t="shared" si="1067"/>
        <v>2487.4</v>
      </c>
      <c r="M2219" s="9">
        <f t="shared" si="1047"/>
        <v>100</v>
      </c>
      <c r="N2219" s="9">
        <f t="shared" si="1048"/>
        <v>100</v>
      </c>
    </row>
    <row r="2220" spans="1:14" ht="38.25">
      <c r="A2220" s="8" t="s">
        <v>62</v>
      </c>
      <c r="B2220" s="2" t="s">
        <v>818</v>
      </c>
      <c r="C2220" s="2" t="s">
        <v>35</v>
      </c>
      <c r="D2220" s="2" t="s">
        <v>48</v>
      </c>
      <c r="E2220" s="2" t="s">
        <v>970</v>
      </c>
      <c r="F2220" s="2" t="s">
        <v>63</v>
      </c>
      <c r="G2220" s="9">
        <v>2487.4</v>
      </c>
      <c r="H2220" s="9" t="s">
        <v>0</v>
      </c>
      <c r="I2220" s="9">
        <v>2487.4</v>
      </c>
      <c r="J2220" s="9">
        <f>J2221</f>
        <v>2487.4</v>
      </c>
      <c r="K2220" s="9">
        <f t="shared" si="1067"/>
        <v>2487.4</v>
      </c>
      <c r="L2220" s="9">
        <f t="shared" si="1067"/>
        <v>2487.4</v>
      </c>
      <c r="M2220" s="9">
        <f t="shared" si="1047"/>
        <v>100</v>
      </c>
      <c r="N2220" s="9">
        <f t="shared" si="1048"/>
        <v>100</v>
      </c>
    </row>
    <row r="2221" spans="1:14">
      <c r="A2221" s="8" t="s">
        <v>64</v>
      </c>
      <c r="B2221" s="2" t="s">
        <v>818</v>
      </c>
      <c r="C2221" s="2" t="s">
        <v>35</v>
      </c>
      <c r="D2221" s="2" t="s">
        <v>48</v>
      </c>
      <c r="E2221" s="2" t="s">
        <v>970</v>
      </c>
      <c r="F2221" s="2" t="s">
        <v>65</v>
      </c>
      <c r="G2221" s="9">
        <v>2487.4</v>
      </c>
      <c r="H2221" s="9" t="s">
        <v>0</v>
      </c>
      <c r="I2221" s="9">
        <v>2487.4</v>
      </c>
      <c r="J2221" s="9">
        <v>2487.4</v>
      </c>
      <c r="K2221" s="9">
        <v>2487.4</v>
      </c>
      <c r="L2221" s="9">
        <v>2487.4</v>
      </c>
      <c r="M2221" s="9">
        <f t="shared" si="1047"/>
        <v>100</v>
      </c>
      <c r="N2221" s="9">
        <f t="shared" si="1048"/>
        <v>100</v>
      </c>
    </row>
    <row r="2222" spans="1:14" ht="51">
      <c r="A2222" s="8" t="s">
        <v>819</v>
      </c>
      <c r="B2222" s="2" t="s">
        <v>818</v>
      </c>
      <c r="C2222" s="2" t="s">
        <v>35</v>
      </c>
      <c r="D2222" s="2" t="s">
        <v>48</v>
      </c>
      <c r="E2222" s="2" t="s">
        <v>820</v>
      </c>
      <c r="F2222" s="6" t="s">
        <v>0</v>
      </c>
      <c r="G2222" s="9">
        <v>40949.300000000003</v>
      </c>
      <c r="H2222" s="9" t="s">
        <v>0</v>
      </c>
      <c r="I2222" s="9">
        <v>40949.300000000003</v>
      </c>
      <c r="J2222" s="9">
        <f>J2223+J2227</f>
        <v>27349.3</v>
      </c>
      <c r="K2222" s="9">
        <f t="shared" ref="K2222:L2222" si="1068">K2223+K2227</f>
        <v>27349.3</v>
      </c>
      <c r="L2222" s="9">
        <f t="shared" si="1068"/>
        <v>26632.685850000002</v>
      </c>
      <c r="M2222" s="9">
        <f t="shared" si="1047"/>
        <v>65.038195646812042</v>
      </c>
      <c r="N2222" s="9">
        <f t="shared" si="1048"/>
        <v>97.379771511519493</v>
      </c>
    </row>
    <row r="2223" spans="1:14" ht="38.25">
      <c r="A2223" s="8" t="s">
        <v>826</v>
      </c>
      <c r="B2223" s="2" t="s">
        <v>818</v>
      </c>
      <c r="C2223" s="2" t="s">
        <v>35</v>
      </c>
      <c r="D2223" s="2" t="s">
        <v>48</v>
      </c>
      <c r="E2223" s="2" t="s">
        <v>827</v>
      </c>
      <c r="F2223" s="6" t="s">
        <v>0</v>
      </c>
      <c r="G2223" s="9">
        <v>38925</v>
      </c>
      <c r="H2223" s="9" t="s">
        <v>0</v>
      </c>
      <c r="I2223" s="9">
        <v>38925</v>
      </c>
      <c r="J2223" s="9">
        <f>J2224</f>
        <v>25325</v>
      </c>
      <c r="K2223" s="9">
        <f t="shared" ref="K2223:L2225" si="1069">K2224</f>
        <v>25325</v>
      </c>
      <c r="L2223" s="9">
        <f t="shared" si="1069"/>
        <v>24636.685850000002</v>
      </c>
      <c r="M2223" s="9">
        <f t="shared" si="1047"/>
        <v>63.292706101477201</v>
      </c>
      <c r="N2223" s="9">
        <f t="shared" si="1048"/>
        <v>97.282076406712733</v>
      </c>
    </row>
    <row r="2224" spans="1:14" ht="25.5">
      <c r="A2224" s="8" t="s">
        <v>953</v>
      </c>
      <c r="B2224" s="2" t="s">
        <v>818</v>
      </c>
      <c r="C2224" s="2" t="s">
        <v>35</v>
      </c>
      <c r="D2224" s="2" t="s">
        <v>48</v>
      </c>
      <c r="E2224" s="2" t="s">
        <v>954</v>
      </c>
      <c r="F2224" s="6" t="s">
        <v>0</v>
      </c>
      <c r="G2224" s="9">
        <v>38925</v>
      </c>
      <c r="H2224" s="9" t="s">
        <v>0</v>
      </c>
      <c r="I2224" s="9">
        <v>38925</v>
      </c>
      <c r="J2224" s="9">
        <f>J2225</f>
        <v>25325</v>
      </c>
      <c r="K2224" s="9">
        <f t="shared" si="1069"/>
        <v>25325</v>
      </c>
      <c r="L2224" s="9">
        <f t="shared" si="1069"/>
        <v>24636.685850000002</v>
      </c>
      <c r="M2224" s="9">
        <f t="shared" si="1047"/>
        <v>63.292706101477201</v>
      </c>
      <c r="N2224" s="9">
        <f t="shared" si="1048"/>
        <v>97.282076406712733</v>
      </c>
    </row>
    <row r="2225" spans="1:14">
      <c r="A2225" s="8" t="s">
        <v>28</v>
      </c>
      <c r="B2225" s="2" t="s">
        <v>818</v>
      </c>
      <c r="C2225" s="2" t="s">
        <v>35</v>
      </c>
      <c r="D2225" s="2" t="s">
        <v>48</v>
      </c>
      <c r="E2225" s="2" t="s">
        <v>954</v>
      </c>
      <c r="F2225" s="2" t="s">
        <v>29</v>
      </c>
      <c r="G2225" s="9">
        <v>38925</v>
      </c>
      <c r="H2225" s="9" t="s">
        <v>0</v>
      </c>
      <c r="I2225" s="9">
        <v>38925</v>
      </c>
      <c r="J2225" s="9">
        <f>J2226</f>
        <v>25325</v>
      </c>
      <c r="K2225" s="9">
        <f t="shared" si="1069"/>
        <v>25325</v>
      </c>
      <c r="L2225" s="9">
        <f t="shared" si="1069"/>
        <v>24636.685850000002</v>
      </c>
      <c r="M2225" s="9">
        <f t="shared" si="1047"/>
        <v>63.292706101477201</v>
      </c>
      <c r="N2225" s="9">
        <f t="shared" si="1048"/>
        <v>97.282076406712733</v>
      </c>
    </row>
    <row r="2226" spans="1:14" ht="25.5">
      <c r="A2226" s="8" t="s">
        <v>971</v>
      </c>
      <c r="B2226" s="2" t="s">
        <v>818</v>
      </c>
      <c r="C2226" s="2" t="s">
        <v>35</v>
      </c>
      <c r="D2226" s="2" t="s">
        <v>48</v>
      </c>
      <c r="E2226" s="2" t="s">
        <v>954</v>
      </c>
      <c r="F2226" s="2" t="s">
        <v>972</v>
      </c>
      <c r="G2226" s="9">
        <v>38925</v>
      </c>
      <c r="H2226" s="9" t="s">
        <v>0</v>
      </c>
      <c r="I2226" s="9">
        <v>38925</v>
      </c>
      <c r="J2226" s="9">
        <v>25325</v>
      </c>
      <c r="K2226" s="9">
        <v>25325</v>
      </c>
      <c r="L2226" s="9">
        <v>24636.685850000002</v>
      </c>
      <c r="M2226" s="9">
        <f t="shared" si="1047"/>
        <v>63.292706101477201</v>
      </c>
      <c r="N2226" s="9">
        <f t="shared" si="1048"/>
        <v>97.282076406712733</v>
      </c>
    </row>
    <row r="2227" spans="1:14" ht="63.75">
      <c r="A2227" s="8" t="s">
        <v>973</v>
      </c>
      <c r="B2227" s="2" t="s">
        <v>818</v>
      </c>
      <c r="C2227" s="2" t="s">
        <v>35</v>
      </c>
      <c r="D2227" s="2" t="s">
        <v>48</v>
      </c>
      <c r="E2227" s="2" t="s">
        <v>974</v>
      </c>
      <c r="F2227" s="6" t="s">
        <v>0</v>
      </c>
      <c r="G2227" s="9">
        <v>2024.3</v>
      </c>
      <c r="H2227" s="9" t="s">
        <v>0</v>
      </c>
      <c r="I2227" s="9">
        <v>2024.3</v>
      </c>
      <c r="J2227" s="9">
        <f>J2228+J2231</f>
        <v>2024.3</v>
      </c>
      <c r="K2227" s="9">
        <f t="shared" ref="K2227:L2227" si="1070">K2228+K2231</f>
        <v>2024.3</v>
      </c>
      <c r="L2227" s="9">
        <f t="shared" si="1070"/>
        <v>1996</v>
      </c>
      <c r="M2227" s="9">
        <f t="shared" si="1047"/>
        <v>98.601985871659338</v>
      </c>
      <c r="N2227" s="9">
        <f t="shared" si="1048"/>
        <v>98.601985871659338</v>
      </c>
    </row>
    <row r="2228" spans="1:14" ht="89.25">
      <c r="A2228" s="8" t="s">
        <v>975</v>
      </c>
      <c r="B2228" s="2" t="s">
        <v>818</v>
      </c>
      <c r="C2228" s="2" t="s">
        <v>35</v>
      </c>
      <c r="D2228" s="2" t="s">
        <v>48</v>
      </c>
      <c r="E2228" s="2" t="s">
        <v>976</v>
      </c>
      <c r="F2228" s="6" t="s">
        <v>0</v>
      </c>
      <c r="G2228" s="9">
        <v>1720.6</v>
      </c>
      <c r="H2228" s="9" t="s">
        <v>0</v>
      </c>
      <c r="I2228" s="9">
        <v>1720.6</v>
      </c>
      <c r="J2228" s="9">
        <f>J2229</f>
        <v>1720.6</v>
      </c>
      <c r="K2228" s="9">
        <f t="shared" ref="K2228:L2229" si="1071">K2229</f>
        <v>1720.6</v>
      </c>
      <c r="L2228" s="9">
        <f t="shared" si="1071"/>
        <v>1696.6</v>
      </c>
      <c r="M2228" s="9">
        <f t="shared" si="1047"/>
        <v>98.605137742647912</v>
      </c>
      <c r="N2228" s="9">
        <f t="shared" si="1048"/>
        <v>98.605137742647912</v>
      </c>
    </row>
    <row r="2229" spans="1:14" ht="25.5">
      <c r="A2229" s="8" t="s">
        <v>93</v>
      </c>
      <c r="B2229" s="2" t="s">
        <v>818</v>
      </c>
      <c r="C2229" s="2" t="s">
        <v>35</v>
      </c>
      <c r="D2229" s="2" t="s">
        <v>48</v>
      </c>
      <c r="E2229" s="2" t="s">
        <v>976</v>
      </c>
      <c r="F2229" s="2" t="s">
        <v>94</v>
      </c>
      <c r="G2229" s="9">
        <v>1720.6</v>
      </c>
      <c r="H2229" s="9" t="s">
        <v>0</v>
      </c>
      <c r="I2229" s="9">
        <v>1720.6</v>
      </c>
      <c r="J2229" s="9">
        <f>J2230</f>
        <v>1720.6</v>
      </c>
      <c r="K2229" s="9">
        <f t="shared" si="1071"/>
        <v>1720.6</v>
      </c>
      <c r="L2229" s="9">
        <f t="shared" si="1071"/>
        <v>1696.6</v>
      </c>
      <c r="M2229" s="9">
        <f t="shared" si="1047"/>
        <v>98.605137742647912</v>
      </c>
      <c r="N2229" s="9">
        <f t="shared" si="1048"/>
        <v>98.605137742647912</v>
      </c>
    </row>
    <row r="2230" spans="1:14">
      <c r="A2230" s="8" t="s">
        <v>95</v>
      </c>
      <c r="B2230" s="2" t="s">
        <v>818</v>
      </c>
      <c r="C2230" s="2" t="s">
        <v>35</v>
      </c>
      <c r="D2230" s="2" t="s">
        <v>48</v>
      </c>
      <c r="E2230" s="2" t="s">
        <v>976</v>
      </c>
      <c r="F2230" s="2" t="s">
        <v>96</v>
      </c>
      <c r="G2230" s="9">
        <v>1720.6</v>
      </c>
      <c r="H2230" s="9" t="s">
        <v>0</v>
      </c>
      <c r="I2230" s="9">
        <v>1720.6</v>
      </c>
      <c r="J2230" s="9">
        <v>1720.6</v>
      </c>
      <c r="K2230" s="9">
        <v>1720.6</v>
      </c>
      <c r="L2230" s="9">
        <v>1696.6</v>
      </c>
      <c r="M2230" s="9">
        <f t="shared" si="1047"/>
        <v>98.605137742647912</v>
      </c>
      <c r="N2230" s="9">
        <f t="shared" si="1048"/>
        <v>98.605137742647912</v>
      </c>
    </row>
    <row r="2231" spans="1:14" ht="51">
      <c r="A2231" s="8" t="s">
        <v>977</v>
      </c>
      <c r="B2231" s="2" t="s">
        <v>818</v>
      </c>
      <c r="C2231" s="2" t="s">
        <v>35</v>
      </c>
      <c r="D2231" s="2" t="s">
        <v>48</v>
      </c>
      <c r="E2231" s="2" t="s">
        <v>978</v>
      </c>
      <c r="F2231" s="6" t="s">
        <v>0</v>
      </c>
      <c r="G2231" s="9">
        <v>303.7</v>
      </c>
      <c r="H2231" s="9" t="s">
        <v>0</v>
      </c>
      <c r="I2231" s="9">
        <v>303.7</v>
      </c>
      <c r="J2231" s="9">
        <f>J2232</f>
        <v>303.7</v>
      </c>
      <c r="K2231" s="9">
        <f t="shared" ref="K2231:L2232" si="1072">K2232</f>
        <v>303.7</v>
      </c>
      <c r="L2231" s="9">
        <f t="shared" si="1072"/>
        <v>299.39999999999998</v>
      </c>
      <c r="M2231" s="9">
        <f t="shared" si="1047"/>
        <v>98.584129074744808</v>
      </c>
      <c r="N2231" s="9">
        <f t="shared" si="1048"/>
        <v>98.584129074744808</v>
      </c>
    </row>
    <row r="2232" spans="1:14" ht="25.5">
      <c r="A2232" s="8" t="s">
        <v>93</v>
      </c>
      <c r="B2232" s="2" t="s">
        <v>818</v>
      </c>
      <c r="C2232" s="2" t="s">
        <v>35</v>
      </c>
      <c r="D2232" s="2" t="s">
        <v>48</v>
      </c>
      <c r="E2232" s="2" t="s">
        <v>978</v>
      </c>
      <c r="F2232" s="2" t="s">
        <v>94</v>
      </c>
      <c r="G2232" s="9">
        <v>303.7</v>
      </c>
      <c r="H2232" s="9" t="s">
        <v>0</v>
      </c>
      <c r="I2232" s="9">
        <v>303.7</v>
      </c>
      <c r="J2232" s="9">
        <f>J2233</f>
        <v>303.7</v>
      </c>
      <c r="K2232" s="9">
        <f t="shared" si="1072"/>
        <v>303.7</v>
      </c>
      <c r="L2232" s="9">
        <f t="shared" si="1072"/>
        <v>299.39999999999998</v>
      </c>
      <c r="M2232" s="9">
        <f t="shared" si="1047"/>
        <v>98.584129074744808</v>
      </c>
      <c r="N2232" s="9">
        <f t="shared" si="1048"/>
        <v>98.584129074744808</v>
      </c>
    </row>
    <row r="2233" spans="1:14">
      <c r="A2233" s="8" t="s">
        <v>95</v>
      </c>
      <c r="B2233" s="2" t="s">
        <v>818</v>
      </c>
      <c r="C2233" s="2" t="s">
        <v>35</v>
      </c>
      <c r="D2233" s="2" t="s">
        <v>48</v>
      </c>
      <c r="E2233" s="2" t="s">
        <v>978</v>
      </c>
      <c r="F2233" s="2" t="s">
        <v>96</v>
      </c>
      <c r="G2233" s="9">
        <v>303.7</v>
      </c>
      <c r="H2233" s="9" t="s">
        <v>0</v>
      </c>
      <c r="I2233" s="9">
        <v>303.7</v>
      </c>
      <c r="J2233" s="9">
        <v>303.7</v>
      </c>
      <c r="K2233" s="9">
        <v>303.7</v>
      </c>
      <c r="L2233" s="9">
        <v>299.39999999999998</v>
      </c>
      <c r="M2233" s="9">
        <f t="shared" si="1047"/>
        <v>98.584129074744808</v>
      </c>
      <c r="N2233" s="9">
        <f t="shared" si="1048"/>
        <v>98.584129074744808</v>
      </c>
    </row>
    <row r="2234" spans="1:14" ht="25.5">
      <c r="A2234" s="8" t="s">
        <v>677</v>
      </c>
      <c r="B2234" s="2" t="s">
        <v>818</v>
      </c>
      <c r="C2234" s="2" t="s">
        <v>35</v>
      </c>
      <c r="D2234" s="2" t="s">
        <v>48</v>
      </c>
      <c r="E2234" s="2" t="s">
        <v>678</v>
      </c>
      <c r="F2234" s="2"/>
      <c r="G2234" s="9"/>
      <c r="H2234" s="9"/>
      <c r="I2234" s="9"/>
      <c r="J2234" s="9">
        <f>J2235</f>
        <v>1151.1299999999999</v>
      </c>
      <c r="K2234" s="9">
        <f t="shared" ref="K2234:L2234" si="1073">K2235</f>
        <v>1151.1299999999999</v>
      </c>
      <c r="L2234" s="9">
        <f t="shared" si="1073"/>
        <v>1086.2675000000002</v>
      </c>
      <c r="M2234" s="9">
        <v>0</v>
      </c>
      <c r="N2234" s="9">
        <f t="shared" ref="N2234:N2240" si="1074">L2234/J2234*100</f>
        <v>94.365319294953679</v>
      </c>
    </row>
    <row r="2235" spans="1:14" ht="25.5">
      <c r="A2235" s="8" t="s">
        <v>677</v>
      </c>
      <c r="B2235" s="2" t="s">
        <v>818</v>
      </c>
      <c r="C2235" s="2" t="s">
        <v>35</v>
      </c>
      <c r="D2235" s="2" t="s">
        <v>48</v>
      </c>
      <c r="E2235" s="2" t="s">
        <v>679</v>
      </c>
      <c r="F2235" s="2"/>
      <c r="G2235" s="9"/>
      <c r="H2235" s="9"/>
      <c r="I2235" s="9"/>
      <c r="J2235" s="9">
        <f>J2236+J2238</f>
        <v>1151.1299999999999</v>
      </c>
      <c r="K2235" s="9">
        <f t="shared" ref="K2235:L2235" si="1075">K2236+K2238</f>
        <v>1151.1299999999999</v>
      </c>
      <c r="L2235" s="9">
        <f t="shared" si="1075"/>
        <v>1086.2675000000002</v>
      </c>
      <c r="M2235" s="9">
        <v>0</v>
      </c>
      <c r="N2235" s="9">
        <f t="shared" si="1074"/>
        <v>94.365319294953679</v>
      </c>
    </row>
    <row r="2236" spans="1:14">
      <c r="A2236" s="58" t="s">
        <v>28</v>
      </c>
      <c r="B2236" s="2" t="s">
        <v>818</v>
      </c>
      <c r="C2236" s="2" t="s">
        <v>35</v>
      </c>
      <c r="D2236" s="2" t="s">
        <v>48</v>
      </c>
      <c r="E2236" s="2" t="s">
        <v>679</v>
      </c>
      <c r="F2236" s="2">
        <v>500</v>
      </c>
      <c r="G2236" s="9"/>
      <c r="H2236" s="9"/>
      <c r="I2236" s="9"/>
      <c r="J2236" s="9">
        <f>J2237</f>
        <v>30.83</v>
      </c>
      <c r="K2236" s="9">
        <f t="shared" ref="K2236:L2236" si="1076">K2237</f>
        <v>30.83</v>
      </c>
      <c r="L2236" s="9">
        <f t="shared" si="1076"/>
        <v>30.518000000000001</v>
      </c>
      <c r="M2236" s="9">
        <v>0</v>
      </c>
      <c r="N2236" s="9">
        <f t="shared" si="1074"/>
        <v>98.98799870256245</v>
      </c>
    </row>
    <row r="2237" spans="1:14">
      <c r="A2237" s="58" t="s">
        <v>411</v>
      </c>
      <c r="B2237" s="2" t="s">
        <v>818</v>
      </c>
      <c r="C2237" s="2" t="s">
        <v>35</v>
      </c>
      <c r="D2237" s="2" t="s">
        <v>48</v>
      </c>
      <c r="E2237" s="2" t="s">
        <v>679</v>
      </c>
      <c r="F2237" s="2">
        <v>540</v>
      </c>
      <c r="G2237" s="9"/>
      <c r="H2237" s="9"/>
      <c r="I2237" s="9"/>
      <c r="J2237" s="9">
        <v>30.83</v>
      </c>
      <c r="K2237" s="9">
        <v>30.83</v>
      </c>
      <c r="L2237" s="9">
        <v>30.518000000000001</v>
      </c>
      <c r="M2237" s="9">
        <v>0</v>
      </c>
      <c r="N2237" s="9">
        <f t="shared" si="1074"/>
        <v>98.98799870256245</v>
      </c>
    </row>
    <row r="2238" spans="1:14" ht="38.25">
      <c r="A2238" s="8" t="s">
        <v>62</v>
      </c>
      <c r="B2238" s="2" t="s">
        <v>818</v>
      </c>
      <c r="C2238" s="2" t="s">
        <v>35</v>
      </c>
      <c r="D2238" s="2" t="s">
        <v>48</v>
      </c>
      <c r="E2238" s="2" t="s">
        <v>679</v>
      </c>
      <c r="F2238" s="2">
        <v>600</v>
      </c>
      <c r="G2238" s="9"/>
      <c r="H2238" s="9"/>
      <c r="I2238" s="9"/>
      <c r="J2238" s="9">
        <f>J2239+J2240</f>
        <v>1120.3</v>
      </c>
      <c r="K2238" s="9">
        <f t="shared" ref="K2238:L2238" si="1077">K2239+K2240</f>
        <v>1120.3</v>
      </c>
      <c r="L2238" s="9">
        <f t="shared" si="1077"/>
        <v>1055.7495000000001</v>
      </c>
      <c r="M2238" s="9">
        <v>0</v>
      </c>
      <c r="N2238" s="9">
        <f t="shared" si="1074"/>
        <v>94.238105864500596</v>
      </c>
    </row>
    <row r="2239" spans="1:14">
      <c r="A2239" s="8" t="s">
        <v>64</v>
      </c>
      <c r="B2239" s="2" t="s">
        <v>818</v>
      </c>
      <c r="C2239" s="2" t="s">
        <v>35</v>
      </c>
      <c r="D2239" s="2" t="s">
        <v>48</v>
      </c>
      <c r="E2239" s="2" t="s">
        <v>679</v>
      </c>
      <c r="F2239" s="2">
        <v>610</v>
      </c>
      <c r="G2239" s="9"/>
      <c r="H2239" s="9"/>
      <c r="I2239" s="9"/>
      <c r="J2239" s="9">
        <v>1006.9</v>
      </c>
      <c r="K2239" s="9">
        <v>1006.9</v>
      </c>
      <c r="L2239" s="9">
        <v>942.34950000000003</v>
      </c>
      <c r="M2239" s="9">
        <v>0</v>
      </c>
      <c r="N2239" s="9">
        <f t="shared" si="1074"/>
        <v>93.589184626080055</v>
      </c>
    </row>
    <row r="2240" spans="1:14" ht="38.25">
      <c r="A2240" s="8" t="s">
        <v>218</v>
      </c>
      <c r="B2240" s="2" t="s">
        <v>818</v>
      </c>
      <c r="C2240" s="2" t="s">
        <v>35</v>
      </c>
      <c r="D2240" s="2" t="s">
        <v>48</v>
      </c>
      <c r="E2240" s="2" t="s">
        <v>679</v>
      </c>
      <c r="F2240" s="2">
        <v>630</v>
      </c>
      <c r="G2240" s="9"/>
      <c r="H2240" s="9"/>
      <c r="I2240" s="9"/>
      <c r="J2240" s="9">
        <v>113.4</v>
      </c>
      <c r="K2240" s="9">
        <v>113.4</v>
      </c>
      <c r="L2240" s="9">
        <v>113.4</v>
      </c>
      <c r="M2240" s="9">
        <v>0</v>
      </c>
      <c r="N2240" s="9">
        <f t="shared" si="1074"/>
        <v>100</v>
      </c>
    </row>
    <row r="2241" spans="1:14">
      <c r="A2241" s="12" t="s">
        <v>0</v>
      </c>
      <c r="B2241" s="13" t="s">
        <v>0</v>
      </c>
      <c r="C2241" s="6" t="s">
        <v>0</v>
      </c>
      <c r="D2241" s="6" t="s">
        <v>0</v>
      </c>
      <c r="E2241" s="6" t="s">
        <v>0</v>
      </c>
      <c r="F2241" s="6" t="s">
        <v>0</v>
      </c>
      <c r="G2241" s="14" t="s">
        <v>0</v>
      </c>
      <c r="H2241" s="14" t="s">
        <v>0</v>
      </c>
      <c r="I2241" s="14" t="s">
        <v>0</v>
      </c>
      <c r="J2241" s="14"/>
      <c r="K2241" s="14"/>
      <c r="L2241" s="14"/>
      <c r="M2241" s="14"/>
      <c r="N2241" s="14"/>
    </row>
    <row r="2242" spans="1:14" ht="38.25">
      <c r="A2242" s="4" t="s">
        <v>979</v>
      </c>
      <c r="B2242" s="5" t="s">
        <v>980</v>
      </c>
      <c r="C2242" s="6" t="s">
        <v>0</v>
      </c>
      <c r="D2242" s="6" t="s">
        <v>0</v>
      </c>
      <c r="E2242" s="6" t="s">
        <v>0</v>
      </c>
      <c r="F2242" s="6" t="s">
        <v>0</v>
      </c>
      <c r="G2242" s="7">
        <v>59066.400000000001</v>
      </c>
      <c r="H2242" s="7" t="s">
        <v>0</v>
      </c>
      <c r="I2242" s="7">
        <v>59066.400000000001</v>
      </c>
      <c r="J2242" s="7">
        <f>J2243+J2260+J2268</f>
        <v>59066.400000000001</v>
      </c>
      <c r="K2242" s="7">
        <f t="shared" ref="K2242:L2242" si="1078">K2243+K2260+K2268</f>
        <v>58371.98676</v>
      </c>
      <c r="L2242" s="7">
        <f t="shared" si="1078"/>
        <v>58113.890639999998</v>
      </c>
      <c r="M2242" s="7">
        <f t="shared" si="1047"/>
        <v>98.387392222989718</v>
      </c>
      <c r="N2242" s="7">
        <f t="shared" si="1048"/>
        <v>98.387392222989718</v>
      </c>
    </row>
    <row r="2243" spans="1:14">
      <c r="A2243" s="8" t="s">
        <v>18</v>
      </c>
      <c r="B2243" s="2" t="s">
        <v>980</v>
      </c>
      <c r="C2243" s="2" t="s">
        <v>19</v>
      </c>
      <c r="D2243" s="6" t="s">
        <v>0</v>
      </c>
      <c r="E2243" s="6" t="s">
        <v>0</v>
      </c>
      <c r="F2243" s="6" t="s">
        <v>0</v>
      </c>
      <c r="G2243" s="9">
        <v>54449</v>
      </c>
      <c r="H2243" s="9" t="s">
        <v>0</v>
      </c>
      <c r="I2243" s="9">
        <v>54449</v>
      </c>
      <c r="J2243" s="9">
        <f>J2244</f>
        <v>54449</v>
      </c>
      <c r="K2243" s="9">
        <f t="shared" ref="K2243:L2244" si="1079">K2244</f>
        <v>54449</v>
      </c>
      <c r="L2243" s="9">
        <f t="shared" si="1079"/>
        <v>54190.903879999998</v>
      </c>
      <c r="M2243" s="9">
        <f t="shared" si="1047"/>
        <v>99.525985564473174</v>
      </c>
      <c r="N2243" s="9">
        <f t="shared" si="1048"/>
        <v>99.525985564473174</v>
      </c>
    </row>
    <row r="2244" spans="1:14">
      <c r="A2244" s="8" t="s">
        <v>314</v>
      </c>
      <c r="B2244" s="2" t="s">
        <v>980</v>
      </c>
      <c r="C2244" s="2" t="s">
        <v>19</v>
      </c>
      <c r="D2244" s="2" t="s">
        <v>315</v>
      </c>
      <c r="E2244" s="6" t="s">
        <v>0</v>
      </c>
      <c r="F2244" s="6" t="s">
        <v>0</v>
      </c>
      <c r="G2244" s="9">
        <v>54449</v>
      </c>
      <c r="H2244" s="9" t="s">
        <v>0</v>
      </c>
      <c r="I2244" s="9">
        <v>54449</v>
      </c>
      <c r="J2244" s="9">
        <f>J2245</f>
        <v>54449</v>
      </c>
      <c r="K2244" s="9">
        <f t="shared" si="1079"/>
        <v>54449</v>
      </c>
      <c r="L2244" s="9">
        <f t="shared" si="1079"/>
        <v>54190.903879999998</v>
      </c>
      <c r="M2244" s="9">
        <f t="shared" si="1047"/>
        <v>99.525985564473174</v>
      </c>
      <c r="N2244" s="9">
        <f t="shared" si="1048"/>
        <v>99.525985564473174</v>
      </c>
    </row>
    <row r="2245" spans="1:14" ht="51">
      <c r="A2245" s="8" t="s">
        <v>981</v>
      </c>
      <c r="B2245" s="2" t="s">
        <v>980</v>
      </c>
      <c r="C2245" s="2" t="s">
        <v>19</v>
      </c>
      <c r="D2245" s="2" t="s">
        <v>315</v>
      </c>
      <c r="E2245" s="2" t="s">
        <v>982</v>
      </c>
      <c r="F2245" s="6" t="s">
        <v>0</v>
      </c>
      <c r="G2245" s="9">
        <v>54449</v>
      </c>
      <c r="H2245" s="9" t="s">
        <v>0</v>
      </c>
      <c r="I2245" s="9">
        <v>54449</v>
      </c>
      <c r="J2245" s="9">
        <f>J2246+J2254</f>
        <v>54449</v>
      </c>
      <c r="K2245" s="9">
        <f t="shared" ref="K2245:L2245" si="1080">K2246+K2254</f>
        <v>54449</v>
      </c>
      <c r="L2245" s="9">
        <f t="shared" si="1080"/>
        <v>54190.903879999998</v>
      </c>
      <c r="M2245" s="9">
        <f t="shared" si="1047"/>
        <v>99.525985564473174</v>
      </c>
      <c r="N2245" s="9">
        <f t="shared" si="1048"/>
        <v>99.525985564473174</v>
      </c>
    </row>
    <row r="2246" spans="1:14" ht="25.5">
      <c r="A2246" s="8" t="s">
        <v>83</v>
      </c>
      <c r="B2246" s="2" t="s">
        <v>980</v>
      </c>
      <c r="C2246" s="2" t="s">
        <v>19</v>
      </c>
      <c r="D2246" s="2" t="s">
        <v>315</v>
      </c>
      <c r="E2246" s="2" t="s">
        <v>983</v>
      </c>
      <c r="F2246" s="6" t="s">
        <v>0</v>
      </c>
      <c r="G2246" s="9">
        <v>50665.8</v>
      </c>
      <c r="H2246" s="9" t="s">
        <v>0</v>
      </c>
      <c r="I2246" s="9">
        <v>50665.8</v>
      </c>
      <c r="J2246" s="9">
        <f>J2247+J2249+J2251</f>
        <v>50665.8</v>
      </c>
      <c r="K2246" s="9">
        <f t="shared" ref="K2246:L2246" si="1081">K2247+K2249+K2251</f>
        <v>50665.8</v>
      </c>
      <c r="L2246" s="9">
        <f t="shared" si="1081"/>
        <v>50579.236509999995</v>
      </c>
      <c r="M2246" s="9">
        <f t="shared" si="1047"/>
        <v>99.829148084111949</v>
      </c>
      <c r="N2246" s="9">
        <f t="shared" si="1048"/>
        <v>99.829148084111949</v>
      </c>
    </row>
    <row r="2247" spans="1:14" ht="76.5">
      <c r="A2247" s="8" t="s">
        <v>85</v>
      </c>
      <c r="B2247" s="2" t="s">
        <v>980</v>
      </c>
      <c r="C2247" s="2" t="s">
        <v>19</v>
      </c>
      <c r="D2247" s="2" t="s">
        <v>315</v>
      </c>
      <c r="E2247" s="2" t="s">
        <v>983</v>
      </c>
      <c r="F2247" s="2" t="s">
        <v>86</v>
      </c>
      <c r="G2247" s="9">
        <v>48619.6</v>
      </c>
      <c r="H2247" s="9" t="s">
        <v>0</v>
      </c>
      <c r="I2247" s="9">
        <v>48619.6</v>
      </c>
      <c r="J2247" s="9">
        <f>J2248</f>
        <v>48619.6</v>
      </c>
      <c r="K2247" s="9">
        <f t="shared" ref="K2247:L2247" si="1082">K2248</f>
        <v>48619.6</v>
      </c>
      <c r="L2247" s="9">
        <f t="shared" si="1082"/>
        <v>48559.902929999997</v>
      </c>
      <c r="M2247" s="9">
        <f t="shared" si="1047"/>
        <v>99.877216040444594</v>
      </c>
      <c r="N2247" s="9">
        <f t="shared" si="1048"/>
        <v>99.877216040444594</v>
      </c>
    </row>
    <row r="2248" spans="1:14" ht="25.5">
      <c r="A2248" s="8" t="s">
        <v>87</v>
      </c>
      <c r="B2248" s="2" t="s">
        <v>980</v>
      </c>
      <c r="C2248" s="2" t="s">
        <v>19</v>
      </c>
      <c r="D2248" s="2" t="s">
        <v>315</v>
      </c>
      <c r="E2248" s="2" t="s">
        <v>983</v>
      </c>
      <c r="F2248" s="2" t="s">
        <v>88</v>
      </c>
      <c r="G2248" s="9">
        <v>48619.6</v>
      </c>
      <c r="H2248" s="9" t="s">
        <v>0</v>
      </c>
      <c r="I2248" s="9">
        <v>48619.6</v>
      </c>
      <c r="J2248" s="9">
        <f>47284.5+1335.1</f>
        <v>48619.6</v>
      </c>
      <c r="K2248" s="9">
        <f>47284.5+1335.1</f>
        <v>48619.6</v>
      </c>
      <c r="L2248" s="9">
        <f>47284.176+1275.72693</f>
        <v>48559.902929999997</v>
      </c>
      <c r="M2248" s="9">
        <f t="shared" si="1047"/>
        <v>99.877216040444594</v>
      </c>
      <c r="N2248" s="9">
        <f t="shared" si="1048"/>
        <v>99.877216040444594</v>
      </c>
    </row>
    <row r="2249" spans="1:14" ht="25.5">
      <c r="A2249" s="8" t="s">
        <v>89</v>
      </c>
      <c r="B2249" s="2" t="s">
        <v>980</v>
      </c>
      <c r="C2249" s="2" t="s">
        <v>19</v>
      </c>
      <c r="D2249" s="2" t="s">
        <v>315</v>
      </c>
      <c r="E2249" s="2" t="s">
        <v>983</v>
      </c>
      <c r="F2249" s="2" t="s">
        <v>90</v>
      </c>
      <c r="G2249" s="9">
        <v>1831.9</v>
      </c>
      <c r="H2249" s="9" t="s">
        <v>0</v>
      </c>
      <c r="I2249" s="9">
        <v>1831.9</v>
      </c>
      <c r="J2249" s="9">
        <f>J2250</f>
        <v>1831.9</v>
      </c>
      <c r="K2249" s="9">
        <f t="shared" ref="K2249:L2249" si="1083">K2250</f>
        <v>1831.9</v>
      </c>
      <c r="L2249" s="9">
        <f t="shared" si="1083"/>
        <v>1830.7566099999999</v>
      </c>
      <c r="M2249" s="9">
        <f t="shared" si="1047"/>
        <v>99.937584475135097</v>
      </c>
      <c r="N2249" s="9">
        <f t="shared" si="1048"/>
        <v>99.937584475135097</v>
      </c>
    </row>
    <row r="2250" spans="1:14" ht="38.25">
      <c r="A2250" s="8" t="s">
        <v>91</v>
      </c>
      <c r="B2250" s="2" t="s">
        <v>980</v>
      </c>
      <c r="C2250" s="2" t="s">
        <v>19</v>
      </c>
      <c r="D2250" s="2" t="s">
        <v>315</v>
      </c>
      <c r="E2250" s="2" t="s">
        <v>983</v>
      </c>
      <c r="F2250" s="2" t="s">
        <v>92</v>
      </c>
      <c r="G2250" s="9">
        <v>1831.9</v>
      </c>
      <c r="H2250" s="9" t="s">
        <v>0</v>
      </c>
      <c r="I2250" s="9">
        <v>1831.9</v>
      </c>
      <c r="J2250" s="9">
        <v>1831.9</v>
      </c>
      <c r="K2250" s="9">
        <v>1831.9</v>
      </c>
      <c r="L2250" s="9">
        <v>1830.7566099999999</v>
      </c>
      <c r="M2250" s="9">
        <f t="shared" si="1047"/>
        <v>99.937584475135097</v>
      </c>
      <c r="N2250" s="9">
        <f t="shared" si="1048"/>
        <v>99.937584475135097</v>
      </c>
    </row>
    <row r="2251" spans="1:14">
      <c r="A2251" s="8" t="s">
        <v>97</v>
      </c>
      <c r="B2251" s="2" t="s">
        <v>980</v>
      </c>
      <c r="C2251" s="2" t="s">
        <v>19</v>
      </c>
      <c r="D2251" s="2" t="s">
        <v>315</v>
      </c>
      <c r="E2251" s="2" t="s">
        <v>983</v>
      </c>
      <c r="F2251" s="2" t="s">
        <v>98</v>
      </c>
      <c r="G2251" s="9">
        <v>214.3</v>
      </c>
      <c r="H2251" s="9" t="s">
        <v>0</v>
      </c>
      <c r="I2251" s="9">
        <v>214.3</v>
      </c>
      <c r="J2251" s="9">
        <f>J2252+J2253</f>
        <v>214.29999999999998</v>
      </c>
      <c r="K2251" s="9">
        <f t="shared" ref="K2251:L2251" si="1084">K2252+K2253</f>
        <v>214.29999999999998</v>
      </c>
      <c r="L2251" s="9">
        <f t="shared" si="1084"/>
        <v>188.57696999999999</v>
      </c>
      <c r="M2251" s="9">
        <f t="shared" si="1047"/>
        <v>87.996719552029859</v>
      </c>
      <c r="N2251" s="9">
        <f t="shared" si="1048"/>
        <v>87.996719552029873</v>
      </c>
    </row>
    <row r="2252" spans="1:14">
      <c r="A2252" s="8" t="s">
        <v>248</v>
      </c>
      <c r="B2252" s="2" t="s">
        <v>980</v>
      </c>
      <c r="C2252" s="2" t="s">
        <v>19</v>
      </c>
      <c r="D2252" s="2" t="s">
        <v>315</v>
      </c>
      <c r="E2252" s="2" t="s">
        <v>983</v>
      </c>
      <c r="F2252" s="2" t="s">
        <v>249</v>
      </c>
      <c r="G2252" s="9">
        <v>209.7</v>
      </c>
      <c r="H2252" s="9" t="s">
        <v>0</v>
      </c>
      <c r="I2252" s="9">
        <v>209.7</v>
      </c>
      <c r="J2252" s="9">
        <v>209.7</v>
      </c>
      <c r="K2252" s="9">
        <v>209.7</v>
      </c>
      <c r="L2252" s="9">
        <v>185.642</v>
      </c>
      <c r="M2252" s="9">
        <f t="shared" si="1047"/>
        <v>88.527420123986658</v>
      </c>
      <c r="N2252" s="9">
        <f t="shared" si="1048"/>
        <v>88.527420123986658</v>
      </c>
    </row>
    <row r="2253" spans="1:14">
      <c r="A2253" s="8" t="s">
        <v>99</v>
      </c>
      <c r="B2253" s="2" t="s">
        <v>980</v>
      </c>
      <c r="C2253" s="2" t="s">
        <v>19</v>
      </c>
      <c r="D2253" s="2" t="s">
        <v>315</v>
      </c>
      <c r="E2253" s="2" t="s">
        <v>983</v>
      </c>
      <c r="F2253" s="2" t="s">
        <v>100</v>
      </c>
      <c r="G2253" s="9">
        <v>4.5999999999999996</v>
      </c>
      <c r="H2253" s="9" t="s">
        <v>0</v>
      </c>
      <c r="I2253" s="9">
        <v>4.5999999999999996</v>
      </c>
      <c r="J2253" s="9">
        <v>4.5999999999999996</v>
      </c>
      <c r="K2253" s="9">
        <v>4.5999999999999996</v>
      </c>
      <c r="L2253" s="9">
        <f>1.883+1.05197</f>
        <v>2.9349699999999999</v>
      </c>
      <c r="M2253" s="9">
        <f t="shared" si="1047"/>
        <v>63.803695652173921</v>
      </c>
      <c r="N2253" s="9">
        <f t="shared" si="1048"/>
        <v>63.803695652173921</v>
      </c>
    </row>
    <row r="2254" spans="1:14" ht="25.5">
      <c r="A2254" s="8" t="s">
        <v>246</v>
      </c>
      <c r="B2254" s="2" t="s">
        <v>980</v>
      </c>
      <c r="C2254" s="2" t="s">
        <v>19</v>
      </c>
      <c r="D2254" s="2" t="s">
        <v>315</v>
      </c>
      <c r="E2254" s="2" t="s">
        <v>984</v>
      </c>
      <c r="F2254" s="6" t="s">
        <v>0</v>
      </c>
      <c r="G2254" s="9">
        <v>3783.2</v>
      </c>
      <c r="H2254" s="9" t="s">
        <v>0</v>
      </c>
      <c r="I2254" s="9">
        <v>3783.2</v>
      </c>
      <c r="J2254" s="9">
        <f>J2255+J2257</f>
        <v>3783.2000000000003</v>
      </c>
      <c r="K2254" s="9">
        <f t="shared" ref="K2254:L2254" si="1085">K2255+K2257</f>
        <v>3783.2000000000003</v>
      </c>
      <c r="L2254" s="9">
        <f t="shared" si="1085"/>
        <v>3611.6673700000001</v>
      </c>
      <c r="M2254" s="9">
        <f t="shared" si="1047"/>
        <v>95.465938094734625</v>
      </c>
      <c r="N2254" s="9">
        <f t="shared" si="1048"/>
        <v>95.465938094734611</v>
      </c>
    </row>
    <row r="2255" spans="1:14" ht="25.5">
      <c r="A2255" s="8" t="s">
        <v>89</v>
      </c>
      <c r="B2255" s="2" t="s">
        <v>980</v>
      </c>
      <c r="C2255" s="2" t="s">
        <v>19</v>
      </c>
      <c r="D2255" s="2" t="s">
        <v>315</v>
      </c>
      <c r="E2255" s="2" t="s">
        <v>984</v>
      </c>
      <c r="F2255" s="2" t="s">
        <v>90</v>
      </c>
      <c r="G2255" s="9">
        <v>3446.8</v>
      </c>
      <c r="H2255" s="9" t="s">
        <v>0</v>
      </c>
      <c r="I2255" s="9">
        <v>3446.8</v>
      </c>
      <c r="J2255" s="9">
        <f>J2256</f>
        <v>3446.8</v>
      </c>
      <c r="K2255" s="9">
        <f t="shared" ref="K2255:L2255" si="1086">K2256</f>
        <v>3446.8</v>
      </c>
      <c r="L2255" s="9">
        <f t="shared" si="1086"/>
        <v>3349.8293699999999</v>
      </c>
      <c r="M2255" s="9">
        <f t="shared" ref="M2255:M2318" si="1087">L2255/I2255*100</f>
        <v>97.186647615179282</v>
      </c>
      <c r="N2255" s="9">
        <f t="shared" ref="N2255:N2318" si="1088">L2255/J2255*100</f>
        <v>97.186647615179282</v>
      </c>
    </row>
    <row r="2256" spans="1:14" ht="38.25">
      <c r="A2256" s="8" t="s">
        <v>91</v>
      </c>
      <c r="B2256" s="2" t="s">
        <v>980</v>
      </c>
      <c r="C2256" s="2" t="s">
        <v>19</v>
      </c>
      <c r="D2256" s="2" t="s">
        <v>315</v>
      </c>
      <c r="E2256" s="2" t="s">
        <v>984</v>
      </c>
      <c r="F2256" s="2" t="s">
        <v>92</v>
      </c>
      <c r="G2256" s="9">
        <v>3446.8</v>
      </c>
      <c r="H2256" s="9" t="s">
        <v>0</v>
      </c>
      <c r="I2256" s="9">
        <v>3446.8</v>
      </c>
      <c r="J2256" s="9">
        <v>3446.8</v>
      </c>
      <c r="K2256" s="9">
        <v>3446.8</v>
      </c>
      <c r="L2256" s="9">
        <v>3349.8293699999999</v>
      </c>
      <c r="M2256" s="9">
        <f t="shared" si="1087"/>
        <v>97.186647615179282</v>
      </c>
      <c r="N2256" s="9">
        <f t="shared" si="1088"/>
        <v>97.186647615179282</v>
      </c>
    </row>
    <row r="2257" spans="1:14">
      <c r="A2257" s="8" t="s">
        <v>97</v>
      </c>
      <c r="B2257" s="2" t="s">
        <v>980</v>
      </c>
      <c r="C2257" s="2" t="s">
        <v>19</v>
      </c>
      <c r="D2257" s="2" t="s">
        <v>315</v>
      </c>
      <c r="E2257" s="2" t="s">
        <v>984</v>
      </c>
      <c r="F2257" s="2" t="s">
        <v>98</v>
      </c>
      <c r="G2257" s="9">
        <v>336.4</v>
      </c>
      <c r="H2257" s="9" t="s">
        <v>0</v>
      </c>
      <c r="I2257" s="9">
        <v>336.4</v>
      </c>
      <c r="J2257" s="9">
        <f>J2258</f>
        <v>336.4</v>
      </c>
      <c r="K2257" s="9">
        <f t="shared" ref="K2257:L2257" si="1089">K2258</f>
        <v>336.4</v>
      </c>
      <c r="L2257" s="9">
        <f t="shared" si="1089"/>
        <v>261.83800000000002</v>
      </c>
      <c r="M2257" s="9">
        <f t="shared" si="1087"/>
        <v>77.835315101070165</v>
      </c>
      <c r="N2257" s="9">
        <f t="shared" si="1088"/>
        <v>77.835315101070165</v>
      </c>
    </row>
    <row r="2258" spans="1:14">
      <c r="A2258" s="8" t="s">
        <v>99</v>
      </c>
      <c r="B2258" s="2" t="s">
        <v>980</v>
      </c>
      <c r="C2258" s="2" t="s">
        <v>19</v>
      </c>
      <c r="D2258" s="2" t="s">
        <v>315</v>
      </c>
      <c r="E2258" s="2" t="s">
        <v>984</v>
      </c>
      <c r="F2258" s="2" t="s">
        <v>100</v>
      </c>
      <c r="G2258" s="9">
        <v>336.4</v>
      </c>
      <c r="H2258" s="9" t="s">
        <v>0</v>
      </c>
      <c r="I2258" s="9">
        <v>336.4</v>
      </c>
      <c r="J2258" s="9">
        <v>336.4</v>
      </c>
      <c r="K2258" s="9">
        <v>336.4</v>
      </c>
      <c r="L2258" s="9">
        <v>261.83800000000002</v>
      </c>
      <c r="M2258" s="9">
        <f t="shared" si="1087"/>
        <v>77.835315101070165</v>
      </c>
      <c r="N2258" s="9">
        <f t="shared" si="1088"/>
        <v>77.835315101070165</v>
      </c>
    </row>
    <row r="2259" spans="1:14">
      <c r="A2259" s="10" t="s">
        <v>0</v>
      </c>
      <c r="B2259" s="6" t="s">
        <v>0</v>
      </c>
      <c r="C2259" s="6" t="s">
        <v>0</v>
      </c>
      <c r="D2259" s="6" t="s">
        <v>0</v>
      </c>
      <c r="E2259" s="6" t="s">
        <v>0</v>
      </c>
      <c r="F2259" s="6" t="s">
        <v>0</v>
      </c>
      <c r="G2259" s="11" t="s">
        <v>0</v>
      </c>
      <c r="H2259" s="11" t="s">
        <v>0</v>
      </c>
      <c r="I2259" s="11" t="s">
        <v>0</v>
      </c>
      <c r="J2259" s="11"/>
      <c r="K2259" s="11"/>
      <c r="L2259" s="11"/>
      <c r="M2259" s="11"/>
      <c r="N2259" s="11"/>
    </row>
    <row r="2260" spans="1:14">
      <c r="A2260" s="8" t="s">
        <v>46</v>
      </c>
      <c r="B2260" s="2" t="s">
        <v>980</v>
      </c>
      <c r="C2260" s="2" t="s">
        <v>21</v>
      </c>
      <c r="D2260" s="6" t="s">
        <v>0</v>
      </c>
      <c r="E2260" s="6" t="s">
        <v>0</v>
      </c>
      <c r="F2260" s="6" t="s">
        <v>0</v>
      </c>
      <c r="G2260" s="9">
        <v>2832.4</v>
      </c>
      <c r="H2260" s="9" t="s">
        <v>0</v>
      </c>
      <c r="I2260" s="9">
        <v>2832.4</v>
      </c>
      <c r="J2260" s="9">
        <f t="shared" ref="J2260:J2265" si="1090">J2261</f>
        <v>2832.4</v>
      </c>
      <c r="K2260" s="9">
        <f t="shared" ref="K2260:L2265" si="1091">K2261</f>
        <v>2137.9867599999998</v>
      </c>
      <c r="L2260" s="9">
        <f t="shared" si="1091"/>
        <v>2137.9867599999998</v>
      </c>
      <c r="M2260" s="9">
        <f t="shared" si="1087"/>
        <v>75.483221296427047</v>
      </c>
      <c r="N2260" s="9">
        <f t="shared" si="1088"/>
        <v>75.483221296427047</v>
      </c>
    </row>
    <row r="2261" spans="1:14" ht="25.5">
      <c r="A2261" s="8" t="s">
        <v>77</v>
      </c>
      <c r="B2261" s="2" t="s">
        <v>980</v>
      </c>
      <c r="C2261" s="2" t="s">
        <v>21</v>
      </c>
      <c r="D2261" s="2" t="s">
        <v>78</v>
      </c>
      <c r="E2261" s="6" t="s">
        <v>0</v>
      </c>
      <c r="F2261" s="6" t="s">
        <v>0</v>
      </c>
      <c r="G2261" s="9">
        <v>2832.4</v>
      </c>
      <c r="H2261" s="9" t="s">
        <v>0</v>
      </c>
      <c r="I2261" s="9">
        <v>2832.4</v>
      </c>
      <c r="J2261" s="9">
        <f t="shared" si="1090"/>
        <v>2832.4</v>
      </c>
      <c r="K2261" s="9">
        <f t="shared" si="1091"/>
        <v>2137.9867599999998</v>
      </c>
      <c r="L2261" s="9">
        <f t="shared" si="1091"/>
        <v>2137.9867599999998</v>
      </c>
      <c r="M2261" s="9">
        <f t="shared" si="1087"/>
        <v>75.483221296427047</v>
      </c>
      <c r="N2261" s="9">
        <f t="shared" si="1088"/>
        <v>75.483221296427047</v>
      </c>
    </row>
    <row r="2262" spans="1:14" ht="63.75">
      <c r="A2262" s="8" t="s">
        <v>22</v>
      </c>
      <c r="B2262" s="2" t="s">
        <v>980</v>
      </c>
      <c r="C2262" s="2" t="s">
        <v>21</v>
      </c>
      <c r="D2262" s="2" t="s">
        <v>78</v>
      </c>
      <c r="E2262" s="2" t="s">
        <v>23</v>
      </c>
      <c r="F2262" s="6" t="s">
        <v>0</v>
      </c>
      <c r="G2262" s="9">
        <v>2832.4</v>
      </c>
      <c r="H2262" s="9" t="s">
        <v>0</v>
      </c>
      <c r="I2262" s="9">
        <v>2832.4</v>
      </c>
      <c r="J2262" s="9">
        <f t="shared" si="1090"/>
        <v>2832.4</v>
      </c>
      <c r="K2262" s="9">
        <f t="shared" si="1091"/>
        <v>2137.9867599999998</v>
      </c>
      <c r="L2262" s="9">
        <f t="shared" si="1091"/>
        <v>2137.9867599999998</v>
      </c>
      <c r="M2262" s="9">
        <f t="shared" si="1087"/>
        <v>75.483221296427047</v>
      </c>
      <c r="N2262" s="9">
        <f t="shared" si="1088"/>
        <v>75.483221296427047</v>
      </c>
    </row>
    <row r="2263" spans="1:14" ht="38.25">
      <c r="A2263" s="8" t="s">
        <v>79</v>
      </c>
      <c r="B2263" s="2" t="s">
        <v>980</v>
      </c>
      <c r="C2263" s="2" t="s">
        <v>21</v>
      </c>
      <c r="D2263" s="2" t="s">
        <v>78</v>
      </c>
      <c r="E2263" s="2" t="s">
        <v>80</v>
      </c>
      <c r="F2263" s="6" t="s">
        <v>0</v>
      </c>
      <c r="G2263" s="9">
        <v>2832.4</v>
      </c>
      <c r="H2263" s="9" t="s">
        <v>0</v>
      </c>
      <c r="I2263" s="9">
        <v>2832.4</v>
      </c>
      <c r="J2263" s="9">
        <f t="shared" si="1090"/>
        <v>2832.4</v>
      </c>
      <c r="K2263" s="9">
        <f t="shared" si="1091"/>
        <v>2137.9867599999998</v>
      </c>
      <c r="L2263" s="9">
        <f t="shared" si="1091"/>
        <v>2137.9867599999998</v>
      </c>
      <c r="M2263" s="9">
        <f t="shared" si="1087"/>
        <v>75.483221296427047</v>
      </c>
      <c r="N2263" s="9">
        <f t="shared" si="1088"/>
        <v>75.483221296427047</v>
      </c>
    </row>
    <row r="2264" spans="1:14" ht="38.25">
      <c r="A2264" s="8" t="s">
        <v>985</v>
      </c>
      <c r="B2264" s="2" t="s">
        <v>980</v>
      </c>
      <c r="C2264" s="2" t="s">
        <v>21</v>
      </c>
      <c r="D2264" s="2" t="s">
        <v>78</v>
      </c>
      <c r="E2264" s="2" t="s">
        <v>986</v>
      </c>
      <c r="F2264" s="6" t="s">
        <v>0</v>
      </c>
      <c r="G2264" s="9">
        <v>2832.4</v>
      </c>
      <c r="H2264" s="9" t="s">
        <v>0</v>
      </c>
      <c r="I2264" s="9">
        <v>2832.4</v>
      </c>
      <c r="J2264" s="9">
        <f t="shared" si="1090"/>
        <v>2832.4</v>
      </c>
      <c r="K2264" s="9">
        <f t="shared" si="1091"/>
        <v>2137.9867599999998</v>
      </c>
      <c r="L2264" s="9">
        <f t="shared" si="1091"/>
        <v>2137.9867599999998</v>
      </c>
      <c r="M2264" s="9">
        <f t="shared" si="1087"/>
        <v>75.483221296427047</v>
      </c>
      <c r="N2264" s="9">
        <f t="shared" si="1088"/>
        <v>75.483221296427047</v>
      </c>
    </row>
    <row r="2265" spans="1:14">
      <c r="A2265" s="8" t="s">
        <v>28</v>
      </c>
      <c r="B2265" s="2" t="s">
        <v>980</v>
      </c>
      <c r="C2265" s="2" t="s">
        <v>21</v>
      </c>
      <c r="D2265" s="2" t="s">
        <v>78</v>
      </c>
      <c r="E2265" s="2" t="s">
        <v>986</v>
      </c>
      <c r="F2265" s="2" t="s">
        <v>29</v>
      </c>
      <c r="G2265" s="9">
        <v>2832.4</v>
      </c>
      <c r="H2265" s="9" t="s">
        <v>0</v>
      </c>
      <c r="I2265" s="9">
        <v>2832.4</v>
      </c>
      <c r="J2265" s="9">
        <f t="shared" si="1090"/>
        <v>2832.4</v>
      </c>
      <c r="K2265" s="9">
        <f t="shared" si="1091"/>
        <v>2137.9867599999998</v>
      </c>
      <c r="L2265" s="9">
        <f t="shared" si="1091"/>
        <v>2137.9867599999998</v>
      </c>
      <c r="M2265" s="9">
        <f t="shared" si="1087"/>
        <v>75.483221296427047</v>
      </c>
      <c r="N2265" s="9">
        <f t="shared" si="1088"/>
        <v>75.483221296427047</v>
      </c>
    </row>
    <row r="2266" spans="1:14">
      <c r="A2266" s="8" t="s">
        <v>75</v>
      </c>
      <c r="B2266" s="2" t="s">
        <v>980</v>
      </c>
      <c r="C2266" s="2" t="s">
        <v>21</v>
      </c>
      <c r="D2266" s="2" t="s">
        <v>78</v>
      </c>
      <c r="E2266" s="2" t="s">
        <v>986</v>
      </c>
      <c r="F2266" s="2" t="s">
        <v>76</v>
      </c>
      <c r="G2266" s="9">
        <v>2832.4</v>
      </c>
      <c r="H2266" s="9" t="s">
        <v>0</v>
      </c>
      <c r="I2266" s="9">
        <v>2832.4</v>
      </c>
      <c r="J2266" s="9">
        <v>2832.4</v>
      </c>
      <c r="K2266" s="9">
        <v>2137.9867599999998</v>
      </c>
      <c r="L2266" s="9">
        <v>2137.9867599999998</v>
      </c>
      <c r="M2266" s="9">
        <f t="shared" si="1087"/>
        <v>75.483221296427047</v>
      </c>
      <c r="N2266" s="9">
        <f t="shared" si="1088"/>
        <v>75.483221296427047</v>
      </c>
    </row>
    <row r="2267" spans="1:14">
      <c r="A2267" s="10" t="s">
        <v>0</v>
      </c>
      <c r="B2267" s="6" t="s">
        <v>0</v>
      </c>
      <c r="C2267" s="6" t="s">
        <v>0</v>
      </c>
      <c r="D2267" s="6" t="s">
        <v>0</v>
      </c>
      <c r="E2267" s="6" t="s">
        <v>0</v>
      </c>
      <c r="F2267" s="6" t="s">
        <v>0</v>
      </c>
      <c r="G2267" s="11" t="s">
        <v>0</v>
      </c>
      <c r="H2267" s="11" t="s">
        <v>0</v>
      </c>
      <c r="I2267" s="11" t="s">
        <v>0</v>
      </c>
      <c r="J2267" s="11"/>
      <c r="K2267" s="11"/>
      <c r="L2267" s="11"/>
      <c r="M2267" s="11"/>
      <c r="N2267" s="11"/>
    </row>
    <row r="2268" spans="1:14">
      <c r="A2268" s="8" t="s">
        <v>114</v>
      </c>
      <c r="B2268" s="2" t="s">
        <v>980</v>
      </c>
      <c r="C2268" s="2" t="s">
        <v>115</v>
      </c>
      <c r="D2268" s="6" t="s">
        <v>0</v>
      </c>
      <c r="E2268" s="6" t="s">
        <v>0</v>
      </c>
      <c r="F2268" s="6" t="s">
        <v>0</v>
      </c>
      <c r="G2268" s="9">
        <v>1785</v>
      </c>
      <c r="H2268" s="9" t="s">
        <v>0</v>
      </c>
      <c r="I2268" s="9">
        <v>1785</v>
      </c>
      <c r="J2268" s="9">
        <f t="shared" ref="J2268:J2273" si="1092">J2269</f>
        <v>1785</v>
      </c>
      <c r="K2268" s="9">
        <f t="shared" ref="K2268:L2273" si="1093">K2269</f>
        <v>1785</v>
      </c>
      <c r="L2268" s="9">
        <f t="shared" si="1093"/>
        <v>1785</v>
      </c>
      <c r="M2268" s="9">
        <f t="shared" si="1087"/>
        <v>100</v>
      </c>
      <c r="N2268" s="9">
        <f t="shared" si="1088"/>
        <v>100</v>
      </c>
    </row>
    <row r="2269" spans="1:14" ht="25.5">
      <c r="A2269" s="8" t="s">
        <v>987</v>
      </c>
      <c r="B2269" s="2" t="s">
        <v>980</v>
      </c>
      <c r="C2269" s="2" t="s">
        <v>115</v>
      </c>
      <c r="D2269" s="2" t="s">
        <v>115</v>
      </c>
      <c r="E2269" s="6" t="s">
        <v>0</v>
      </c>
      <c r="F2269" s="6" t="s">
        <v>0</v>
      </c>
      <c r="G2269" s="9">
        <v>1785</v>
      </c>
      <c r="H2269" s="9" t="s">
        <v>0</v>
      </c>
      <c r="I2269" s="9">
        <v>1785</v>
      </c>
      <c r="J2269" s="9">
        <f t="shared" si="1092"/>
        <v>1785</v>
      </c>
      <c r="K2269" s="9">
        <f t="shared" si="1093"/>
        <v>1785</v>
      </c>
      <c r="L2269" s="9">
        <f t="shared" si="1093"/>
        <v>1785</v>
      </c>
      <c r="M2269" s="9">
        <f t="shared" si="1087"/>
        <v>100</v>
      </c>
      <c r="N2269" s="9">
        <f t="shared" si="1088"/>
        <v>100</v>
      </c>
    </row>
    <row r="2270" spans="1:14" ht="51">
      <c r="A2270" s="8" t="s">
        <v>203</v>
      </c>
      <c r="B2270" s="2" t="s">
        <v>980</v>
      </c>
      <c r="C2270" s="2" t="s">
        <v>115</v>
      </c>
      <c r="D2270" s="2" t="s">
        <v>115</v>
      </c>
      <c r="E2270" s="2" t="s">
        <v>204</v>
      </c>
      <c r="F2270" s="6" t="s">
        <v>0</v>
      </c>
      <c r="G2270" s="9">
        <v>1785</v>
      </c>
      <c r="H2270" s="9" t="s">
        <v>0</v>
      </c>
      <c r="I2270" s="9">
        <v>1785</v>
      </c>
      <c r="J2270" s="9">
        <f t="shared" si="1092"/>
        <v>1785</v>
      </c>
      <c r="K2270" s="9">
        <f t="shared" si="1093"/>
        <v>1785</v>
      </c>
      <c r="L2270" s="9">
        <f t="shared" si="1093"/>
        <v>1785</v>
      </c>
      <c r="M2270" s="9">
        <f t="shared" si="1087"/>
        <v>100</v>
      </c>
      <c r="N2270" s="9">
        <f t="shared" si="1088"/>
        <v>100</v>
      </c>
    </row>
    <row r="2271" spans="1:14" ht="63.75">
      <c r="A2271" s="8" t="s">
        <v>212</v>
      </c>
      <c r="B2271" s="2" t="s">
        <v>980</v>
      </c>
      <c r="C2271" s="2" t="s">
        <v>115</v>
      </c>
      <c r="D2271" s="2" t="s">
        <v>115</v>
      </c>
      <c r="E2271" s="2" t="s">
        <v>213</v>
      </c>
      <c r="F2271" s="6" t="s">
        <v>0</v>
      </c>
      <c r="G2271" s="9">
        <v>1785</v>
      </c>
      <c r="H2271" s="9" t="s">
        <v>0</v>
      </c>
      <c r="I2271" s="9">
        <v>1785</v>
      </c>
      <c r="J2271" s="9">
        <f t="shared" si="1092"/>
        <v>1785</v>
      </c>
      <c r="K2271" s="9">
        <f t="shared" si="1093"/>
        <v>1785</v>
      </c>
      <c r="L2271" s="9">
        <f t="shared" si="1093"/>
        <v>1785</v>
      </c>
      <c r="M2271" s="9">
        <f t="shared" si="1087"/>
        <v>100</v>
      </c>
      <c r="N2271" s="9">
        <f t="shared" si="1088"/>
        <v>100</v>
      </c>
    </row>
    <row r="2272" spans="1:14" ht="127.5">
      <c r="A2272" s="8" t="s">
        <v>988</v>
      </c>
      <c r="B2272" s="2" t="s">
        <v>980</v>
      </c>
      <c r="C2272" s="2" t="s">
        <v>115</v>
      </c>
      <c r="D2272" s="2" t="s">
        <v>115</v>
      </c>
      <c r="E2272" s="2" t="s">
        <v>989</v>
      </c>
      <c r="F2272" s="6" t="s">
        <v>0</v>
      </c>
      <c r="G2272" s="9">
        <v>1785</v>
      </c>
      <c r="H2272" s="9" t="s">
        <v>0</v>
      </c>
      <c r="I2272" s="9">
        <v>1785</v>
      </c>
      <c r="J2272" s="9">
        <f t="shared" si="1092"/>
        <v>1785</v>
      </c>
      <c r="K2272" s="9">
        <f t="shared" si="1093"/>
        <v>1785</v>
      </c>
      <c r="L2272" s="9">
        <f t="shared" si="1093"/>
        <v>1785</v>
      </c>
      <c r="M2272" s="9">
        <f t="shared" si="1087"/>
        <v>100</v>
      </c>
      <c r="N2272" s="9">
        <f t="shared" si="1088"/>
        <v>100</v>
      </c>
    </row>
    <row r="2273" spans="1:14" ht="38.25">
      <c r="A2273" s="8" t="s">
        <v>42</v>
      </c>
      <c r="B2273" s="2" t="s">
        <v>980</v>
      </c>
      <c r="C2273" s="2" t="s">
        <v>115</v>
      </c>
      <c r="D2273" s="2" t="s">
        <v>115</v>
      </c>
      <c r="E2273" s="2" t="s">
        <v>989</v>
      </c>
      <c r="F2273" s="2" t="s">
        <v>43</v>
      </c>
      <c r="G2273" s="9">
        <v>1785</v>
      </c>
      <c r="H2273" s="9" t="s">
        <v>0</v>
      </c>
      <c r="I2273" s="9">
        <v>1785</v>
      </c>
      <c r="J2273" s="9">
        <f t="shared" si="1092"/>
        <v>1785</v>
      </c>
      <c r="K2273" s="9">
        <f t="shared" si="1093"/>
        <v>1785</v>
      </c>
      <c r="L2273" s="9">
        <f t="shared" si="1093"/>
        <v>1785</v>
      </c>
      <c r="M2273" s="9">
        <f t="shared" si="1087"/>
        <v>100</v>
      </c>
      <c r="N2273" s="9">
        <f t="shared" si="1088"/>
        <v>100</v>
      </c>
    </row>
    <row r="2274" spans="1:14" ht="25.5">
      <c r="A2274" s="8" t="s">
        <v>990</v>
      </c>
      <c r="B2274" s="2" t="s">
        <v>980</v>
      </c>
      <c r="C2274" s="2" t="s">
        <v>115</v>
      </c>
      <c r="D2274" s="2" t="s">
        <v>115</v>
      </c>
      <c r="E2274" s="2" t="s">
        <v>989</v>
      </c>
      <c r="F2274" s="2" t="s">
        <v>991</v>
      </c>
      <c r="G2274" s="9">
        <v>1785</v>
      </c>
      <c r="H2274" s="9" t="s">
        <v>0</v>
      </c>
      <c r="I2274" s="9">
        <v>1785</v>
      </c>
      <c r="J2274" s="9">
        <v>1785</v>
      </c>
      <c r="K2274" s="9">
        <v>1785</v>
      </c>
      <c r="L2274" s="9">
        <v>1785</v>
      </c>
      <c r="M2274" s="9">
        <f t="shared" si="1087"/>
        <v>100</v>
      </c>
      <c r="N2274" s="9">
        <f t="shared" si="1088"/>
        <v>100</v>
      </c>
    </row>
    <row r="2275" spans="1:14">
      <c r="A2275" s="12" t="s">
        <v>0</v>
      </c>
      <c r="B2275" s="13" t="s">
        <v>0</v>
      </c>
      <c r="C2275" s="6" t="s">
        <v>0</v>
      </c>
      <c r="D2275" s="6" t="s">
        <v>0</v>
      </c>
      <c r="E2275" s="6" t="s">
        <v>0</v>
      </c>
      <c r="F2275" s="6" t="s">
        <v>0</v>
      </c>
      <c r="G2275" s="14" t="s">
        <v>0</v>
      </c>
      <c r="H2275" s="14" t="s">
        <v>0</v>
      </c>
      <c r="I2275" s="14" t="s">
        <v>0</v>
      </c>
      <c r="J2275" s="14"/>
      <c r="K2275" s="14"/>
      <c r="L2275" s="14"/>
      <c r="M2275" s="14"/>
      <c r="N2275" s="14"/>
    </row>
    <row r="2276" spans="1:14" ht="51">
      <c r="A2276" s="4" t="s">
        <v>992</v>
      </c>
      <c r="B2276" s="5" t="s">
        <v>993</v>
      </c>
      <c r="C2276" s="6" t="s">
        <v>0</v>
      </c>
      <c r="D2276" s="6" t="s">
        <v>0</v>
      </c>
      <c r="E2276" s="6" t="s">
        <v>0</v>
      </c>
      <c r="F2276" s="6" t="s">
        <v>0</v>
      </c>
      <c r="G2276" s="7">
        <v>5873.7</v>
      </c>
      <c r="H2276" s="7" t="s">
        <v>0</v>
      </c>
      <c r="I2276" s="7">
        <v>5873.7</v>
      </c>
      <c r="J2276" s="7">
        <f>J2277</f>
        <v>5873.6936699999997</v>
      </c>
      <c r="K2276" s="7">
        <f t="shared" ref="K2276:L2280" si="1094">K2277</f>
        <v>5873.6936699999997</v>
      </c>
      <c r="L2276" s="7">
        <f t="shared" si="1094"/>
        <v>5873.6936699999997</v>
      </c>
      <c r="M2276" s="7">
        <f t="shared" si="1087"/>
        <v>99.999892231472501</v>
      </c>
      <c r="N2276" s="7">
        <f t="shared" si="1088"/>
        <v>100</v>
      </c>
    </row>
    <row r="2277" spans="1:14">
      <c r="A2277" s="8" t="s">
        <v>18</v>
      </c>
      <c r="B2277" s="2" t="s">
        <v>993</v>
      </c>
      <c r="C2277" s="2" t="s">
        <v>19</v>
      </c>
      <c r="D2277" s="6" t="s">
        <v>0</v>
      </c>
      <c r="E2277" s="6" t="s">
        <v>0</v>
      </c>
      <c r="F2277" s="6" t="s">
        <v>0</v>
      </c>
      <c r="G2277" s="9">
        <v>5873.7</v>
      </c>
      <c r="H2277" s="9" t="s">
        <v>0</v>
      </c>
      <c r="I2277" s="9">
        <v>5873.7</v>
      </c>
      <c r="J2277" s="9">
        <f>J2278</f>
        <v>5873.6936699999997</v>
      </c>
      <c r="K2277" s="9">
        <f t="shared" si="1094"/>
        <v>5873.6936699999997</v>
      </c>
      <c r="L2277" s="9">
        <f t="shared" si="1094"/>
        <v>5873.6936699999997</v>
      </c>
      <c r="M2277" s="9">
        <f t="shared" si="1087"/>
        <v>99.999892231472501</v>
      </c>
      <c r="N2277" s="9">
        <f t="shared" si="1088"/>
        <v>100</v>
      </c>
    </row>
    <row r="2278" spans="1:14">
      <c r="A2278" s="8" t="s">
        <v>314</v>
      </c>
      <c r="B2278" s="2" t="s">
        <v>993</v>
      </c>
      <c r="C2278" s="2" t="s">
        <v>19</v>
      </c>
      <c r="D2278" s="2" t="s">
        <v>315</v>
      </c>
      <c r="E2278" s="6" t="s">
        <v>0</v>
      </c>
      <c r="F2278" s="6" t="s">
        <v>0</v>
      </c>
      <c r="G2278" s="9">
        <v>5873.7</v>
      </c>
      <c r="H2278" s="9" t="s">
        <v>0</v>
      </c>
      <c r="I2278" s="9">
        <v>5873.7</v>
      </c>
      <c r="J2278" s="9">
        <f>J2279</f>
        <v>5873.6936699999997</v>
      </c>
      <c r="K2278" s="9">
        <f t="shared" si="1094"/>
        <v>5873.6936699999997</v>
      </c>
      <c r="L2278" s="9">
        <f t="shared" si="1094"/>
        <v>5873.6936699999997</v>
      </c>
      <c r="M2278" s="9">
        <f t="shared" si="1087"/>
        <v>99.999892231472501</v>
      </c>
      <c r="N2278" s="9">
        <f t="shared" si="1088"/>
        <v>100</v>
      </c>
    </row>
    <row r="2279" spans="1:14" ht="76.5">
      <c r="A2279" s="8" t="s">
        <v>68</v>
      </c>
      <c r="B2279" s="2" t="s">
        <v>993</v>
      </c>
      <c r="C2279" s="2" t="s">
        <v>19</v>
      </c>
      <c r="D2279" s="2" t="s">
        <v>315</v>
      </c>
      <c r="E2279" s="2" t="s">
        <v>69</v>
      </c>
      <c r="F2279" s="6" t="s">
        <v>0</v>
      </c>
      <c r="G2279" s="9">
        <v>5873.7</v>
      </c>
      <c r="H2279" s="9" t="s">
        <v>0</v>
      </c>
      <c r="I2279" s="9">
        <v>5873.7</v>
      </c>
      <c r="J2279" s="9">
        <f>J2280</f>
        <v>5873.6936699999997</v>
      </c>
      <c r="K2279" s="9">
        <f t="shared" si="1094"/>
        <v>5873.6936699999997</v>
      </c>
      <c r="L2279" s="9">
        <f t="shared" si="1094"/>
        <v>5873.6936699999997</v>
      </c>
      <c r="M2279" s="9">
        <f t="shared" si="1087"/>
        <v>99.999892231472501</v>
      </c>
      <c r="N2279" s="9">
        <f t="shared" si="1088"/>
        <v>100</v>
      </c>
    </row>
    <row r="2280" spans="1:14" ht="38.25">
      <c r="A2280" s="8" t="s">
        <v>70</v>
      </c>
      <c r="B2280" s="2" t="s">
        <v>993</v>
      </c>
      <c r="C2280" s="2" t="s">
        <v>19</v>
      </c>
      <c r="D2280" s="2" t="s">
        <v>315</v>
      </c>
      <c r="E2280" s="2" t="s">
        <v>71</v>
      </c>
      <c r="F2280" s="6" t="s">
        <v>0</v>
      </c>
      <c r="G2280" s="9">
        <v>5873.7</v>
      </c>
      <c r="H2280" s="9" t="s">
        <v>0</v>
      </c>
      <c r="I2280" s="9">
        <v>5873.7</v>
      </c>
      <c r="J2280" s="9">
        <f>J2281</f>
        <v>5873.6936699999997</v>
      </c>
      <c r="K2280" s="9">
        <f t="shared" si="1094"/>
        <v>5873.6936699999997</v>
      </c>
      <c r="L2280" s="9">
        <f t="shared" si="1094"/>
        <v>5873.6936699999997</v>
      </c>
      <c r="M2280" s="9">
        <f t="shared" si="1087"/>
        <v>99.999892231472501</v>
      </c>
      <c r="N2280" s="9">
        <f t="shared" si="1088"/>
        <v>100</v>
      </c>
    </row>
    <row r="2281" spans="1:14" ht="25.5">
      <c r="A2281" s="8" t="s">
        <v>83</v>
      </c>
      <c r="B2281" s="2" t="s">
        <v>993</v>
      </c>
      <c r="C2281" s="2" t="s">
        <v>19</v>
      </c>
      <c r="D2281" s="2" t="s">
        <v>315</v>
      </c>
      <c r="E2281" s="2" t="s">
        <v>994</v>
      </c>
      <c r="F2281" s="6" t="s">
        <v>0</v>
      </c>
      <c r="G2281" s="9">
        <v>5873.7</v>
      </c>
      <c r="H2281" s="9" t="s">
        <v>0</v>
      </c>
      <c r="I2281" s="9">
        <v>5873.7</v>
      </c>
      <c r="J2281" s="9">
        <f>J2282+J2284</f>
        <v>5873.6936699999997</v>
      </c>
      <c r="K2281" s="9">
        <f t="shared" ref="K2281:L2281" si="1095">K2282+K2284</f>
        <v>5873.6936699999997</v>
      </c>
      <c r="L2281" s="9">
        <f t="shared" si="1095"/>
        <v>5873.6936699999997</v>
      </c>
      <c r="M2281" s="9">
        <f t="shared" si="1087"/>
        <v>99.999892231472501</v>
      </c>
      <c r="N2281" s="9">
        <f t="shared" si="1088"/>
        <v>100</v>
      </c>
    </row>
    <row r="2282" spans="1:14" ht="76.5">
      <c r="A2282" s="8" t="s">
        <v>85</v>
      </c>
      <c r="B2282" s="2" t="s">
        <v>993</v>
      </c>
      <c r="C2282" s="2" t="s">
        <v>19</v>
      </c>
      <c r="D2282" s="2" t="s">
        <v>315</v>
      </c>
      <c r="E2282" s="2" t="s">
        <v>994</v>
      </c>
      <c r="F2282" s="2" t="s">
        <v>86</v>
      </c>
      <c r="G2282" s="9">
        <v>5757.7</v>
      </c>
      <c r="H2282" s="9" t="s">
        <v>0</v>
      </c>
      <c r="I2282" s="9">
        <v>5757.7</v>
      </c>
      <c r="J2282" s="9">
        <f>J2283</f>
        <v>5757.69398</v>
      </c>
      <c r="K2282" s="9">
        <f t="shared" ref="K2282:L2282" si="1096">K2283</f>
        <v>5757.69398</v>
      </c>
      <c r="L2282" s="9">
        <f t="shared" si="1096"/>
        <v>5757.69398</v>
      </c>
      <c r="M2282" s="9">
        <f t="shared" si="1087"/>
        <v>99.999895444361471</v>
      </c>
      <c r="N2282" s="9">
        <f t="shared" si="1088"/>
        <v>100</v>
      </c>
    </row>
    <row r="2283" spans="1:14" ht="25.5">
      <c r="A2283" s="8" t="s">
        <v>87</v>
      </c>
      <c r="B2283" s="2" t="s">
        <v>993</v>
      </c>
      <c r="C2283" s="2" t="s">
        <v>19</v>
      </c>
      <c r="D2283" s="2" t="s">
        <v>315</v>
      </c>
      <c r="E2283" s="2" t="s">
        <v>994</v>
      </c>
      <c r="F2283" s="2" t="s">
        <v>88</v>
      </c>
      <c r="G2283" s="9">
        <v>5757.7</v>
      </c>
      <c r="H2283" s="9" t="s">
        <v>0</v>
      </c>
      <c r="I2283" s="9">
        <v>5757.7</v>
      </c>
      <c r="J2283" s="9">
        <f>5488.03416+269.65982</f>
        <v>5757.69398</v>
      </c>
      <c r="K2283" s="9">
        <f t="shared" ref="K2283:L2283" si="1097">5488.03416+269.65982</f>
        <v>5757.69398</v>
      </c>
      <c r="L2283" s="9">
        <f t="shared" si="1097"/>
        <v>5757.69398</v>
      </c>
      <c r="M2283" s="9">
        <f t="shared" si="1087"/>
        <v>99.999895444361471</v>
      </c>
      <c r="N2283" s="9">
        <f t="shared" si="1088"/>
        <v>100</v>
      </c>
    </row>
    <row r="2284" spans="1:14" ht="25.5">
      <c r="A2284" s="8" t="s">
        <v>89</v>
      </c>
      <c r="B2284" s="2" t="s">
        <v>993</v>
      </c>
      <c r="C2284" s="2" t="s">
        <v>19</v>
      </c>
      <c r="D2284" s="2" t="s">
        <v>315</v>
      </c>
      <c r="E2284" s="2" t="s">
        <v>994</v>
      </c>
      <c r="F2284" s="2" t="s">
        <v>90</v>
      </c>
      <c r="G2284" s="9">
        <v>116</v>
      </c>
      <c r="H2284" s="9" t="s">
        <v>0</v>
      </c>
      <c r="I2284" s="9">
        <v>116</v>
      </c>
      <c r="J2284" s="9">
        <f>J2285</f>
        <v>115.99969</v>
      </c>
      <c r="K2284" s="9">
        <f t="shared" ref="K2284:L2284" si="1098">K2285</f>
        <v>115.99969</v>
      </c>
      <c r="L2284" s="9">
        <f t="shared" si="1098"/>
        <v>115.99969</v>
      </c>
      <c r="M2284" s="9">
        <f t="shared" si="1087"/>
        <v>99.999732758620681</v>
      </c>
      <c r="N2284" s="9">
        <f t="shared" si="1088"/>
        <v>100</v>
      </c>
    </row>
    <row r="2285" spans="1:14" ht="38.25">
      <c r="A2285" s="8" t="s">
        <v>91</v>
      </c>
      <c r="B2285" s="2" t="s">
        <v>993</v>
      </c>
      <c r="C2285" s="2" t="s">
        <v>19</v>
      </c>
      <c r="D2285" s="2" t="s">
        <v>315</v>
      </c>
      <c r="E2285" s="2" t="s">
        <v>994</v>
      </c>
      <c r="F2285" s="2" t="s">
        <v>92</v>
      </c>
      <c r="G2285" s="9">
        <v>116</v>
      </c>
      <c r="H2285" s="9" t="s">
        <v>0</v>
      </c>
      <c r="I2285" s="9">
        <v>116</v>
      </c>
      <c r="J2285" s="9">
        <v>115.99969</v>
      </c>
      <c r="K2285" s="9">
        <v>115.99969</v>
      </c>
      <c r="L2285" s="9">
        <v>115.99969</v>
      </c>
      <c r="M2285" s="9">
        <f t="shared" si="1087"/>
        <v>99.999732758620681</v>
      </c>
      <c r="N2285" s="9">
        <f t="shared" si="1088"/>
        <v>100</v>
      </c>
    </row>
    <row r="2286" spans="1:14">
      <c r="A2286" s="12" t="s">
        <v>0</v>
      </c>
      <c r="B2286" s="13" t="s">
        <v>0</v>
      </c>
      <c r="C2286" s="6" t="s">
        <v>0</v>
      </c>
      <c r="D2286" s="6" t="s">
        <v>0</v>
      </c>
      <c r="E2286" s="6" t="s">
        <v>0</v>
      </c>
      <c r="F2286" s="6" t="s">
        <v>0</v>
      </c>
      <c r="G2286" s="14" t="s">
        <v>0</v>
      </c>
      <c r="H2286" s="14" t="s">
        <v>0</v>
      </c>
      <c r="I2286" s="14" t="s">
        <v>0</v>
      </c>
      <c r="J2286" s="14"/>
      <c r="K2286" s="14"/>
      <c r="L2286" s="14"/>
      <c r="M2286" s="14"/>
      <c r="N2286" s="14"/>
    </row>
    <row r="2287" spans="1:14" ht="51">
      <c r="A2287" s="4" t="s">
        <v>995</v>
      </c>
      <c r="B2287" s="5" t="s">
        <v>996</v>
      </c>
      <c r="C2287" s="6" t="s">
        <v>0</v>
      </c>
      <c r="D2287" s="6" t="s">
        <v>0</v>
      </c>
      <c r="E2287" s="6" t="s">
        <v>0</v>
      </c>
      <c r="F2287" s="6" t="s">
        <v>0</v>
      </c>
      <c r="G2287" s="7">
        <v>1140433.8</v>
      </c>
      <c r="H2287" s="7" t="s">
        <v>0</v>
      </c>
      <c r="I2287" s="7">
        <v>1140433.8</v>
      </c>
      <c r="J2287" s="7">
        <f>J2288+J2349+J2342</f>
        <v>1141107.6576800002</v>
      </c>
      <c r="K2287" s="7">
        <f t="shared" ref="K2287:L2287" si="1099">K2288+K2349+K2342</f>
        <v>1141107.6576800002</v>
      </c>
      <c r="L2287" s="7">
        <f t="shared" si="1099"/>
        <v>1141107.6576800002</v>
      </c>
      <c r="M2287" s="7">
        <f t="shared" si="1087"/>
        <v>100.0590878383296</v>
      </c>
      <c r="N2287" s="7">
        <f t="shared" si="1088"/>
        <v>100</v>
      </c>
    </row>
    <row r="2288" spans="1:14" ht="25.5">
      <c r="A2288" s="8" t="s">
        <v>32</v>
      </c>
      <c r="B2288" s="2" t="s">
        <v>996</v>
      </c>
      <c r="C2288" s="2" t="s">
        <v>33</v>
      </c>
      <c r="D2288" s="6" t="s">
        <v>0</v>
      </c>
      <c r="E2288" s="6" t="s">
        <v>0</v>
      </c>
      <c r="F2288" s="6" t="s">
        <v>0</v>
      </c>
      <c r="G2288" s="9">
        <v>1130588.2</v>
      </c>
      <c r="H2288" s="9" t="s">
        <v>0</v>
      </c>
      <c r="I2288" s="9">
        <v>1130588.2</v>
      </c>
      <c r="J2288" s="9">
        <f>J2289+J2322</f>
        <v>1131112.0536800001</v>
      </c>
      <c r="K2288" s="9">
        <f t="shared" ref="K2288:L2288" si="1100">K2289+K2322</f>
        <v>1131112.0536800001</v>
      </c>
      <c r="L2288" s="9">
        <f t="shared" si="1100"/>
        <v>1131112.0536800001</v>
      </c>
      <c r="M2288" s="9">
        <f t="shared" si="1087"/>
        <v>100.04633461414159</v>
      </c>
      <c r="N2288" s="9">
        <f t="shared" si="1088"/>
        <v>100</v>
      </c>
    </row>
    <row r="2289" spans="1:14" ht="51">
      <c r="A2289" s="8" t="s">
        <v>195</v>
      </c>
      <c r="B2289" s="2" t="s">
        <v>996</v>
      </c>
      <c r="C2289" s="2" t="s">
        <v>33</v>
      </c>
      <c r="D2289" s="2" t="s">
        <v>67</v>
      </c>
      <c r="E2289" s="6" t="s">
        <v>0</v>
      </c>
      <c r="F2289" s="6" t="s">
        <v>0</v>
      </c>
      <c r="G2289" s="9">
        <v>271869.59999999998</v>
      </c>
      <c r="H2289" s="9" t="s">
        <v>0</v>
      </c>
      <c r="I2289" s="9">
        <v>271869.59999999998</v>
      </c>
      <c r="J2289" s="9">
        <f>J2290</f>
        <v>271869.60000000003</v>
      </c>
      <c r="K2289" s="9">
        <f t="shared" ref="K2289:L2289" si="1101">K2290</f>
        <v>271869.60000000003</v>
      </c>
      <c r="L2289" s="9">
        <f t="shared" si="1101"/>
        <v>271869.60000000003</v>
      </c>
      <c r="M2289" s="9">
        <f t="shared" si="1087"/>
        <v>100.00000000000003</v>
      </c>
      <c r="N2289" s="9">
        <f t="shared" si="1088"/>
        <v>100</v>
      </c>
    </row>
    <row r="2290" spans="1:14" ht="76.5">
      <c r="A2290" s="8" t="s">
        <v>36</v>
      </c>
      <c r="B2290" s="2" t="s">
        <v>996</v>
      </c>
      <c r="C2290" s="2" t="s">
        <v>33</v>
      </c>
      <c r="D2290" s="2" t="s">
        <v>67</v>
      </c>
      <c r="E2290" s="2" t="s">
        <v>37</v>
      </c>
      <c r="F2290" s="6" t="s">
        <v>0</v>
      </c>
      <c r="G2290" s="9">
        <v>271869.59999999998</v>
      </c>
      <c r="H2290" s="9" t="s">
        <v>0</v>
      </c>
      <c r="I2290" s="9">
        <v>271869.59999999998</v>
      </c>
      <c r="J2290" s="9">
        <f>J2291+J2311</f>
        <v>271869.60000000003</v>
      </c>
      <c r="K2290" s="9">
        <f t="shared" ref="K2290:L2290" si="1102">K2291+K2311</f>
        <v>271869.60000000003</v>
      </c>
      <c r="L2290" s="9">
        <f t="shared" si="1102"/>
        <v>271869.60000000003</v>
      </c>
      <c r="M2290" s="9">
        <f t="shared" si="1087"/>
        <v>100.00000000000003</v>
      </c>
      <c r="N2290" s="9">
        <f t="shared" si="1088"/>
        <v>100</v>
      </c>
    </row>
    <row r="2291" spans="1:14" ht="76.5">
      <c r="A2291" s="8" t="s">
        <v>196</v>
      </c>
      <c r="B2291" s="2" t="s">
        <v>996</v>
      </c>
      <c r="C2291" s="2" t="s">
        <v>33</v>
      </c>
      <c r="D2291" s="2" t="s">
        <v>67</v>
      </c>
      <c r="E2291" s="2" t="s">
        <v>197</v>
      </c>
      <c r="F2291" s="6" t="s">
        <v>0</v>
      </c>
      <c r="G2291" s="9">
        <v>261869.7</v>
      </c>
      <c r="H2291" s="9" t="s">
        <v>0</v>
      </c>
      <c r="I2291" s="9">
        <v>261869.7</v>
      </c>
      <c r="J2291" s="9">
        <f>J2292+J2301</f>
        <v>261869.7</v>
      </c>
      <c r="K2291" s="9">
        <f t="shared" ref="K2291:L2291" si="1103">K2292+K2301</f>
        <v>261869.7</v>
      </c>
      <c r="L2291" s="9">
        <f t="shared" si="1103"/>
        <v>261869.7</v>
      </c>
      <c r="M2291" s="9">
        <f t="shared" si="1087"/>
        <v>100</v>
      </c>
      <c r="N2291" s="9">
        <f t="shared" si="1088"/>
        <v>100</v>
      </c>
    </row>
    <row r="2292" spans="1:14" ht="25.5">
      <c r="A2292" s="8" t="s">
        <v>60</v>
      </c>
      <c r="B2292" s="2" t="s">
        <v>996</v>
      </c>
      <c r="C2292" s="2" t="s">
        <v>33</v>
      </c>
      <c r="D2292" s="2" t="s">
        <v>67</v>
      </c>
      <c r="E2292" s="2" t="s">
        <v>997</v>
      </c>
      <c r="F2292" s="6" t="s">
        <v>0</v>
      </c>
      <c r="G2292" s="9">
        <v>149408.20000000001</v>
      </c>
      <c r="H2292" s="9" t="s">
        <v>0</v>
      </c>
      <c r="I2292" s="9">
        <v>149408.20000000001</v>
      </c>
      <c r="J2292" s="9">
        <f>J2293+J2295+J2297+J2299</f>
        <v>150248.25440000003</v>
      </c>
      <c r="K2292" s="9">
        <f t="shared" ref="K2292:L2292" si="1104">K2293+K2295+K2297+K2299</f>
        <v>150248.25440000003</v>
      </c>
      <c r="L2292" s="9">
        <f t="shared" si="1104"/>
        <v>150248.25440000003</v>
      </c>
      <c r="M2292" s="9">
        <f t="shared" si="1087"/>
        <v>100.56225454827783</v>
      </c>
      <c r="N2292" s="9">
        <f t="shared" si="1088"/>
        <v>100</v>
      </c>
    </row>
    <row r="2293" spans="1:14" ht="76.5">
      <c r="A2293" s="8" t="s">
        <v>85</v>
      </c>
      <c r="B2293" s="2" t="s">
        <v>996</v>
      </c>
      <c r="C2293" s="2" t="s">
        <v>33</v>
      </c>
      <c r="D2293" s="2" t="s">
        <v>67</v>
      </c>
      <c r="E2293" s="2" t="s">
        <v>997</v>
      </c>
      <c r="F2293" s="2" t="s">
        <v>86</v>
      </c>
      <c r="G2293" s="9">
        <v>52504.7</v>
      </c>
      <c r="H2293" s="9" t="s">
        <v>0</v>
      </c>
      <c r="I2293" s="9">
        <v>52504.7</v>
      </c>
      <c r="J2293" s="9">
        <f>J2294</f>
        <v>52764.700000000004</v>
      </c>
      <c r="K2293" s="9">
        <f t="shared" ref="K2293:L2293" si="1105">K2294</f>
        <v>52764.700000000004</v>
      </c>
      <c r="L2293" s="9">
        <f t="shared" si="1105"/>
        <v>52764.700000000004</v>
      </c>
      <c r="M2293" s="9">
        <f t="shared" si="1087"/>
        <v>100.49519376360594</v>
      </c>
      <c r="N2293" s="9">
        <f t="shared" si="1088"/>
        <v>100</v>
      </c>
    </row>
    <row r="2294" spans="1:14" ht="25.5">
      <c r="A2294" s="8" t="s">
        <v>299</v>
      </c>
      <c r="B2294" s="2" t="s">
        <v>996</v>
      </c>
      <c r="C2294" s="2" t="s">
        <v>33</v>
      </c>
      <c r="D2294" s="2" t="s">
        <v>67</v>
      </c>
      <c r="E2294" s="2" t="s">
        <v>997</v>
      </c>
      <c r="F2294" s="2" t="s">
        <v>300</v>
      </c>
      <c r="G2294" s="9">
        <v>52504.7</v>
      </c>
      <c r="H2294" s="9" t="s">
        <v>0</v>
      </c>
      <c r="I2294" s="9">
        <v>52504.7</v>
      </c>
      <c r="J2294" s="9">
        <f>50387.3+2377.4</f>
        <v>52764.700000000004</v>
      </c>
      <c r="K2294" s="9">
        <f>50387.3+2377.4</f>
        <v>52764.700000000004</v>
      </c>
      <c r="L2294" s="9">
        <f>50387.3+2377.4</f>
        <v>52764.700000000004</v>
      </c>
      <c r="M2294" s="9">
        <f t="shared" si="1087"/>
        <v>100.49519376360594</v>
      </c>
      <c r="N2294" s="9">
        <f t="shared" si="1088"/>
        <v>100</v>
      </c>
    </row>
    <row r="2295" spans="1:14" ht="25.5">
      <c r="A2295" s="8" t="s">
        <v>89</v>
      </c>
      <c r="B2295" s="2" t="s">
        <v>996</v>
      </c>
      <c r="C2295" s="2" t="s">
        <v>33</v>
      </c>
      <c r="D2295" s="2" t="s">
        <v>67</v>
      </c>
      <c r="E2295" s="2" t="s">
        <v>997</v>
      </c>
      <c r="F2295" s="2" t="s">
        <v>90</v>
      </c>
      <c r="G2295" s="9">
        <v>20442.7</v>
      </c>
      <c r="H2295" s="9" t="s">
        <v>0</v>
      </c>
      <c r="I2295" s="9">
        <v>20442.7</v>
      </c>
      <c r="J2295" s="9">
        <f>J2296</f>
        <v>21022.754400000002</v>
      </c>
      <c r="K2295" s="9">
        <f t="shared" ref="K2295:L2295" si="1106">K2296</f>
        <v>21022.754400000002</v>
      </c>
      <c r="L2295" s="9">
        <f t="shared" si="1106"/>
        <v>21022.754400000002</v>
      </c>
      <c r="M2295" s="9">
        <f t="shared" si="1087"/>
        <v>102.83746471845696</v>
      </c>
      <c r="N2295" s="9">
        <f t="shared" si="1088"/>
        <v>100</v>
      </c>
    </row>
    <row r="2296" spans="1:14" ht="38.25">
      <c r="A2296" s="8" t="s">
        <v>91</v>
      </c>
      <c r="B2296" s="2" t="s">
        <v>996</v>
      </c>
      <c r="C2296" s="2" t="s">
        <v>33</v>
      </c>
      <c r="D2296" s="2" t="s">
        <v>67</v>
      </c>
      <c r="E2296" s="2" t="s">
        <v>997</v>
      </c>
      <c r="F2296" s="2" t="s">
        <v>92</v>
      </c>
      <c r="G2296" s="9">
        <v>20442.7</v>
      </c>
      <c r="H2296" s="9" t="s">
        <v>0</v>
      </c>
      <c r="I2296" s="9">
        <v>20442.7</v>
      </c>
      <c r="J2296" s="9">
        <v>21022.754400000002</v>
      </c>
      <c r="K2296" s="9">
        <v>21022.754400000002</v>
      </c>
      <c r="L2296" s="9">
        <v>21022.754400000002</v>
      </c>
      <c r="M2296" s="9">
        <f t="shared" si="1087"/>
        <v>102.83746471845696</v>
      </c>
      <c r="N2296" s="9">
        <f t="shared" si="1088"/>
        <v>100</v>
      </c>
    </row>
    <row r="2297" spans="1:14" ht="38.25">
      <c r="A2297" s="8" t="s">
        <v>62</v>
      </c>
      <c r="B2297" s="2" t="s">
        <v>996</v>
      </c>
      <c r="C2297" s="2" t="s">
        <v>33</v>
      </c>
      <c r="D2297" s="2" t="s">
        <v>67</v>
      </c>
      <c r="E2297" s="2" t="s">
        <v>997</v>
      </c>
      <c r="F2297" s="2" t="s">
        <v>63</v>
      </c>
      <c r="G2297" s="9">
        <v>74977.600000000006</v>
      </c>
      <c r="H2297" s="9" t="s">
        <v>0</v>
      </c>
      <c r="I2297" s="9">
        <v>74977.600000000006</v>
      </c>
      <c r="J2297" s="9">
        <f>J2298</f>
        <v>74977.600000000006</v>
      </c>
      <c r="K2297" s="9">
        <f t="shared" ref="K2297:L2297" si="1107">K2298</f>
        <v>74977.600000000006</v>
      </c>
      <c r="L2297" s="9">
        <f t="shared" si="1107"/>
        <v>74977.600000000006</v>
      </c>
      <c r="M2297" s="9">
        <f t="shared" si="1087"/>
        <v>100</v>
      </c>
      <c r="N2297" s="9">
        <f t="shared" si="1088"/>
        <v>100</v>
      </c>
    </row>
    <row r="2298" spans="1:14">
      <c r="A2298" s="8" t="s">
        <v>64</v>
      </c>
      <c r="B2298" s="2" t="s">
        <v>996</v>
      </c>
      <c r="C2298" s="2" t="s">
        <v>33</v>
      </c>
      <c r="D2298" s="2" t="s">
        <v>67</v>
      </c>
      <c r="E2298" s="2" t="s">
        <v>997</v>
      </c>
      <c r="F2298" s="2" t="s">
        <v>65</v>
      </c>
      <c r="G2298" s="9">
        <v>74977.600000000006</v>
      </c>
      <c r="H2298" s="9" t="s">
        <v>0</v>
      </c>
      <c r="I2298" s="9">
        <v>74977.600000000006</v>
      </c>
      <c r="J2298" s="9">
        <v>74977.600000000006</v>
      </c>
      <c r="K2298" s="9">
        <v>74977.600000000006</v>
      </c>
      <c r="L2298" s="9">
        <v>74977.600000000006</v>
      </c>
      <c r="M2298" s="9">
        <f t="shared" si="1087"/>
        <v>100</v>
      </c>
      <c r="N2298" s="9">
        <f t="shared" si="1088"/>
        <v>100</v>
      </c>
    </row>
    <row r="2299" spans="1:14">
      <c r="A2299" s="8" t="s">
        <v>97</v>
      </c>
      <c r="B2299" s="2" t="s">
        <v>996</v>
      </c>
      <c r="C2299" s="2" t="s">
        <v>33</v>
      </c>
      <c r="D2299" s="2" t="s">
        <v>67</v>
      </c>
      <c r="E2299" s="2" t="s">
        <v>997</v>
      </c>
      <c r="F2299" s="2" t="s">
        <v>98</v>
      </c>
      <c r="G2299" s="9">
        <v>1483.2</v>
      </c>
      <c r="H2299" s="9" t="s">
        <v>0</v>
      </c>
      <c r="I2299" s="9">
        <v>1483.2</v>
      </c>
      <c r="J2299" s="9">
        <f>J2300</f>
        <v>1483.2</v>
      </c>
      <c r="K2299" s="9">
        <f t="shared" ref="K2299:L2299" si="1108">K2300</f>
        <v>1483.2</v>
      </c>
      <c r="L2299" s="9">
        <f t="shared" si="1108"/>
        <v>1483.2</v>
      </c>
      <c r="M2299" s="9">
        <f t="shared" si="1087"/>
        <v>100</v>
      </c>
      <c r="N2299" s="9">
        <f t="shared" si="1088"/>
        <v>100</v>
      </c>
    </row>
    <row r="2300" spans="1:14">
      <c r="A2300" s="8" t="s">
        <v>99</v>
      </c>
      <c r="B2300" s="2" t="s">
        <v>996</v>
      </c>
      <c r="C2300" s="2" t="s">
        <v>33</v>
      </c>
      <c r="D2300" s="2" t="s">
        <v>67</v>
      </c>
      <c r="E2300" s="2" t="s">
        <v>997</v>
      </c>
      <c r="F2300" s="2" t="s">
        <v>100</v>
      </c>
      <c r="G2300" s="9">
        <v>1483.2</v>
      </c>
      <c r="H2300" s="9" t="s">
        <v>0</v>
      </c>
      <c r="I2300" s="9">
        <v>1483.2</v>
      </c>
      <c r="J2300" s="9">
        <f>1289.9+193.3</f>
        <v>1483.2</v>
      </c>
      <c r="K2300" s="55">
        <f>1289.9+193.3</f>
        <v>1483.2</v>
      </c>
      <c r="L2300" s="9">
        <f>1289.9+193.3</f>
        <v>1483.2</v>
      </c>
      <c r="M2300" s="9">
        <f t="shared" si="1087"/>
        <v>100</v>
      </c>
      <c r="N2300" s="9">
        <f t="shared" si="1088"/>
        <v>100</v>
      </c>
    </row>
    <row r="2301" spans="1:14" ht="63.75">
      <c r="A2301" s="8" t="s">
        <v>998</v>
      </c>
      <c r="B2301" s="2" t="s">
        <v>996</v>
      </c>
      <c r="C2301" s="2" t="s">
        <v>33</v>
      </c>
      <c r="D2301" s="2" t="s">
        <v>67</v>
      </c>
      <c r="E2301" s="2" t="s">
        <v>999</v>
      </c>
      <c r="F2301" s="6" t="s">
        <v>0</v>
      </c>
      <c r="G2301" s="9">
        <v>112461.5</v>
      </c>
      <c r="H2301" s="9" t="s">
        <v>0</v>
      </c>
      <c r="I2301" s="9">
        <v>112461.5</v>
      </c>
      <c r="J2301" s="9">
        <f>J2302+J2304+J2307+J2309</f>
        <v>111621.44559999999</v>
      </c>
      <c r="K2301" s="9">
        <f t="shared" ref="K2301:L2301" si="1109">K2302+K2304+K2307+K2309</f>
        <v>111621.44559999999</v>
      </c>
      <c r="L2301" s="9">
        <f t="shared" si="1109"/>
        <v>111621.44559999999</v>
      </c>
      <c r="M2301" s="9">
        <f t="shared" si="1087"/>
        <v>99.25302934782124</v>
      </c>
      <c r="N2301" s="9">
        <f t="shared" si="1088"/>
        <v>100</v>
      </c>
    </row>
    <row r="2302" spans="1:14" ht="76.5">
      <c r="A2302" s="8" t="s">
        <v>85</v>
      </c>
      <c r="B2302" s="2" t="s">
        <v>996</v>
      </c>
      <c r="C2302" s="2" t="s">
        <v>33</v>
      </c>
      <c r="D2302" s="2" t="s">
        <v>67</v>
      </c>
      <c r="E2302" s="2" t="s">
        <v>999</v>
      </c>
      <c r="F2302" s="2" t="s">
        <v>86</v>
      </c>
      <c r="G2302" s="9">
        <v>295</v>
      </c>
      <c r="H2302" s="9" t="s">
        <v>0</v>
      </c>
      <c r="I2302" s="9">
        <v>295</v>
      </c>
      <c r="J2302" s="9">
        <f>J2303</f>
        <v>295</v>
      </c>
      <c r="K2302" s="9">
        <f t="shared" ref="K2302:L2302" si="1110">K2303</f>
        <v>295</v>
      </c>
      <c r="L2302" s="9">
        <f t="shared" si="1110"/>
        <v>295</v>
      </c>
      <c r="M2302" s="9">
        <f t="shared" si="1087"/>
        <v>100</v>
      </c>
      <c r="N2302" s="9">
        <f t="shared" si="1088"/>
        <v>100</v>
      </c>
    </row>
    <row r="2303" spans="1:14" ht="25.5">
      <c r="A2303" s="8" t="s">
        <v>299</v>
      </c>
      <c r="B2303" s="2" t="s">
        <v>996</v>
      </c>
      <c r="C2303" s="2" t="s">
        <v>33</v>
      </c>
      <c r="D2303" s="2" t="s">
        <v>67</v>
      </c>
      <c r="E2303" s="2" t="s">
        <v>999</v>
      </c>
      <c r="F2303" s="2" t="s">
        <v>300</v>
      </c>
      <c r="G2303" s="9">
        <v>295</v>
      </c>
      <c r="H2303" s="9" t="s">
        <v>0</v>
      </c>
      <c r="I2303" s="9">
        <v>295</v>
      </c>
      <c r="J2303" s="9">
        <v>295</v>
      </c>
      <c r="K2303" s="9">
        <v>295</v>
      </c>
      <c r="L2303" s="9">
        <v>295</v>
      </c>
      <c r="M2303" s="9">
        <f t="shared" si="1087"/>
        <v>100</v>
      </c>
      <c r="N2303" s="9">
        <f t="shared" si="1088"/>
        <v>100</v>
      </c>
    </row>
    <row r="2304" spans="1:14" ht="25.5">
      <c r="A2304" s="8" t="s">
        <v>89</v>
      </c>
      <c r="B2304" s="2" t="s">
        <v>996</v>
      </c>
      <c r="C2304" s="2" t="s">
        <v>33</v>
      </c>
      <c r="D2304" s="2" t="s">
        <v>67</v>
      </c>
      <c r="E2304" s="2" t="s">
        <v>999</v>
      </c>
      <c r="F2304" s="2" t="s">
        <v>90</v>
      </c>
      <c r="G2304" s="9">
        <v>107381.6</v>
      </c>
      <c r="H2304" s="9" t="s">
        <v>0</v>
      </c>
      <c r="I2304" s="9">
        <v>107381.6</v>
      </c>
      <c r="J2304" s="9">
        <f>J2305+J2306</f>
        <v>110962.7116</v>
      </c>
      <c r="K2304" s="9">
        <f t="shared" ref="K2304:L2304" si="1111">K2305+K2306</f>
        <v>110962.7116</v>
      </c>
      <c r="L2304" s="9">
        <f t="shared" si="1111"/>
        <v>110962.7116</v>
      </c>
      <c r="M2304" s="9">
        <f t="shared" si="1087"/>
        <v>103.33493969171626</v>
      </c>
      <c r="N2304" s="9">
        <f t="shared" si="1088"/>
        <v>100</v>
      </c>
    </row>
    <row r="2305" spans="1:14" ht="38.25">
      <c r="A2305" s="8" t="s">
        <v>200</v>
      </c>
      <c r="B2305" s="2" t="s">
        <v>996</v>
      </c>
      <c r="C2305" s="2" t="s">
        <v>33</v>
      </c>
      <c r="D2305" s="2" t="s">
        <v>67</v>
      </c>
      <c r="E2305" s="2" t="s">
        <v>999</v>
      </c>
      <c r="F2305" s="2" t="s">
        <v>201</v>
      </c>
      <c r="G2305" s="9">
        <v>98461.5</v>
      </c>
      <c r="H2305" s="9" t="s">
        <v>0</v>
      </c>
      <c r="I2305" s="9">
        <v>98461.5</v>
      </c>
      <c r="J2305" s="9">
        <v>98461.5</v>
      </c>
      <c r="K2305" s="9">
        <v>98461.5</v>
      </c>
      <c r="L2305" s="9">
        <v>98461.5</v>
      </c>
      <c r="M2305" s="9">
        <f t="shared" si="1087"/>
        <v>100</v>
      </c>
      <c r="N2305" s="9">
        <f t="shared" si="1088"/>
        <v>100</v>
      </c>
    </row>
    <row r="2306" spans="1:14" ht="38.25">
      <c r="A2306" s="8" t="s">
        <v>91</v>
      </c>
      <c r="B2306" s="2" t="s">
        <v>996</v>
      </c>
      <c r="C2306" s="2" t="s">
        <v>33</v>
      </c>
      <c r="D2306" s="2" t="s">
        <v>67</v>
      </c>
      <c r="E2306" s="2" t="s">
        <v>999</v>
      </c>
      <c r="F2306" s="2" t="s">
        <v>92</v>
      </c>
      <c r="G2306" s="9">
        <v>8920.1</v>
      </c>
      <c r="H2306" s="9" t="s">
        <v>0</v>
      </c>
      <c r="I2306" s="9">
        <v>8920.1</v>
      </c>
      <c r="J2306" s="9">
        <v>12501.211600000001</v>
      </c>
      <c r="K2306" s="9">
        <v>12501.211600000001</v>
      </c>
      <c r="L2306" s="9">
        <v>12501.211600000001</v>
      </c>
      <c r="M2306" s="9">
        <f t="shared" si="1087"/>
        <v>140.146540958061</v>
      </c>
      <c r="N2306" s="9">
        <f t="shared" si="1088"/>
        <v>100</v>
      </c>
    </row>
    <row r="2307" spans="1:14" ht="25.5">
      <c r="A2307" s="8" t="s">
        <v>93</v>
      </c>
      <c r="B2307" s="2" t="s">
        <v>996</v>
      </c>
      <c r="C2307" s="2" t="s">
        <v>33</v>
      </c>
      <c r="D2307" s="2" t="s">
        <v>67</v>
      </c>
      <c r="E2307" s="2" t="s">
        <v>999</v>
      </c>
      <c r="F2307" s="2" t="s">
        <v>94</v>
      </c>
      <c r="G2307" s="9">
        <v>10</v>
      </c>
      <c r="H2307" s="9" t="s">
        <v>0</v>
      </c>
      <c r="I2307" s="9">
        <v>10</v>
      </c>
      <c r="J2307" s="9">
        <f>J2308</f>
        <v>363.73399999999998</v>
      </c>
      <c r="K2307" s="9">
        <f t="shared" ref="K2307:L2307" si="1112">K2308</f>
        <v>363.73399999999998</v>
      </c>
      <c r="L2307" s="9">
        <f t="shared" si="1112"/>
        <v>363.73399999999998</v>
      </c>
      <c r="M2307" s="9">
        <f t="shared" si="1087"/>
        <v>3637.3399999999997</v>
      </c>
      <c r="N2307" s="9">
        <f t="shared" si="1088"/>
        <v>100</v>
      </c>
    </row>
    <row r="2308" spans="1:14">
      <c r="A2308" s="8" t="s">
        <v>95</v>
      </c>
      <c r="B2308" s="2" t="s">
        <v>996</v>
      </c>
      <c r="C2308" s="2" t="s">
        <v>33</v>
      </c>
      <c r="D2308" s="2" t="s">
        <v>67</v>
      </c>
      <c r="E2308" s="2" t="s">
        <v>999</v>
      </c>
      <c r="F2308" s="2" t="s">
        <v>96</v>
      </c>
      <c r="G2308" s="9">
        <v>10</v>
      </c>
      <c r="H2308" s="9" t="s">
        <v>0</v>
      </c>
      <c r="I2308" s="9">
        <v>10</v>
      </c>
      <c r="J2308" s="9">
        <v>363.73399999999998</v>
      </c>
      <c r="K2308" s="9">
        <v>363.73399999999998</v>
      </c>
      <c r="L2308" s="9">
        <v>363.73399999999998</v>
      </c>
      <c r="M2308" s="9">
        <f t="shared" si="1087"/>
        <v>3637.3399999999997</v>
      </c>
      <c r="N2308" s="9">
        <f t="shared" si="1088"/>
        <v>100</v>
      </c>
    </row>
    <row r="2309" spans="1:14">
      <c r="A2309" s="8" t="s">
        <v>97</v>
      </c>
      <c r="B2309" s="2" t="s">
        <v>996</v>
      </c>
      <c r="C2309" s="2" t="s">
        <v>33</v>
      </c>
      <c r="D2309" s="2" t="s">
        <v>67</v>
      </c>
      <c r="E2309" s="2" t="s">
        <v>999</v>
      </c>
      <c r="F2309" s="2" t="s">
        <v>98</v>
      </c>
      <c r="G2309" s="9">
        <v>4774.8999999999996</v>
      </c>
      <c r="H2309" s="9" t="s">
        <v>0</v>
      </c>
      <c r="I2309" s="9">
        <v>4774.8999999999996</v>
      </c>
      <c r="J2309" s="9">
        <f>J2310</f>
        <v>0</v>
      </c>
      <c r="K2309" s="9">
        <f t="shared" ref="K2309:L2309" si="1113">K2310</f>
        <v>0</v>
      </c>
      <c r="L2309" s="9">
        <f t="shared" si="1113"/>
        <v>0</v>
      </c>
      <c r="M2309" s="9">
        <f t="shared" si="1087"/>
        <v>0</v>
      </c>
      <c r="N2309" s="9">
        <v>0</v>
      </c>
    </row>
    <row r="2310" spans="1:14">
      <c r="A2310" s="8" t="s">
        <v>421</v>
      </c>
      <c r="B2310" s="2" t="s">
        <v>996</v>
      </c>
      <c r="C2310" s="2" t="s">
        <v>33</v>
      </c>
      <c r="D2310" s="2" t="s">
        <v>67</v>
      </c>
      <c r="E2310" s="2" t="s">
        <v>999</v>
      </c>
      <c r="F2310" s="2" t="s">
        <v>422</v>
      </c>
      <c r="G2310" s="9">
        <v>4774.8999999999996</v>
      </c>
      <c r="H2310" s="9" t="s">
        <v>0</v>
      </c>
      <c r="I2310" s="9">
        <v>4774.8999999999996</v>
      </c>
      <c r="J2310" s="9">
        <v>0</v>
      </c>
      <c r="K2310" s="9">
        <v>0</v>
      </c>
      <c r="L2310" s="9">
        <v>0</v>
      </c>
      <c r="M2310" s="9">
        <f t="shared" si="1087"/>
        <v>0</v>
      </c>
      <c r="N2310" s="9">
        <v>0</v>
      </c>
    </row>
    <row r="2311" spans="1:14" ht="38.25">
      <c r="A2311" s="8" t="s">
        <v>1000</v>
      </c>
      <c r="B2311" s="2" t="s">
        <v>996</v>
      </c>
      <c r="C2311" s="2" t="s">
        <v>33</v>
      </c>
      <c r="D2311" s="2" t="s">
        <v>67</v>
      </c>
      <c r="E2311" s="2" t="s">
        <v>1001</v>
      </c>
      <c r="F2311" s="6" t="s">
        <v>0</v>
      </c>
      <c r="G2311" s="9">
        <v>9999.9</v>
      </c>
      <c r="H2311" s="9" t="s">
        <v>0</v>
      </c>
      <c r="I2311" s="9">
        <v>9999.9</v>
      </c>
      <c r="J2311" s="9">
        <f>J2312</f>
        <v>9999.9</v>
      </c>
      <c r="K2311" s="9">
        <f t="shared" ref="K2311:L2311" si="1114">K2312</f>
        <v>9999.9</v>
      </c>
      <c r="L2311" s="9">
        <f t="shared" si="1114"/>
        <v>9999.9</v>
      </c>
      <c r="M2311" s="9">
        <f t="shared" si="1087"/>
        <v>100</v>
      </c>
      <c r="N2311" s="9">
        <f t="shared" si="1088"/>
        <v>100</v>
      </c>
    </row>
    <row r="2312" spans="1:14" ht="25.5">
      <c r="A2312" s="8" t="s">
        <v>83</v>
      </c>
      <c r="B2312" s="2" t="s">
        <v>996</v>
      </c>
      <c r="C2312" s="2" t="s">
        <v>33</v>
      </c>
      <c r="D2312" s="2" t="s">
        <v>67</v>
      </c>
      <c r="E2312" s="2" t="s">
        <v>1002</v>
      </c>
      <c r="F2312" s="6" t="s">
        <v>0</v>
      </c>
      <c r="G2312" s="9">
        <v>9999.9</v>
      </c>
      <c r="H2312" s="9" t="s">
        <v>0</v>
      </c>
      <c r="I2312" s="9">
        <v>9999.9</v>
      </c>
      <c r="J2312" s="9">
        <f>J2313+J2315+J2317+J2319</f>
        <v>9999.9</v>
      </c>
      <c r="K2312" s="9">
        <f t="shared" ref="K2312:L2312" si="1115">K2313+K2315+K2317+K2319</f>
        <v>9999.9</v>
      </c>
      <c r="L2312" s="9">
        <f t="shared" si="1115"/>
        <v>9999.9</v>
      </c>
      <c r="M2312" s="9">
        <f t="shared" si="1087"/>
        <v>100</v>
      </c>
      <c r="N2312" s="9">
        <f t="shared" si="1088"/>
        <v>100</v>
      </c>
    </row>
    <row r="2313" spans="1:14" ht="76.5">
      <c r="A2313" s="8" t="s">
        <v>85</v>
      </c>
      <c r="B2313" s="2" t="s">
        <v>996</v>
      </c>
      <c r="C2313" s="2" t="s">
        <v>33</v>
      </c>
      <c r="D2313" s="2" t="s">
        <v>67</v>
      </c>
      <c r="E2313" s="2" t="s">
        <v>1002</v>
      </c>
      <c r="F2313" s="2" t="s">
        <v>86</v>
      </c>
      <c r="G2313" s="9">
        <v>9219.7999999999993</v>
      </c>
      <c r="H2313" s="9" t="s">
        <v>0</v>
      </c>
      <c r="I2313" s="9">
        <v>9219.7999999999993</v>
      </c>
      <c r="J2313" s="9">
        <f>J2314</f>
        <v>9219.7999999999993</v>
      </c>
      <c r="K2313" s="9">
        <f t="shared" ref="K2313:L2313" si="1116">K2314</f>
        <v>9219.7999999999993</v>
      </c>
      <c r="L2313" s="9">
        <f t="shared" si="1116"/>
        <v>9219.7999999999993</v>
      </c>
      <c r="M2313" s="9">
        <f t="shared" si="1087"/>
        <v>100</v>
      </c>
      <c r="N2313" s="9">
        <f t="shared" si="1088"/>
        <v>100</v>
      </c>
    </row>
    <row r="2314" spans="1:14" ht="25.5">
      <c r="A2314" s="8" t="s">
        <v>87</v>
      </c>
      <c r="B2314" s="2" t="s">
        <v>996</v>
      </c>
      <c r="C2314" s="2" t="s">
        <v>33</v>
      </c>
      <c r="D2314" s="2" t="s">
        <v>67</v>
      </c>
      <c r="E2314" s="2" t="s">
        <v>1002</v>
      </c>
      <c r="F2314" s="2" t="s">
        <v>88</v>
      </c>
      <c r="G2314" s="9">
        <v>9219.7999999999993</v>
      </c>
      <c r="H2314" s="9" t="s">
        <v>0</v>
      </c>
      <c r="I2314" s="9">
        <v>9219.7999999999993</v>
      </c>
      <c r="J2314" s="9">
        <f>8870.4+349.4</f>
        <v>9219.7999999999993</v>
      </c>
      <c r="K2314" s="9">
        <f>8870.4+349.4</f>
        <v>9219.7999999999993</v>
      </c>
      <c r="L2314" s="9">
        <f>8870.4+349.4</f>
        <v>9219.7999999999993</v>
      </c>
      <c r="M2314" s="9">
        <f t="shared" si="1087"/>
        <v>100</v>
      </c>
      <c r="N2314" s="9">
        <f t="shared" si="1088"/>
        <v>100</v>
      </c>
    </row>
    <row r="2315" spans="1:14" ht="25.5">
      <c r="A2315" s="8" t="s">
        <v>89</v>
      </c>
      <c r="B2315" s="2" t="s">
        <v>996</v>
      </c>
      <c r="C2315" s="2" t="s">
        <v>33</v>
      </c>
      <c r="D2315" s="2" t="s">
        <v>67</v>
      </c>
      <c r="E2315" s="2" t="s">
        <v>1002</v>
      </c>
      <c r="F2315" s="2" t="s">
        <v>90</v>
      </c>
      <c r="G2315" s="9">
        <v>654.6</v>
      </c>
      <c r="H2315" s="9" t="s">
        <v>0</v>
      </c>
      <c r="I2315" s="9">
        <v>654.6</v>
      </c>
      <c r="J2315" s="9">
        <f>J2316</f>
        <v>654.6</v>
      </c>
      <c r="K2315" s="9">
        <f t="shared" ref="K2315:L2315" si="1117">K2316</f>
        <v>654.6</v>
      </c>
      <c r="L2315" s="9">
        <f t="shared" si="1117"/>
        <v>654.6</v>
      </c>
      <c r="M2315" s="9">
        <f t="shared" si="1087"/>
        <v>100</v>
      </c>
      <c r="N2315" s="9">
        <f t="shared" si="1088"/>
        <v>100</v>
      </c>
    </row>
    <row r="2316" spans="1:14" ht="38.25">
      <c r="A2316" s="8" t="s">
        <v>91</v>
      </c>
      <c r="B2316" s="2" t="s">
        <v>996</v>
      </c>
      <c r="C2316" s="2" t="s">
        <v>33</v>
      </c>
      <c r="D2316" s="2" t="s">
        <v>67</v>
      </c>
      <c r="E2316" s="2" t="s">
        <v>1002</v>
      </c>
      <c r="F2316" s="2" t="s">
        <v>92</v>
      </c>
      <c r="G2316" s="9">
        <v>654.6</v>
      </c>
      <c r="H2316" s="9" t="s">
        <v>0</v>
      </c>
      <c r="I2316" s="9">
        <v>654.6</v>
      </c>
      <c r="J2316" s="9">
        <v>654.6</v>
      </c>
      <c r="K2316" s="9">
        <v>654.6</v>
      </c>
      <c r="L2316" s="9">
        <v>654.6</v>
      </c>
      <c r="M2316" s="9">
        <f t="shared" si="1087"/>
        <v>100</v>
      </c>
      <c r="N2316" s="9">
        <f t="shared" si="1088"/>
        <v>100</v>
      </c>
    </row>
    <row r="2317" spans="1:14" ht="25.5">
      <c r="A2317" s="8" t="s">
        <v>93</v>
      </c>
      <c r="B2317" s="2" t="s">
        <v>996</v>
      </c>
      <c r="C2317" s="2" t="s">
        <v>33</v>
      </c>
      <c r="D2317" s="2" t="s">
        <v>67</v>
      </c>
      <c r="E2317" s="2" t="s">
        <v>1002</v>
      </c>
      <c r="F2317" s="2" t="s">
        <v>94</v>
      </c>
      <c r="G2317" s="9">
        <v>90</v>
      </c>
      <c r="H2317" s="9" t="s">
        <v>0</v>
      </c>
      <c r="I2317" s="9">
        <v>90</v>
      </c>
      <c r="J2317" s="9">
        <f>J2318</f>
        <v>90</v>
      </c>
      <c r="K2317" s="9">
        <f t="shared" ref="K2317:L2317" si="1118">K2318</f>
        <v>90</v>
      </c>
      <c r="L2317" s="9">
        <f t="shared" si="1118"/>
        <v>90</v>
      </c>
      <c r="M2317" s="9">
        <f t="shared" si="1087"/>
        <v>100</v>
      </c>
      <c r="N2317" s="9">
        <f t="shared" si="1088"/>
        <v>100</v>
      </c>
    </row>
    <row r="2318" spans="1:14">
      <c r="A2318" s="8" t="s">
        <v>95</v>
      </c>
      <c r="B2318" s="2" t="s">
        <v>996</v>
      </c>
      <c r="C2318" s="2" t="s">
        <v>33</v>
      </c>
      <c r="D2318" s="2" t="s">
        <v>67</v>
      </c>
      <c r="E2318" s="2" t="s">
        <v>1002</v>
      </c>
      <c r="F2318" s="2" t="s">
        <v>96</v>
      </c>
      <c r="G2318" s="9">
        <v>90</v>
      </c>
      <c r="H2318" s="9" t="s">
        <v>0</v>
      </c>
      <c r="I2318" s="9">
        <v>90</v>
      </c>
      <c r="J2318" s="9">
        <v>90</v>
      </c>
      <c r="K2318" s="9">
        <v>90</v>
      </c>
      <c r="L2318" s="9">
        <v>90</v>
      </c>
      <c r="M2318" s="9">
        <f t="shared" si="1087"/>
        <v>100</v>
      </c>
      <c r="N2318" s="9">
        <f t="shared" si="1088"/>
        <v>100</v>
      </c>
    </row>
    <row r="2319" spans="1:14">
      <c r="A2319" s="8" t="s">
        <v>97</v>
      </c>
      <c r="B2319" s="2" t="s">
        <v>996</v>
      </c>
      <c r="C2319" s="2" t="s">
        <v>33</v>
      </c>
      <c r="D2319" s="2" t="s">
        <v>67</v>
      </c>
      <c r="E2319" s="2" t="s">
        <v>1002</v>
      </c>
      <c r="F2319" s="2" t="s">
        <v>98</v>
      </c>
      <c r="G2319" s="9">
        <v>35.5</v>
      </c>
      <c r="H2319" s="9" t="s">
        <v>0</v>
      </c>
      <c r="I2319" s="9">
        <v>35.5</v>
      </c>
      <c r="J2319" s="9">
        <f>J2320</f>
        <v>35.5</v>
      </c>
      <c r="K2319" s="9">
        <f t="shared" ref="K2319:L2319" si="1119">K2320</f>
        <v>35.5</v>
      </c>
      <c r="L2319" s="9">
        <f t="shared" si="1119"/>
        <v>35.5</v>
      </c>
      <c r="M2319" s="9">
        <f t="shared" ref="M2319:M2407" si="1120">L2319/I2319*100</f>
        <v>100</v>
      </c>
      <c r="N2319" s="9">
        <f t="shared" ref="N2319:N2407" si="1121">L2319/J2319*100</f>
        <v>100</v>
      </c>
    </row>
    <row r="2320" spans="1:14">
      <c r="A2320" s="8" t="s">
        <v>99</v>
      </c>
      <c r="B2320" s="2" t="s">
        <v>996</v>
      </c>
      <c r="C2320" s="2" t="s">
        <v>33</v>
      </c>
      <c r="D2320" s="2" t="s">
        <v>67</v>
      </c>
      <c r="E2320" s="2" t="s">
        <v>1002</v>
      </c>
      <c r="F2320" s="2" t="s">
        <v>100</v>
      </c>
      <c r="G2320" s="9">
        <v>35.5</v>
      </c>
      <c r="H2320" s="9" t="s">
        <v>0</v>
      </c>
      <c r="I2320" s="9">
        <v>35.5</v>
      </c>
      <c r="J2320" s="9">
        <v>35.5</v>
      </c>
      <c r="K2320" s="9">
        <v>35.5</v>
      </c>
      <c r="L2320" s="9">
        <v>35.5</v>
      </c>
      <c r="M2320" s="9">
        <f t="shared" si="1120"/>
        <v>100</v>
      </c>
      <c r="N2320" s="9">
        <f t="shared" si="1121"/>
        <v>100</v>
      </c>
    </row>
    <row r="2321" spans="1:14">
      <c r="A2321" s="8"/>
      <c r="B2321" s="2"/>
      <c r="C2321" s="2"/>
      <c r="D2321" s="2"/>
      <c r="E2321" s="2"/>
      <c r="F2321" s="2"/>
      <c r="G2321" s="9"/>
      <c r="H2321" s="9"/>
      <c r="I2321" s="9"/>
      <c r="J2321" s="9"/>
      <c r="K2321" s="9"/>
      <c r="L2321" s="9"/>
      <c r="M2321" s="9"/>
      <c r="N2321" s="9"/>
    </row>
    <row r="2322" spans="1:14">
      <c r="A2322" s="8" t="s">
        <v>34</v>
      </c>
      <c r="B2322" s="2" t="s">
        <v>996</v>
      </c>
      <c r="C2322" s="2" t="s">
        <v>33</v>
      </c>
      <c r="D2322" s="2" t="s">
        <v>35</v>
      </c>
      <c r="E2322" s="6" t="s">
        <v>0</v>
      </c>
      <c r="F2322" s="6" t="s">
        <v>0</v>
      </c>
      <c r="G2322" s="9">
        <v>858718.6</v>
      </c>
      <c r="H2322" s="9" t="s">
        <v>0</v>
      </c>
      <c r="I2322" s="9">
        <v>858718.6</v>
      </c>
      <c r="J2322" s="9">
        <f>J2323+J2337</f>
        <v>859242.45368000015</v>
      </c>
      <c r="K2322" s="9">
        <f t="shared" ref="K2322:L2322" si="1122">K2323+K2337</f>
        <v>859242.45368000015</v>
      </c>
      <c r="L2322" s="9">
        <f t="shared" si="1122"/>
        <v>859242.45368000015</v>
      </c>
      <c r="M2322" s="9">
        <f t="shared" si="1120"/>
        <v>100.06100411473562</v>
      </c>
      <c r="N2322" s="9">
        <f t="shared" si="1121"/>
        <v>100</v>
      </c>
    </row>
    <row r="2323" spans="1:14" ht="76.5">
      <c r="A2323" s="8" t="s">
        <v>36</v>
      </c>
      <c r="B2323" s="2" t="s">
        <v>996</v>
      </c>
      <c r="C2323" s="2" t="s">
        <v>33</v>
      </c>
      <c r="D2323" s="2" t="s">
        <v>35</v>
      </c>
      <c r="E2323" s="2" t="s">
        <v>37</v>
      </c>
      <c r="F2323" s="6" t="s">
        <v>0</v>
      </c>
      <c r="G2323" s="9">
        <v>858718.6</v>
      </c>
      <c r="H2323" s="9" t="s">
        <v>0</v>
      </c>
      <c r="I2323" s="9">
        <v>858718.6</v>
      </c>
      <c r="J2323" s="9">
        <f>J2324</f>
        <v>858718.6266800001</v>
      </c>
      <c r="K2323" s="9">
        <f t="shared" ref="K2323:L2323" si="1123">K2324</f>
        <v>858718.6266800001</v>
      </c>
      <c r="L2323" s="9">
        <f t="shared" si="1123"/>
        <v>858718.6266800001</v>
      </c>
      <c r="M2323" s="9">
        <f t="shared" si="1120"/>
        <v>100.00000310695496</v>
      </c>
      <c r="N2323" s="9">
        <f t="shared" si="1121"/>
        <v>100</v>
      </c>
    </row>
    <row r="2324" spans="1:14" ht="25.5">
      <c r="A2324" s="8" t="s">
        <v>38</v>
      </c>
      <c r="B2324" s="2" t="s">
        <v>996</v>
      </c>
      <c r="C2324" s="2" t="s">
        <v>33</v>
      </c>
      <c r="D2324" s="2" t="s">
        <v>35</v>
      </c>
      <c r="E2324" s="2" t="s">
        <v>39</v>
      </c>
      <c r="F2324" s="6" t="s">
        <v>0</v>
      </c>
      <c r="G2324" s="9">
        <v>858718.6</v>
      </c>
      <c r="H2324" s="9" t="s">
        <v>0</v>
      </c>
      <c r="I2324" s="9">
        <v>858718.6</v>
      </c>
      <c r="J2324" s="9">
        <f>J2325+J2334</f>
        <v>858718.6266800001</v>
      </c>
      <c r="K2324" s="9">
        <f t="shared" ref="K2324:L2324" si="1124">K2325+K2334</f>
        <v>858718.6266800001</v>
      </c>
      <c r="L2324" s="9">
        <f t="shared" si="1124"/>
        <v>858718.6266800001</v>
      </c>
      <c r="M2324" s="9">
        <f t="shared" si="1120"/>
        <v>100.00000310695496</v>
      </c>
      <c r="N2324" s="9">
        <f t="shared" si="1121"/>
        <v>100</v>
      </c>
    </row>
    <row r="2325" spans="1:14" ht="25.5">
      <c r="A2325" s="8" t="s">
        <v>60</v>
      </c>
      <c r="B2325" s="2" t="s">
        <v>996</v>
      </c>
      <c r="C2325" s="2" t="s">
        <v>33</v>
      </c>
      <c r="D2325" s="2" t="s">
        <v>35</v>
      </c>
      <c r="E2325" s="2" t="s">
        <v>1003</v>
      </c>
      <c r="F2325" s="6" t="s">
        <v>0</v>
      </c>
      <c r="G2325" s="9">
        <v>850701.1</v>
      </c>
      <c r="H2325" s="9" t="s">
        <v>0</v>
      </c>
      <c r="I2325" s="9">
        <v>850701.1</v>
      </c>
      <c r="J2325" s="9">
        <f>J2326+J2328+J2330+J2332</f>
        <v>850701.1266800001</v>
      </c>
      <c r="K2325" s="9">
        <f t="shared" ref="K2325:L2325" si="1125">K2326+K2328+K2330+K2332</f>
        <v>850701.1266800001</v>
      </c>
      <c r="L2325" s="9">
        <f t="shared" si="1125"/>
        <v>850701.1266800001</v>
      </c>
      <c r="M2325" s="9">
        <f t="shared" si="1120"/>
        <v>100.0000031362367</v>
      </c>
      <c r="N2325" s="9">
        <f t="shared" si="1121"/>
        <v>100</v>
      </c>
    </row>
    <row r="2326" spans="1:14" ht="76.5">
      <c r="A2326" s="8" t="s">
        <v>85</v>
      </c>
      <c r="B2326" s="2" t="s">
        <v>996</v>
      </c>
      <c r="C2326" s="2" t="s">
        <v>33</v>
      </c>
      <c r="D2326" s="2" t="s">
        <v>35</v>
      </c>
      <c r="E2326" s="2" t="s">
        <v>1003</v>
      </c>
      <c r="F2326" s="2" t="s">
        <v>86</v>
      </c>
      <c r="G2326" s="9">
        <v>718328</v>
      </c>
      <c r="H2326" s="9" t="s">
        <v>0</v>
      </c>
      <c r="I2326" s="9">
        <v>718328</v>
      </c>
      <c r="J2326" s="9">
        <f>J2327</f>
        <v>718583.40399999998</v>
      </c>
      <c r="K2326" s="9">
        <f t="shared" ref="K2326:L2326" si="1126">K2327</f>
        <v>718583.40399999998</v>
      </c>
      <c r="L2326" s="9">
        <f t="shared" si="1126"/>
        <v>718583.40399999998</v>
      </c>
      <c r="M2326" s="9">
        <f t="shared" si="1120"/>
        <v>100.03555534519049</v>
      </c>
      <c r="N2326" s="9">
        <f t="shared" si="1121"/>
        <v>100</v>
      </c>
    </row>
    <row r="2327" spans="1:14" ht="25.5">
      <c r="A2327" s="8" t="s">
        <v>299</v>
      </c>
      <c r="B2327" s="2" t="s">
        <v>996</v>
      </c>
      <c r="C2327" s="2" t="s">
        <v>33</v>
      </c>
      <c r="D2327" s="2" t="s">
        <v>35</v>
      </c>
      <c r="E2327" s="2" t="s">
        <v>1003</v>
      </c>
      <c r="F2327" s="2" t="s">
        <v>300</v>
      </c>
      <c r="G2327" s="9">
        <v>718328</v>
      </c>
      <c r="H2327" s="9" t="s">
        <v>0</v>
      </c>
      <c r="I2327" s="9">
        <v>718328</v>
      </c>
      <c r="J2327" s="9">
        <f>708142.91084+10440.49316</f>
        <v>718583.40399999998</v>
      </c>
      <c r="K2327" s="9">
        <f>708142.91084+10440.49316</f>
        <v>718583.40399999998</v>
      </c>
      <c r="L2327" s="9">
        <f>708142.91084+10440.49316</f>
        <v>718583.40399999998</v>
      </c>
      <c r="M2327" s="9">
        <f t="shared" si="1120"/>
        <v>100.03555534519049</v>
      </c>
      <c r="N2327" s="9">
        <f t="shared" si="1121"/>
        <v>100</v>
      </c>
    </row>
    <row r="2328" spans="1:14" ht="25.5">
      <c r="A2328" s="8" t="s">
        <v>89</v>
      </c>
      <c r="B2328" s="2" t="s">
        <v>996</v>
      </c>
      <c r="C2328" s="2" t="s">
        <v>33</v>
      </c>
      <c r="D2328" s="2" t="s">
        <v>35</v>
      </c>
      <c r="E2328" s="2" t="s">
        <v>1003</v>
      </c>
      <c r="F2328" s="2" t="s">
        <v>90</v>
      </c>
      <c r="G2328" s="9">
        <v>55773.4</v>
      </c>
      <c r="H2328" s="9" t="s">
        <v>0</v>
      </c>
      <c r="I2328" s="9">
        <v>55773.4</v>
      </c>
      <c r="J2328" s="9">
        <f>J2329</f>
        <v>55463.022680000002</v>
      </c>
      <c r="K2328" s="9">
        <f t="shared" ref="K2328:L2328" si="1127">K2329</f>
        <v>55463.022680000002</v>
      </c>
      <c r="L2328" s="9">
        <f t="shared" si="1127"/>
        <v>55463.022680000002</v>
      </c>
      <c r="M2328" s="9">
        <f t="shared" si="1120"/>
        <v>99.443502960192504</v>
      </c>
      <c r="N2328" s="9">
        <f t="shared" si="1121"/>
        <v>100</v>
      </c>
    </row>
    <row r="2329" spans="1:14" ht="38.25">
      <c r="A2329" s="8" t="s">
        <v>91</v>
      </c>
      <c r="B2329" s="2" t="s">
        <v>996</v>
      </c>
      <c r="C2329" s="2" t="s">
        <v>33</v>
      </c>
      <c r="D2329" s="2" t="s">
        <v>35</v>
      </c>
      <c r="E2329" s="2" t="s">
        <v>1003</v>
      </c>
      <c r="F2329" s="2" t="s">
        <v>92</v>
      </c>
      <c r="G2329" s="9">
        <v>55773.4</v>
      </c>
      <c r="H2329" s="9" t="s">
        <v>0</v>
      </c>
      <c r="I2329" s="9">
        <v>55773.4</v>
      </c>
      <c r="J2329" s="9">
        <v>55463.022680000002</v>
      </c>
      <c r="K2329" s="9">
        <v>55463.022680000002</v>
      </c>
      <c r="L2329" s="9">
        <v>55463.022680000002</v>
      </c>
      <c r="M2329" s="9">
        <f t="shared" si="1120"/>
        <v>99.443502960192504</v>
      </c>
      <c r="N2329" s="9">
        <f t="shared" si="1121"/>
        <v>100</v>
      </c>
    </row>
    <row r="2330" spans="1:14" ht="38.25">
      <c r="A2330" s="8" t="s">
        <v>62</v>
      </c>
      <c r="B2330" s="2" t="s">
        <v>996</v>
      </c>
      <c r="C2330" s="2" t="s">
        <v>33</v>
      </c>
      <c r="D2330" s="2" t="s">
        <v>35</v>
      </c>
      <c r="E2330" s="2" t="s">
        <v>1003</v>
      </c>
      <c r="F2330" s="2" t="s">
        <v>63</v>
      </c>
      <c r="G2330" s="9">
        <v>70224.800000000003</v>
      </c>
      <c r="H2330" s="9" t="s">
        <v>0</v>
      </c>
      <c r="I2330" s="9">
        <v>70224.800000000003</v>
      </c>
      <c r="J2330" s="9">
        <f>J2331</f>
        <v>70224.800000000003</v>
      </c>
      <c r="K2330" s="9">
        <f t="shared" ref="K2330:L2330" si="1128">K2331</f>
        <v>70224.800000000003</v>
      </c>
      <c r="L2330" s="9">
        <f t="shared" si="1128"/>
        <v>70224.800000000003</v>
      </c>
      <c r="M2330" s="9">
        <f t="shared" si="1120"/>
        <v>100</v>
      </c>
      <c r="N2330" s="9">
        <f t="shared" si="1121"/>
        <v>100</v>
      </c>
    </row>
    <row r="2331" spans="1:14">
      <c r="A2331" s="8" t="s">
        <v>64</v>
      </c>
      <c r="B2331" s="2" t="s">
        <v>996</v>
      </c>
      <c r="C2331" s="2" t="s">
        <v>33</v>
      </c>
      <c r="D2331" s="2" t="s">
        <v>35</v>
      </c>
      <c r="E2331" s="2" t="s">
        <v>1003</v>
      </c>
      <c r="F2331" s="2" t="s">
        <v>65</v>
      </c>
      <c r="G2331" s="9">
        <v>70224.800000000003</v>
      </c>
      <c r="H2331" s="9" t="s">
        <v>0</v>
      </c>
      <c r="I2331" s="9">
        <v>70224.800000000003</v>
      </c>
      <c r="J2331" s="9">
        <v>70224.800000000003</v>
      </c>
      <c r="K2331" s="9">
        <v>70224.800000000003</v>
      </c>
      <c r="L2331" s="9">
        <v>70224.800000000003</v>
      </c>
      <c r="M2331" s="9">
        <f t="shared" si="1120"/>
        <v>100</v>
      </c>
      <c r="N2331" s="9">
        <f t="shared" si="1121"/>
        <v>100</v>
      </c>
    </row>
    <row r="2332" spans="1:14">
      <c r="A2332" s="8" t="s">
        <v>97</v>
      </c>
      <c r="B2332" s="2" t="s">
        <v>996</v>
      </c>
      <c r="C2332" s="2" t="s">
        <v>33</v>
      </c>
      <c r="D2332" s="2" t="s">
        <v>35</v>
      </c>
      <c r="E2332" s="2" t="s">
        <v>1003</v>
      </c>
      <c r="F2332" s="2" t="s">
        <v>98</v>
      </c>
      <c r="G2332" s="9">
        <v>6374.9</v>
      </c>
      <c r="H2332" s="9" t="s">
        <v>0</v>
      </c>
      <c r="I2332" s="9">
        <v>6374.9</v>
      </c>
      <c r="J2332" s="9">
        <f>J2333</f>
        <v>6429.9</v>
      </c>
      <c r="K2332" s="9">
        <f t="shared" ref="K2332:L2332" si="1129">K2333</f>
        <v>6429.9</v>
      </c>
      <c r="L2332" s="9">
        <f t="shared" si="1129"/>
        <v>6429.9</v>
      </c>
      <c r="M2332" s="9">
        <f t="shared" si="1120"/>
        <v>100.86275863150796</v>
      </c>
      <c r="N2332" s="9">
        <f t="shared" si="1121"/>
        <v>100</v>
      </c>
    </row>
    <row r="2333" spans="1:14">
      <c r="A2333" s="8" t="s">
        <v>99</v>
      </c>
      <c r="B2333" s="2" t="s">
        <v>996</v>
      </c>
      <c r="C2333" s="2" t="s">
        <v>33</v>
      </c>
      <c r="D2333" s="2" t="s">
        <v>35</v>
      </c>
      <c r="E2333" s="2" t="s">
        <v>1003</v>
      </c>
      <c r="F2333" s="2" t="s">
        <v>100</v>
      </c>
      <c r="G2333" s="9">
        <v>6374.9</v>
      </c>
      <c r="H2333" s="9" t="s">
        <v>0</v>
      </c>
      <c r="I2333" s="9">
        <v>6374.9</v>
      </c>
      <c r="J2333" s="9">
        <f>4058.797+2371.103</f>
        <v>6429.9</v>
      </c>
      <c r="K2333" s="9">
        <f>4058.797+2371.103</f>
        <v>6429.9</v>
      </c>
      <c r="L2333" s="55">
        <f>4058.797+2371.103</f>
        <v>6429.9</v>
      </c>
      <c r="M2333" s="9">
        <f t="shared" si="1120"/>
        <v>100.86275863150796</v>
      </c>
      <c r="N2333" s="9">
        <f t="shared" si="1121"/>
        <v>100</v>
      </c>
    </row>
    <row r="2334" spans="1:14" ht="25.5">
      <c r="A2334" s="8" t="s">
        <v>1004</v>
      </c>
      <c r="B2334" s="2" t="s">
        <v>996</v>
      </c>
      <c r="C2334" s="2" t="s">
        <v>33</v>
      </c>
      <c r="D2334" s="2" t="s">
        <v>35</v>
      </c>
      <c r="E2334" s="2" t="s">
        <v>1005</v>
      </c>
      <c r="F2334" s="6" t="s">
        <v>0</v>
      </c>
      <c r="G2334" s="9">
        <v>8017.5</v>
      </c>
      <c r="H2334" s="9" t="s">
        <v>0</v>
      </c>
      <c r="I2334" s="9">
        <v>8017.5</v>
      </c>
      <c r="J2334" s="9">
        <f>J2335</f>
        <v>8017.5</v>
      </c>
      <c r="K2334" s="9">
        <f t="shared" ref="K2334:L2335" si="1130">K2335</f>
        <v>8017.5</v>
      </c>
      <c r="L2334" s="9">
        <f t="shared" si="1130"/>
        <v>8017.5</v>
      </c>
      <c r="M2334" s="9">
        <f t="shared" si="1120"/>
        <v>100</v>
      </c>
      <c r="N2334" s="9">
        <f t="shared" si="1121"/>
        <v>100</v>
      </c>
    </row>
    <row r="2335" spans="1:14" ht="38.25">
      <c r="A2335" s="8" t="s">
        <v>62</v>
      </c>
      <c r="B2335" s="2" t="s">
        <v>996</v>
      </c>
      <c r="C2335" s="2" t="s">
        <v>33</v>
      </c>
      <c r="D2335" s="2" t="s">
        <v>35</v>
      </c>
      <c r="E2335" s="2" t="s">
        <v>1005</v>
      </c>
      <c r="F2335" s="2" t="s">
        <v>63</v>
      </c>
      <c r="G2335" s="9">
        <v>8017.5</v>
      </c>
      <c r="H2335" s="9" t="s">
        <v>0</v>
      </c>
      <c r="I2335" s="9">
        <v>8017.5</v>
      </c>
      <c r="J2335" s="9">
        <f>J2336</f>
        <v>8017.5</v>
      </c>
      <c r="K2335" s="9">
        <f t="shared" si="1130"/>
        <v>8017.5</v>
      </c>
      <c r="L2335" s="9">
        <f t="shared" si="1130"/>
        <v>8017.5</v>
      </c>
      <c r="M2335" s="9">
        <f t="shared" si="1120"/>
        <v>100</v>
      </c>
      <c r="N2335" s="9">
        <f t="shared" si="1121"/>
        <v>100</v>
      </c>
    </row>
    <row r="2336" spans="1:14" ht="38.25">
      <c r="A2336" s="8" t="s">
        <v>218</v>
      </c>
      <c r="B2336" s="2" t="s">
        <v>996</v>
      </c>
      <c r="C2336" s="2" t="s">
        <v>33</v>
      </c>
      <c r="D2336" s="2" t="s">
        <v>35</v>
      </c>
      <c r="E2336" s="2" t="s">
        <v>1005</v>
      </c>
      <c r="F2336" s="2" t="s">
        <v>219</v>
      </c>
      <c r="G2336" s="9">
        <v>8017.5</v>
      </c>
      <c r="H2336" s="9" t="s">
        <v>0</v>
      </c>
      <c r="I2336" s="9">
        <v>8017.5</v>
      </c>
      <c r="J2336" s="9">
        <v>8017.5</v>
      </c>
      <c r="K2336" s="9">
        <v>8017.5</v>
      </c>
      <c r="L2336" s="9">
        <v>8017.5</v>
      </c>
      <c r="M2336" s="9">
        <f t="shared" si="1120"/>
        <v>100</v>
      </c>
      <c r="N2336" s="9">
        <f t="shared" si="1121"/>
        <v>100</v>
      </c>
    </row>
    <row r="2337" spans="1:14" ht="25.5">
      <c r="A2337" s="8" t="s">
        <v>677</v>
      </c>
      <c r="B2337" s="2" t="s">
        <v>996</v>
      </c>
      <c r="C2337" s="2" t="s">
        <v>33</v>
      </c>
      <c r="D2337" s="2" t="s">
        <v>35</v>
      </c>
      <c r="E2337" s="2" t="s">
        <v>678</v>
      </c>
      <c r="F2337" s="2"/>
      <c r="G2337" s="9"/>
      <c r="H2337" s="9"/>
      <c r="I2337" s="9"/>
      <c r="J2337" s="9">
        <f>J2338</f>
        <v>523.827</v>
      </c>
      <c r="K2337" s="9">
        <f t="shared" ref="K2337:L2339" si="1131">K2338</f>
        <v>523.827</v>
      </c>
      <c r="L2337" s="9">
        <f t="shared" si="1131"/>
        <v>523.827</v>
      </c>
      <c r="M2337" s="9">
        <v>0</v>
      </c>
      <c r="N2337" s="9">
        <f t="shared" ref="N2337:N2340" si="1132">L2337/J2337*100</f>
        <v>100</v>
      </c>
    </row>
    <row r="2338" spans="1:14" ht="25.5">
      <c r="A2338" s="8" t="s">
        <v>677</v>
      </c>
      <c r="B2338" s="2" t="s">
        <v>996</v>
      </c>
      <c r="C2338" s="2" t="s">
        <v>33</v>
      </c>
      <c r="D2338" s="2" t="s">
        <v>35</v>
      </c>
      <c r="E2338" s="2" t="s">
        <v>679</v>
      </c>
      <c r="F2338" s="2"/>
      <c r="G2338" s="9"/>
      <c r="H2338" s="9"/>
      <c r="I2338" s="9"/>
      <c r="J2338" s="9">
        <f>J2339</f>
        <v>523.827</v>
      </c>
      <c r="K2338" s="9">
        <f t="shared" si="1131"/>
        <v>523.827</v>
      </c>
      <c r="L2338" s="9">
        <f t="shared" si="1131"/>
        <v>523.827</v>
      </c>
      <c r="M2338" s="9">
        <v>0</v>
      </c>
      <c r="N2338" s="9">
        <f t="shared" si="1132"/>
        <v>100</v>
      </c>
    </row>
    <row r="2339" spans="1:14" ht="25.5">
      <c r="A2339" s="8" t="s">
        <v>89</v>
      </c>
      <c r="B2339" s="2" t="s">
        <v>996</v>
      </c>
      <c r="C2339" s="2" t="s">
        <v>33</v>
      </c>
      <c r="D2339" s="2" t="s">
        <v>35</v>
      </c>
      <c r="E2339" s="2" t="s">
        <v>679</v>
      </c>
      <c r="F2339" s="2">
        <v>200</v>
      </c>
      <c r="G2339" s="9"/>
      <c r="H2339" s="9"/>
      <c r="I2339" s="9"/>
      <c r="J2339" s="9">
        <f>J2340</f>
        <v>523.827</v>
      </c>
      <c r="K2339" s="9">
        <f t="shared" si="1131"/>
        <v>523.827</v>
      </c>
      <c r="L2339" s="9">
        <f t="shared" si="1131"/>
        <v>523.827</v>
      </c>
      <c r="M2339" s="9">
        <v>0</v>
      </c>
      <c r="N2339" s="9">
        <f t="shared" si="1132"/>
        <v>100</v>
      </c>
    </row>
    <row r="2340" spans="1:14" ht="38.25">
      <c r="A2340" s="8" t="s">
        <v>91</v>
      </c>
      <c r="B2340" s="2" t="s">
        <v>996</v>
      </c>
      <c r="C2340" s="2" t="s">
        <v>33</v>
      </c>
      <c r="D2340" s="2" t="s">
        <v>35</v>
      </c>
      <c r="E2340" s="2" t="s">
        <v>679</v>
      </c>
      <c r="F2340" s="2">
        <v>240</v>
      </c>
      <c r="G2340" s="9"/>
      <c r="H2340" s="9"/>
      <c r="I2340" s="9"/>
      <c r="J2340" s="9">
        <v>523.827</v>
      </c>
      <c r="K2340" s="9">
        <v>523.827</v>
      </c>
      <c r="L2340" s="9">
        <v>523.827</v>
      </c>
      <c r="M2340" s="9">
        <v>0</v>
      </c>
      <c r="N2340" s="9">
        <f t="shared" si="1132"/>
        <v>100</v>
      </c>
    </row>
    <row r="2341" spans="1:14">
      <c r="A2341" s="8"/>
      <c r="B2341" s="2"/>
      <c r="C2341" s="2"/>
      <c r="D2341" s="2"/>
      <c r="E2341" s="2"/>
      <c r="F2341" s="2"/>
      <c r="G2341" s="9"/>
      <c r="H2341" s="9"/>
      <c r="I2341" s="9"/>
      <c r="J2341" s="9"/>
      <c r="K2341" s="9"/>
      <c r="L2341" s="9"/>
      <c r="M2341" s="9"/>
      <c r="N2341" s="9"/>
    </row>
    <row r="2342" spans="1:14">
      <c r="A2342" s="33" t="s">
        <v>46</v>
      </c>
      <c r="B2342" s="2">
        <v>176</v>
      </c>
      <c r="C2342" s="57" t="s">
        <v>21</v>
      </c>
      <c r="D2342" s="2"/>
      <c r="E2342" s="2"/>
      <c r="F2342" s="2"/>
      <c r="G2342" s="9"/>
      <c r="H2342" s="9"/>
      <c r="I2342" s="9"/>
      <c r="J2342" s="9">
        <f>J2343</f>
        <v>150.00399999999999</v>
      </c>
      <c r="K2342" s="9">
        <f t="shared" ref="K2342:L2346" si="1133">K2343</f>
        <v>150.00399999999999</v>
      </c>
      <c r="L2342" s="9">
        <f t="shared" si="1133"/>
        <v>150.00399999999999</v>
      </c>
      <c r="M2342" s="9">
        <v>0</v>
      </c>
      <c r="N2342" s="9">
        <f t="shared" ref="N2342" si="1134">L2342/J2342*100</f>
        <v>100</v>
      </c>
    </row>
    <row r="2343" spans="1:14">
      <c r="A2343" s="33" t="s">
        <v>66</v>
      </c>
      <c r="B2343" s="2">
        <v>176</v>
      </c>
      <c r="C2343" s="57" t="s">
        <v>21</v>
      </c>
      <c r="D2343" s="57" t="s">
        <v>67</v>
      </c>
      <c r="E2343" s="2"/>
      <c r="F2343" s="2"/>
      <c r="G2343" s="9"/>
      <c r="H2343" s="9"/>
      <c r="I2343" s="9"/>
      <c r="J2343" s="9">
        <f>J2344</f>
        <v>150.00399999999999</v>
      </c>
      <c r="K2343" s="9">
        <f t="shared" si="1133"/>
        <v>150.00399999999999</v>
      </c>
      <c r="L2343" s="9">
        <f t="shared" si="1133"/>
        <v>150.00399999999999</v>
      </c>
      <c r="M2343" s="9">
        <v>0</v>
      </c>
      <c r="N2343" s="9">
        <f t="shared" ref="N2343:N2347" si="1135">L2343/J2343*100</f>
        <v>100</v>
      </c>
    </row>
    <row r="2344" spans="1:14" ht="25.5">
      <c r="A2344" s="8" t="s">
        <v>677</v>
      </c>
      <c r="B2344" s="2">
        <v>176</v>
      </c>
      <c r="C2344" s="57" t="s">
        <v>21</v>
      </c>
      <c r="D2344" s="57" t="s">
        <v>67</v>
      </c>
      <c r="E2344" s="2" t="s">
        <v>678</v>
      </c>
      <c r="F2344" s="2"/>
      <c r="G2344" s="9"/>
      <c r="H2344" s="9"/>
      <c r="I2344" s="9"/>
      <c r="J2344" s="9">
        <f>J2345</f>
        <v>150.00399999999999</v>
      </c>
      <c r="K2344" s="9">
        <f t="shared" si="1133"/>
        <v>150.00399999999999</v>
      </c>
      <c r="L2344" s="9">
        <f t="shared" si="1133"/>
        <v>150.00399999999999</v>
      </c>
      <c r="M2344" s="9">
        <v>0</v>
      </c>
      <c r="N2344" s="9">
        <f t="shared" si="1135"/>
        <v>100</v>
      </c>
    </row>
    <row r="2345" spans="1:14" ht="25.5">
      <c r="A2345" s="8" t="s">
        <v>677</v>
      </c>
      <c r="B2345" s="2">
        <v>176</v>
      </c>
      <c r="C2345" s="57" t="s">
        <v>21</v>
      </c>
      <c r="D2345" s="57" t="s">
        <v>67</v>
      </c>
      <c r="E2345" s="2" t="s">
        <v>679</v>
      </c>
      <c r="F2345" s="2"/>
      <c r="G2345" s="9"/>
      <c r="H2345" s="9"/>
      <c r="I2345" s="9"/>
      <c r="J2345" s="9">
        <f>J2346</f>
        <v>150.00399999999999</v>
      </c>
      <c r="K2345" s="9">
        <f t="shared" si="1133"/>
        <v>150.00399999999999</v>
      </c>
      <c r="L2345" s="9">
        <f t="shared" si="1133"/>
        <v>150.00399999999999</v>
      </c>
      <c r="M2345" s="9">
        <v>0</v>
      </c>
      <c r="N2345" s="9">
        <f t="shared" si="1135"/>
        <v>100</v>
      </c>
    </row>
    <row r="2346" spans="1:14">
      <c r="A2346" s="58" t="s">
        <v>28</v>
      </c>
      <c r="B2346" s="2">
        <v>176</v>
      </c>
      <c r="C2346" s="57" t="s">
        <v>21</v>
      </c>
      <c r="D2346" s="57" t="s">
        <v>67</v>
      </c>
      <c r="E2346" s="2" t="s">
        <v>679</v>
      </c>
      <c r="F2346" s="2">
        <v>500</v>
      </c>
      <c r="G2346" s="9"/>
      <c r="H2346" s="9"/>
      <c r="I2346" s="9"/>
      <c r="J2346" s="9">
        <f>J2347</f>
        <v>150.00399999999999</v>
      </c>
      <c r="K2346" s="9">
        <f t="shared" si="1133"/>
        <v>150.00399999999999</v>
      </c>
      <c r="L2346" s="9">
        <f t="shared" si="1133"/>
        <v>150.00399999999999</v>
      </c>
      <c r="M2346" s="9">
        <v>0</v>
      </c>
      <c r="N2346" s="9">
        <f t="shared" si="1135"/>
        <v>100</v>
      </c>
    </row>
    <row r="2347" spans="1:14">
      <c r="A2347" s="58" t="s">
        <v>411</v>
      </c>
      <c r="B2347" s="2">
        <v>176</v>
      </c>
      <c r="C2347" s="57" t="s">
        <v>21</v>
      </c>
      <c r="D2347" s="57" t="s">
        <v>67</v>
      </c>
      <c r="E2347" s="2" t="s">
        <v>679</v>
      </c>
      <c r="F2347" s="2">
        <v>540</v>
      </c>
      <c r="G2347" s="9"/>
      <c r="H2347" s="9"/>
      <c r="I2347" s="9"/>
      <c r="J2347" s="9">
        <v>150.00399999999999</v>
      </c>
      <c r="K2347" s="9">
        <v>150.00399999999999</v>
      </c>
      <c r="L2347" s="9">
        <v>150.00399999999999</v>
      </c>
      <c r="M2347" s="9">
        <v>0</v>
      </c>
      <c r="N2347" s="9">
        <f t="shared" si="1135"/>
        <v>100</v>
      </c>
    </row>
    <row r="2348" spans="1:14">
      <c r="A2348" s="8"/>
      <c r="B2348" s="2"/>
      <c r="C2348" s="2"/>
      <c r="D2348" s="2"/>
      <c r="E2348" s="2"/>
      <c r="F2348" s="2"/>
      <c r="G2348" s="9"/>
      <c r="H2348" s="9"/>
      <c r="I2348" s="9"/>
      <c r="J2348" s="9"/>
      <c r="K2348" s="9"/>
      <c r="L2348" s="9"/>
      <c r="M2348" s="9"/>
      <c r="N2348" s="9"/>
    </row>
    <row r="2349" spans="1:14">
      <c r="A2349" s="8" t="s">
        <v>131</v>
      </c>
      <c r="B2349" s="2" t="s">
        <v>996</v>
      </c>
      <c r="C2349" s="2" t="s">
        <v>55</v>
      </c>
      <c r="D2349" s="6" t="s">
        <v>0</v>
      </c>
      <c r="E2349" s="6" t="s">
        <v>0</v>
      </c>
      <c r="F2349" s="6" t="s">
        <v>0</v>
      </c>
      <c r="G2349" s="9">
        <v>9845.6</v>
      </c>
      <c r="H2349" s="9" t="s">
        <v>0</v>
      </c>
      <c r="I2349" s="9">
        <v>9845.6</v>
      </c>
      <c r="J2349" s="9">
        <f t="shared" ref="J2349:J2354" si="1136">J2350</f>
        <v>9845.6</v>
      </c>
      <c r="K2349" s="9">
        <f t="shared" ref="K2349:L2354" si="1137">K2350</f>
        <v>9845.6</v>
      </c>
      <c r="L2349" s="9">
        <f t="shared" si="1137"/>
        <v>9845.6</v>
      </c>
      <c r="M2349" s="9">
        <f t="shared" si="1120"/>
        <v>100</v>
      </c>
      <c r="N2349" s="9">
        <f t="shared" si="1121"/>
        <v>100</v>
      </c>
    </row>
    <row r="2350" spans="1:14" ht="25.5">
      <c r="A2350" s="8" t="s">
        <v>326</v>
      </c>
      <c r="B2350" s="2" t="s">
        <v>996</v>
      </c>
      <c r="C2350" s="2" t="s">
        <v>55</v>
      </c>
      <c r="D2350" s="2" t="s">
        <v>115</v>
      </c>
      <c r="E2350" s="6" t="s">
        <v>0</v>
      </c>
      <c r="F2350" s="6" t="s">
        <v>0</v>
      </c>
      <c r="G2350" s="9">
        <v>9845.6</v>
      </c>
      <c r="H2350" s="9" t="s">
        <v>0</v>
      </c>
      <c r="I2350" s="9">
        <v>9845.6</v>
      </c>
      <c r="J2350" s="9">
        <f t="shared" si="1136"/>
        <v>9845.6</v>
      </c>
      <c r="K2350" s="9">
        <f t="shared" si="1137"/>
        <v>9845.6</v>
      </c>
      <c r="L2350" s="9">
        <f t="shared" si="1137"/>
        <v>9845.6</v>
      </c>
      <c r="M2350" s="9">
        <f t="shared" si="1120"/>
        <v>100</v>
      </c>
      <c r="N2350" s="9">
        <f t="shared" si="1121"/>
        <v>100</v>
      </c>
    </row>
    <row r="2351" spans="1:14" ht="76.5">
      <c r="A2351" s="8" t="s">
        <v>36</v>
      </c>
      <c r="B2351" s="2" t="s">
        <v>996</v>
      </c>
      <c r="C2351" s="2" t="s">
        <v>55</v>
      </c>
      <c r="D2351" s="2" t="s">
        <v>115</v>
      </c>
      <c r="E2351" s="2" t="s">
        <v>37</v>
      </c>
      <c r="F2351" s="6" t="s">
        <v>0</v>
      </c>
      <c r="G2351" s="9">
        <v>9845.6</v>
      </c>
      <c r="H2351" s="9" t="s">
        <v>0</v>
      </c>
      <c r="I2351" s="9">
        <v>9845.6</v>
      </c>
      <c r="J2351" s="9">
        <f t="shared" si="1136"/>
        <v>9845.6</v>
      </c>
      <c r="K2351" s="9">
        <f t="shared" si="1137"/>
        <v>9845.6</v>
      </c>
      <c r="L2351" s="9">
        <f t="shared" si="1137"/>
        <v>9845.6</v>
      </c>
      <c r="M2351" s="9">
        <f t="shared" si="1120"/>
        <v>100</v>
      </c>
      <c r="N2351" s="9">
        <f t="shared" si="1121"/>
        <v>100</v>
      </c>
    </row>
    <row r="2352" spans="1:14" ht="76.5">
      <c r="A2352" s="8" t="s">
        <v>196</v>
      </c>
      <c r="B2352" s="2" t="s">
        <v>996</v>
      </c>
      <c r="C2352" s="2" t="s">
        <v>55</v>
      </c>
      <c r="D2352" s="2" t="s">
        <v>115</v>
      </c>
      <c r="E2352" s="2" t="s">
        <v>197</v>
      </c>
      <c r="F2352" s="6" t="s">
        <v>0</v>
      </c>
      <c r="G2352" s="9">
        <v>9845.6</v>
      </c>
      <c r="H2352" s="9" t="s">
        <v>0</v>
      </c>
      <c r="I2352" s="9">
        <v>9845.6</v>
      </c>
      <c r="J2352" s="9">
        <f t="shared" si="1136"/>
        <v>9845.6</v>
      </c>
      <c r="K2352" s="9">
        <f t="shared" si="1137"/>
        <v>9845.6</v>
      </c>
      <c r="L2352" s="9">
        <f t="shared" si="1137"/>
        <v>9845.6</v>
      </c>
      <c r="M2352" s="9">
        <f t="shared" si="1120"/>
        <v>100</v>
      </c>
      <c r="N2352" s="9">
        <f t="shared" si="1121"/>
        <v>100</v>
      </c>
    </row>
    <row r="2353" spans="1:14" ht="25.5">
      <c r="A2353" s="8" t="s">
        <v>60</v>
      </c>
      <c r="B2353" s="2" t="s">
        <v>996</v>
      </c>
      <c r="C2353" s="2" t="s">
        <v>55</v>
      </c>
      <c r="D2353" s="2" t="s">
        <v>115</v>
      </c>
      <c r="E2353" s="2" t="s">
        <v>997</v>
      </c>
      <c r="F2353" s="6" t="s">
        <v>0</v>
      </c>
      <c r="G2353" s="9">
        <v>9845.6</v>
      </c>
      <c r="H2353" s="9" t="s">
        <v>0</v>
      </c>
      <c r="I2353" s="9">
        <v>9845.6</v>
      </c>
      <c r="J2353" s="9">
        <f t="shared" si="1136"/>
        <v>9845.6</v>
      </c>
      <c r="K2353" s="9">
        <f t="shared" si="1137"/>
        <v>9845.6</v>
      </c>
      <c r="L2353" s="9">
        <f t="shared" si="1137"/>
        <v>9845.6</v>
      </c>
      <c r="M2353" s="9">
        <f t="shared" si="1120"/>
        <v>100</v>
      </c>
      <c r="N2353" s="9">
        <f t="shared" si="1121"/>
        <v>100</v>
      </c>
    </row>
    <row r="2354" spans="1:14" ht="38.25">
      <c r="A2354" s="8" t="s">
        <v>62</v>
      </c>
      <c r="B2354" s="2" t="s">
        <v>996</v>
      </c>
      <c r="C2354" s="2" t="s">
        <v>55</v>
      </c>
      <c r="D2354" s="2" t="s">
        <v>115</v>
      </c>
      <c r="E2354" s="2" t="s">
        <v>997</v>
      </c>
      <c r="F2354" s="2" t="s">
        <v>63</v>
      </c>
      <c r="G2354" s="9">
        <v>9845.6</v>
      </c>
      <c r="H2354" s="9" t="s">
        <v>0</v>
      </c>
      <c r="I2354" s="9">
        <v>9845.6</v>
      </c>
      <c r="J2354" s="9">
        <f t="shared" si="1136"/>
        <v>9845.6</v>
      </c>
      <c r="K2354" s="9">
        <f t="shared" si="1137"/>
        <v>9845.6</v>
      </c>
      <c r="L2354" s="9">
        <f t="shared" si="1137"/>
        <v>9845.6</v>
      </c>
      <c r="M2354" s="9">
        <f t="shared" si="1120"/>
        <v>100</v>
      </c>
      <c r="N2354" s="9">
        <f t="shared" si="1121"/>
        <v>100</v>
      </c>
    </row>
    <row r="2355" spans="1:14">
      <c r="A2355" s="8" t="s">
        <v>64</v>
      </c>
      <c r="B2355" s="2" t="s">
        <v>996</v>
      </c>
      <c r="C2355" s="2" t="s">
        <v>55</v>
      </c>
      <c r="D2355" s="2" t="s">
        <v>115</v>
      </c>
      <c r="E2355" s="2" t="s">
        <v>997</v>
      </c>
      <c r="F2355" s="2" t="s">
        <v>65</v>
      </c>
      <c r="G2355" s="9">
        <v>9845.6</v>
      </c>
      <c r="H2355" s="9" t="s">
        <v>0</v>
      </c>
      <c r="I2355" s="9">
        <v>9845.6</v>
      </c>
      <c r="J2355" s="9">
        <v>9845.6</v>
      </c>
      <c r="K2355" s="9">
        <v>9845.6</v>
      </c>
      <c r="L2355" s="9">
        <v>9845.6</v>
      </c>
      <c r="M2355" s="9">
        <f t="shared" si="1120"/>
        <v>100</v>
      </c>
      <c r="N2355" s="9">
        <f t="shared" si="1121"/>
        <v>100</v>
      </c>
    </row>
    <row r="2356" spans="1:14">
      <c r="A2356" s="12" t="s">
        <v>0</v>
      </c>
      <c r="B2356" s="13" t="s">
        <v>0</v>
      </c>
      <c r="C2356" s="6" t="s">
        <v>0</v>
      </c>
      <c r="D2356" s="6" t="s">
        <v>0</v>
      </c>
      <c r="E2356" s="6" t="s">
        <v>0</v>
      </c>
      <c r="F2356" s="6" t="s">
        <v>0</v>
      </c>
      <c r="G2356" s="14" t="s">
        <v>0</v>
      </c>
      <c r="H2356" s="14" t="s">
        <v>0</v>
      </c>
      <c r="I2356" s="14" t="s">
        <v>0</v>
      </c>
      <c r="J2356" s="14"/>
      <c r="K2356" s="14"/>
      <c r="L2356" s="14"/>
      <c r="M2356" s="14"/>
      <c r="N2356" s="14"/>
    </row>
    <row r="2357" spans="1:14" ht="38.25">
      <c r="A2357" s="4" t="s">
        <v>1006</v>
      </c>
      <c r="B2357" s="5" t="s">
        <v>1007</v>
      </c>
      <c r="C2357" s="6" t="s">
        <v>0</v>
      </c>
      <c r="D2357" s="6" t="s">
        <v>0</v>
      </c>
      <c r="E2357" s="6" t="s">
        <v>0</v>
      </c>
      <c r="F2357" s="6" t="s">
        <v>0</v>
      </c>
      <c r="G2357" s="7">
        <v>670428</v>
      </c>
      <c r="H2357" s="7">
        <v>8555.2999999999993</v>
      </c>
      <c r="I2357" s="7">
        <v>678983.3</v>
      </c>
      <c r="J2357" s="7">
        <f>J2358+J2373+J2384+J2391+J2435+J2453</f>
        <v>738400.6251699999</v>
      </c>
      <c r="K2357" s="7">
        <f t="shared" ref="K2357:L2357" si="1138">K2358+K2373+K2391+K2435+K2453+K2384</f>
        <v>738400.62515999994</v>
      </c>
      <c r="L2357" s="7">
        <f t="shared" si="1138"/>
        <v>665340.9487699999</v>
      </c>
      <c r="M2357" s="7">
        <f t="shared" si="1120"/>
        <v>97.990767780297375</v>
      </c>
      <c r="N2357" s="7">
        <f t="shared" si="1121"/>
        <v>90.105686004372004</v>
      </c>
    </row>
    <row r="2358" spans="1:14">
      <c r="A2358" s="8" t="s">
        <v>18</v>
      </c>
      <c r="B2358" s="2" t="s">
        <v>1007</v>
      </c>
      <c r="C2358" s="2" t="s">
        <v>19</v>
      </c>
      <c r="D2358" s="6" t="s">
        <v>0</v>
      </c>
      <c r="E2358" s="6" t="s">
        <v>0</v>
      </c>
      <c r="F2358" s="6" t="s">
        <v>0</v>
      </c>
      <c r="G2358" s="9">
        <v>28009.599999999999</v>
      </c>
      <c r="H2358" s="9" t="s">
        <v>0</v>
      </c>
      <c r="I2358" s="9">
        <v>28009.599999999999</v>
      </c>
      <c r="J2358" s="9">
        <f>J2359</f>
        <v>28009.599999999999</v>
      </c>
      <c r="K2358" s="9">
        <f t="shared" ref="K2358:L2361" si="1139">K2359</f>
        <v>28009.599999999999</v>
      </c>
      <c r="L2358" s="9">
        <f t="shared" si="1139"/>
        <v>27892.407420000003</v>
      </c>
      <c r="M2358" s="9">
        <f t="shared" si="1120"/>
        <v>99.581598523363439</v>
      </c>
      <c r="N2358" s="9">
        <f t="shared" si="1121"/>
        <v>99.581598523363439</v>
      </c>
    </row>
    <row r="2359" spans="1:14">
      <c r="A2359" s="8" t="s">
        <v>314</v>
      </c>
      <c r="B2359" s="2" t="s">
        <v>1007</v>
      </c>
      <c r="C2359" s="2" t="s">
        <v>19</v>
      </c>
      <c r="D2359" s="2" t="s">
        <v>315</v>
      </c>
      <c r="E2359" s="6" t="s">
        <v>0</v>
      </c>
      <c r="F2359" s="6" t="s">
        <v>0</v>
      </c>
      <c r="G2359" s="9">
        <v>28009.599999999999</v>
      </c>
      <c r="H2359" s="9" t="s">
        <v>0</v>
      </c>
      <c r="I2359" s="9">
        <v>28009.599999999999</v>
      </c>
      <c r="J2359" s="9">
        <f>J2360</f>
        <v>28009.599999999999</v>
      </c>
      <c r="K2359" s="9">
        <f t="shared" si="1139"/>
        <v>28009.599999999999</v>
      </c>
      <c r="L2359" s="9">
        <f t="shared" si="1139"/>
        <v>27892.407420000003</v>
      </c>
      <c r="M2359" s="9">
        <f t="shared" si="1120"/>
        <v>99.581598523363439</v>
      </c>
      <c r="N2359" s="9">
        <f t="shared" si="1121"/>
        <v>99.581598523363439</v>
      </c>
    </row>
    <row r="2360" spans="1:14" ht="76.5">
      <c r="A2360" s="8" t="s">
        <v>68</v>
      </c>
      <c r="B2360" s="2" t="s">
        <v>1007</v>
      </c>
      <c r="C2360" s="2" t="s">
        <v>19</v>
      </c>
      <c r="D2360" s="2" t="s">
        <v>315</v>
      </c>
      <c r="E2360" s="2" t="s">
        <v>69</v>
      </c>
      <c r="F2360" s="6" t="s">
        <v>0</v>
      </c>
      <c r="G2360" s="9">
        <v>28009.599999999999</v>
      </c>
      <c r="H2360" s="9" t="s">
        <v>0</v>
      </c>
      <c r="I2360" s="9">
        <v>28009.599999999999</v>
      </c>
      <c r="J2360" s="9">
        <f>J2361</f>
        <v>28009.599999999999</v>
      </c>
      <c r="K2360" s="9">
        <f t="shared" si="1139"/>
        <v>28009.599999999999</v>
      </c>
      <c r="L2360" s="9">
        <f t="shared" si="1139"/>
        <v>27892.407420000003</v>
      </c>
      <c r="M2360" s="9">
        <f t="shared" si="1120"/>
        <v>99.581598523363439</v>
      </c>
      <c r="N2360" s="9">
        <f t="shared" si="1121"/>
        <v>99.581598523363439</v>
      </c>
    </row>
    <row r="2361" spans="1:14" ht="25.5">
      <c r="A2361" s="8" t="s">
        <v>24</v>
      </c>
      <c r="B2361" s="2" t="s">
        <v>1007</v>
      </c>
      <c r="C2361" s="2" t="s">
        <v>19</v>
      </c>
      <c r="D2361" s="2" t="s">
        <v>315</v>
      </c>
      <c r="E2361" s="2" t="s">
        <v>1008</v>
      </c>
      <c r="F2361" s="6" t="s">
        <v>0</v>
      </c>
      <c r="G2361" s="9">
        <v>28009.599999999999</v>
      </c>
      <c r="H2361" s="9" t="s">
        <v>0</v>
      </c>
      <c r="I2361" s="9">
        <v>28009.599999999999</v>
      </c>
      <c r="J2361" s="9">
        <f>J2362</f>
        <v>28009.599999999999</v>
      </c>
      <c r="K2361" s="9">
        <f t="shared" si="1139"/>
        <v>28009.599999999999</v>
      </c>
      <c r="L2361" s="9">
        <f t="shared" si="1139"/>
        <v>27892.407420000003</v>
      </c>
      <c r="M2361" s="9">
        <f t="shared" si="1120"/>
        <v>99.581598523363439</v>
      </c>
      <c r="N2361" s="9">
        <f t="shared" si="1121"/>
        <v>99.581598523363439</v>
      </c>
    </row>
    <row r="2362" spans="1:14" ht="25.5">
      <c r="A2362" s="8" t="s">
        <v>83</v>
      </c>
      <c r="B2362" s="2" t="s">
        <v>1007</v>
      </c>
      <c r="C2362" s="2" t="s">
        <v>19</v>
      </c>
      <c r="D2362" s="2" t="s">
        <v>315</v>
      </c>
      <c r="E2362" s="2" t="s">
        <v>1009</v>
      </c>
      <c r="F2362" s="6" t="s">
        <v>0</v>
      </c>
      <c r="G2362" s="9">
        <v>28009.599999999999</v>
      </c>
      <c r="H2362" s="9" t="s">
        <v>0</v>
      </c>
      <c r="I2362" s="9">
        <v>28009.599999999999</v>
      </c>
      <c r="J2362" s="9">
        <f>J2363+J2365+J2367+J2369</f>
        <v>28009.599999999999</v>
      </c>
      <c r="K2362" s="9">
        <f t="shared" ref="K2362:L2362" si="1140">K2363+K2365+K2367+K2369</f>
        <v>28009.599999999999</v>
      </c>
      <c r="L2362" s="9">
        <f t="shared" si="1140"/>
        <v>27892.407420000003</v>
      </c>
      <c r="M2362" s="9">
        <f t="shared" si="1120"/>
        <v>99.581598523363439</v>
      </c>
      <c r="N2362" s="9">
        <f t="shared" si="1121"/>
        <v>99.581598523363439</v>
      </c>
    </row>
    <row r="2363" spans="1:14" ht="76.5">
      <c r="A2363" s="8" t="s">
        <v>85</v>
      </c>
      <c r="B2363" s="2" t="s">
        <v>1007</v>
      </c>
      <c r="C2363" s="2" t="s">
        <v>19</v>
      </c>
      <c r="D2363" s="2" t="s">
        <v>315</v>
      </c>
      <c r="E2363" s="2" t="s">
        <v>1009</v>
      </c>
      <c r="F2363" s="2" t="s">
        <v>86</v>
      </c>
      <c r="G2363" s="9">
        <v>26980.5</v>
      </c>
      <c r="H2363" s="9" t="s">
        <v>0</v>
      </c>
      <c r="I2363" s="9">
        <v>26980.5</v>
      </c>
      <c r="J2363" s="9">
        <f>J2364</f>
        <v>26980.494999999999</v>
      </c>
      <c r="K2363" s="9">
        <f t="shared" ref="K2363:L2363" si="1141">K2364</f>
        <v>26980.494999999999</v>
      </c>
      <c r="L2363" s="9">
        <f t="shared" si="1141"/>
        <v>26863.421420000002</v>
      </c>
      <c r="M2363" s="9">
        <f t="shared" si="1120"/>
        <v>99.566062230129177</v>
      </c>
      <c r="N2363" s="9">
        <f t="shared" si="1121"/>
        <v>99.566080681618345</v>
      </c>
    </row>
    <row r="2364" spans="1:14" ht="25.5">
      <c r="A2364" s="8" t="s">
        <v>87</v>
      </c>
      <c r="B2364" s="2" t="s">
        <v>1007</v>
      </c>
      <c r="C2364" s="2" t="s">
        <v>19</v>
      </c>
      <c r="D2364" s="2" t="s">
        <v>315</v>
      </c>
      <c r="E2364" s="2" t="s">
        <v>1009</v>
      </c>
      <c r="F2364" s="2" t="s">
        <v>88</v>
      </c>
      <c r="G2364" s="9">
        <v>26980.5</v>
      </c>
      <c r="H2364" s="9" t="s">
        <v>0</v>
      </c>
      <c r="I2364" s="9">
        <v>26980.5</v>
      </c>
      <c r="J2364" s="9">
        <f>25532.5+1447.995</f>
        <v>26980.494999999999</v>
      </c>
      <c r="K2364" s="9">
        <f>25532.5+1447.995</f>
        <v>26980.494999999999</v>
      </c>
      <c r="L2364" s="9">
        <f>25439.38631+1424.03511</f>
        <v>26863.421420000002</v>
      </c>
      <c r="M2364" s="9">
        <f t="shared" si="1120"/>
        <v>99.566062230129177</v>
      </c>
      <c r="N2364" s="9">
        <f t="shared" si="1121"/>
        <v>99.566080681618345</v>
      </c>
    </row>
    <row r="2365" spans="1:14" ht="25.5">
      <c r="A2365" s="8" t="s">
        <v>89</v>
      </c>
      <c r="B2365" s="2" t="s">
        <v>1007</v>
      </c>
      <c r="C2365" s="2" t="s">
        <v>19</v>
      </c>
      <c r="D2365" s="2" t="s">
        <v>315</v>
      </c>
      <c r="E2365" s="2" t="s">
        <v>1009</v>
      </c>
      <c r="F2365" s="2" t="s">
        <v>90</v>
      </c>
      <c r="G2365" s="9">
        <v>954.6</v>
      </c>
      <c r="H2365" s="9" t="s">
        <v>0</v>
      </c>
      <c r="I2365" s="9">
        <v>954.6</v>
      </c>
      <c r="J2365" s="9">
        <f>J2366</f>
        <v>951.85500000000002</v>
      </c>
      <c r="K2365" s="9">
        <f t="shared" ref="K2365:L2365" si="1142">K2366</f>
        <v>951.85500000000002</v>
      </c>
      <c r="L2365" s="9">
        <f t="shared" si="1142"/>
        <v>951.85500000000002</v>
      </c>
      <c r="M2365" s="9">
        <f t="shared" si="1120"/>
        <v>99.712445003142676</v>
      </c>
      <c r="N2365" s="9">
        <f t="shared" si="1121"/>
        <v>100</v>
      </c>
    </row>
    <row r="2366" spans="1:14" ht="38.25">
      <c r="A2366" s="8" t="s">
        <v>91</v>
      </c>
      <c r="B2366" s="2" t="s">
        <v>1007</v>
      </c>
      <c r="C2366" s="2" t="s">
        <v>19</v>
      </c>
      <c r="D2366" s="2" t="s">
        <v>315</v>
      </c>
      <c r="E2366" s="2" t="s">
        <v>1009</v>
      </c>
      <c r="F2366" s="2" t="s">
        <v>92</v>
      </c>
      <c r="G2366" s="9">
        <v>954.6</v>
      </c>
      <c r="H2366" s="9" t="s">
        <v>0</v>
      </c>
      <c r="I2366" s="9">
        <v>954.6</v>
      </c>
      <c r="J2366" s="9">
        <v>951.85500000000002</v>
      </c>
      <c r="K2366" s="9">
        <v>951.85500000000002</v>
      </c>
      <c r="L2366" s="9">
        <f>951.855</f>
        <v>951.85500000000002</v>
      </c>
      <c r="M2366" s="9">
        <f t="shared" si="1120"/>
        <v>99.712445003142676</v>
      </c>
      <c r="N2366" s="9">
        <f t="shared" si="1121"/>
        <v>100</v>
      </c>
    </row>
    <row r="2367" spans="1:14" ht="25.5">
      <c r="A2367" s="8" t="s">
        <v>93</v>
      </c>
      <c r="B2367" s="2" t="s">
        <v>1007</v>
      </c>
      <c r="C2367" s="2" t="s">
        <v>19</v>
      </c>
      <c r="D2367" s="2" t="s">
        <v>315</v>
      </c>
      <c r="E2367" s="2" t="s">
        <v>1009</v>
      </c>
      <c r="F2367" s="2" t="s">
        <v>94</v>
      </c>
      <c r="G2367" s="9">
        <v>60</v>
      </c>
      <c r="H2367" s="9" t="s">
        <v>0</v>
      </c>
      <c r="I2367" s="9">
        <v>60</v>
      </c>
      <c r="J2367" s="9">
        <f>J2368</f>
        <v>60</v>
      </c>
      <c r="K2367" s="9">
        <f t="shared" ref="K2367:L2367" si="1143">K2368</f>
        <v>60</v>
      </c>
      <c r="L2367" s="9">
        <f t="shared" si="1143"/>
        <v>60</v>
      </c>
      <c r="M2367" s="9">
        <f t="shared" si="1120"/>
        <v>100</v>
      </c>
      <c r="N2367" s="9">
        <f t="shared" si="1121"/>
        <v>100</v>
      </c>
    </row>
    <row r="2368" spans="1:14">
      <c r="A2368" s="8" t="s">
        <v>95</v>
      </c>
      <c r="B2368" s="2" t="s">
        <v>1007</v>
      </c>
      <c r="C2368" s="2" t="s">
        <v>19</v>
      </c>
      <c r="D2368" s="2" t="s">
        <v>315</v>
      </c>
      <c r="E2368" s="2" t="s">
        <v>1009</v>
      </c>
      <c r="F2368" s="2" t="s">
        <v>96</v>
      </c>
      <c r="G2368" s="9">
        <v>60</v>
      </c>
      <c r="H2368" s="9" t="s">
        <v>0</v>
      </c>
      <c r="I2368" s="9">
        <v>60</v>
      </c>
      <c r="J2368" s="9">
        <v>60</v>
      </c>
      <c r="K2368" s="9">
        <v>60</v>
      </c>
      <c r="L2368" s="9">
        <v>60</v>
      </c>
      <c r="M2368" s="9">
        <f t="shared" si="1120"/>
        <v>100</v>
      </c>
      <c r="N2368" s="9">
        <f t="shared" si="1121"/>
        <v>100</v>
      </c>
    </row>
    <row r="2369" spans="1:14">
      <c r="A2369" s="8" t="s">
        <v>97</v>
      </c>
      <c r="B2369" s="2" t="s">
        <v>1007</v>
      </c>
      <c r="C2369" s="2" t="s">
        <v>19</v>
      </c>
      <c r="D2369" s="2" t="s">
        <v>315</v>
      </c>
      <c r="E2369" s="2" t="s">
        <v>1009</v>
      </c>
      <c r="F2369" s="2" t="s">
        <v>98</v>
      </c>
      <c r="G2369" s="9">
        <v>14.5</v>
      </c>
      <c r="H2369" s="9" t="s">
        <v>0</v>
      </c>
      <c r="I2369" s="9">
        <v>14.5</v>
      </c>
      <c r="J2369" s="9">
        <f t="shared" ref="J2369:L2369" si="1144">J2370+J2371</f>
        <v>17.25</v>
      </c>
      <c r="K2369" s="9">
        <f t="shared" si="1144"/>
        <v>17.25</v>
      </c>
      <c r="L2369" s="9">
        <f t="shared" si="1144"/>
        <v>17.131</v>
      </c>
      <c r="M2369" s="9">
        <f t="shared" si="1120"/>
        <v>118.1448275862069</v>
      </c>
      <c r="N2369" s="9">
        <f t="shared" si="1121"/>
        <v>99.310144927536243</v>
      </c>
    </row>
    <row r="2370" spans="1:14">
      <c r="A2370" s="8" t="s">
        <v>248</v>
      </c>
      <c r="B2370" s="2" t="s">
        <v>1007</v>
      </c>
      <c r="C2370" s="2" t="s">
        <v>19</v>
      </c>
      <c r="D2370" s="2" t="s">
        <v>315</v>
      </c>
      <c r="E2370" s="2" t="s">
        <v>1009</v>
      </c>
      <c r="F2370" s="2" t="s">
        <v>249</v>
      </c>
      <c r="G2370" s="9">
        <v>12.5</v>
      </c>
      <c r="H2370" s="9" t="s">
        <v>0</v>
      </c>
      <c r="I2370" s="9">
        <v>12.5</v>
      </c>
      <c r="J2370" s="9">
        <v>15.25</v>
      </c>
      <c r="K2370" s="9">
        <v>15.25</v>
      </c>
      <c r="L2370" s="9">
        <v>15.25</v>
      </c>
      <c r="M2370" s="9">
        <f t="shared" si="1120"/>
        <v>122</v>
      </c>
      <c r="N2370" s="9">
        <f t="shared" si="1121"/>
        <v>100</v>
      </c>
    </row>
    <row r="2371" spans="1:14">
      <c r="A2371" s="8" t="s">
        <v>99</v>
      </c>
      <c r="B2371" s="2" t="s">
        <v>1007</v>
      </c>
      <c r="C2371" s="2" t="s">
        <v>19</v>
      </c>
      <c r="D2371" s="2" t="s">
        <v>315</v>
      </c>
      <c r="E2371" s="2" t="s">
        <v>1009</v>
      </c>
      <c r="F2371" s="2" t="s">
        <v>100</v>
      </c>
      <c r="G2371" s="9">
        <v>2</v>
      </c>
      <c r="H2371" s="9" t="s">
        <v>0</v>
      </c>
      <c r="I2371" s="9">
        <v>2</v>
      </c>
      <c r="J2371" s="9">
        <v>2</v>
      </c>
      <c r="K2371" s="9">
        <v>2</v>
      </c>
      <c r="L2371" s="9">
        <v>1.881</v>
      </c>
      <c r="M2371" s="9">
        <f t="shared" si="1120"/>
        <v>94.05</v>
      </c>
      <c r="N2371" s="9">
        <f t="shared" si="1121"/>
        <v>94.05</v>
      </c>
    </row>
    <row r="2372" spans="1:14">
      <c r="A2372" s="10" t="s">
        <v>0</v>
      </c>
      <c r="B2372" s="6" t="s">
        <v>0</v>
      </c>
      <c r="C2372" s="6" t="s">
        <v>0</v>
      </c>
      <c r="D2372" s="6" t="s">
        <v>0</v>
      </c>
      <c r="E2372" s="6" t="s">
        <v>0</v>
      </c>
      <c r="F2372" s="6" t="s">
        <v>0</v>
      </c>
      <c r="G2372" s="11" t="s">
        <v>0</v>
      </c>
      <c r="H2372" s="11" t="s">
        <v>0</v>
      </c>
      <c r="I2372" s="11" t="s">
        <v>0</v>
      </c>
      <c r="J2372" s="11"/>
      <c r="K2372" s="11"/>
      <c r="L2372" s="11"/>
      <c r="M2372" s="11"/>
      <c r="N2372" s="11"/>
    </row>
    <row r="2373" spans="1:14">
      <c r="A2373" s="8" t="s">
        <v>46</v>
      </c>
      <c r="B2373" s="2" t="s">
        <v>1007</v>
      </c>
      <c r="C2373" s="2" t="s">
        <v>21</v>
      </c>
      <c r="D2373" s="6" t="s">
        <v>0</v>
      </c>
      <c r="E2373" s="6" t="s">
        <v>0</v>
      </c>
      <c r="F2373" s="6" t="s">
        <v>0</v>
      </c>
      <c r="G2373" s="9">
        <v>13250</v>
      </c>
      <c r="H2373" s="9" t="s">
        <v>0</v>
      </c>
      <c r="I2373" s="9">
        <v>13250</v>
      </c>
      <c r="J2373" s="9">
        <f>J2374</f>
        <v>13250</v>
      </c>
      <c r="K2373" s="9">
        <f t="shared" ref="K2373:L2375" si="1145">K2374</f>
        <v>13250</v>
      </c>
      <c r="L2373" s="9">
        <f t="shared" si="1145"/>
        <v>13250</v>
      </c>
      <c r="M2373" s="9">
        <f t="shared" si="1120"/>
        <v>100</v>
      </c>
      <c r="N2373" s="9">
        <f t="shared" si="1121"/>
        <v>100</v>
      </c>
    </row>
    <row r="2374" spans="1:14" ht="25.5">
      <c r="A2374" s="8" t="s">
        <v>77</v>
      </c>
      <c r="B2374" s="2" t="s">
        <v>1007</v>
      </c>
      <c r="C2374" s="2" t="s">
        <v>21</v>
      </c>
      <c r="D2374" s="2" t="s">
        <v>78</v>
      </c>
      <c r="E2374" s="6" t="s">
        <v>0</v>
      </c>
      <c r="F2374" s="6" t="s">
        <v>0</v>
      </c>
      <c r="G2374" s="9">
        <v>13250</v>
      </c>
      <c r="H2374" s="9" t="s">
        <v>0</v>
      </c>
      <c r="I2374" s="9">
        <v>13250</v>
      </c>
      <c r="J2374" s="9">
        <f>J2375</f>
        <v>13250</v>
      </c>
      <c r="K2374" s="9">
        <f t="shared" si="1145"/>
        <v>13250</v>
      </c>
      <c r="L2374" s="9">
        <f t="shared" si="1145"/>
        <v>13250</v>
      </c>
      <c r="M2374" s="9">
        <f t="shared" si="1120"/>
        <v>100</v>
      </c>
      <c r="N2374" s="9">
        <f t="shared" si="1121"/>
        <v>100</v>
      </c>
    </row>
    <row r="2375" spans="1:14" ht="51">
      <c r="A2375" s="8" t="s">
        <v>470</v>
      </c>
      <c r="B2375" s="2" t="s">
        <v>1007</v>
      </c>
      <c r="C2375" s="2" t="s">
        <v>21</v>
      </c>
      <c r="D2375" s="2" t="s">
        <v>78</v>
      </c>
      <c r="E2375" s="2" t="s">
        <v>471</v>
      </c>
      <c r="F2375" s="6" t="s">
        <v>0</v>
      </c>
      <c r="G2375" s="9">
        <v>13250</v>
      </c>
      <c r="H2375" s="9" t="s">
        <v>0</v>
      </c>
      <c r="I2375" s="9">
        <v>13250</v>
      </c>
      <c r="J2375" s="9">
        <f>J2376</f>
        <v>13250</v>
      </c>
      <c r="K2375" s="9">
        <f t="shared" si="1145"/>
        <v>13250</v>
      </c>
      <c r="L2375" s="9">
        <f t="shared" si="1145"/>
        <v>13250</v>
      </c>
      <c r="M2375" s="9">
        <f t="shared" si="1120"/>
        <v>100</v>
      </c>
      <c r="N2375" s="9">
        <f t="shared" si="1121"/>
        <v>100</v>
      </c>
    </row>
    <row r="2376" spans="1:14" ht="51">
      <c r="A2376" s="8" t="s">
        <v>652</v>
      </c>
      <c r="B2376" s="2" t="s">
        <v>1007</v>
      </c>
      <c r="C2376" s="2" t="s">
        <v>21</v>
      </c>
      <c r="D2376" s="2" t="s">
        <v>78</v>
      </c>
      <c r="E2376" s="2" t="s">
        <v>653</v>
      </c>
      <c r="F2376" s="6" t="s">
        <v>0</v>
      </c>
      <c r="G2376" s="9">
        <v>13250</v>
      </c>
      <c r="H2376" s="9" t="s">
        <v>0</v>
      </c>
      <c r="I2376" s="9">
        <v>13250</v>
      </c>
      <c r="J2376" s="9">
        <f>J2377+J2380</f>
        <v>13250</v>
      </c>
      <c r="K2376" s="9">
        <f t="shared" ref="K2376:L2376" si="1146">K2377+K2380</f>
        <v>13250</v>
      </c>
      <c r="L2376" s="9">
        <f t="shared" si="1146"/>
        <v>13250</v>
      </c>
      <c r="M2376" s="9">
        <f t="shared" si="1120"/>
        <v>100</v>
      </c>
      <c r="N2376" s="9">
        <f t="shared" si="1121"/>
        <v>100</v>
      </c>
    </row>
    <row r="2377" spans="1:14" ht="38.25">
      <c r="A2377" s="8" t="s">
        <v>800</v>
      </c>
      <c r="B2377" s="2" t="s">
        <v>1007</v>
      </c>
      <c r="C2377" s="2" t="s">
        <v>21</v>
      </c>
      <c r="D2377" s="2" t="s">
        <v>78</v>
      </c>
      <c r="E2377" s="2" t="s">
        <v>801</v>
      </c>
      <c r="F2377" s="6" t="s">
        <v>0</v>
      </c>
      <c r="G2377" s="9">
        <v>12000</v>
      </c>
      <c r="H2377" s="9" t="s">
        <v>0</v>
      </c>
      <c r="I2377" s="9">
        <v>12000</v>
      </c>
      <c r="J2377" s="9">
        <f>J2378</f>
        <v>12000</v>
      </c>
      <c r="K2377" s="9">
        <f t="shared" ref="K2377:L2378" si="1147">K2378</f>
        <v>12000</v>
      </c>
      <c r="L2377" s="9">
        <f t="shared" si="1147"/>
        <v>12000</v>
      </c>
      <c r="M2377" s="9">
        <f t="shared" si="1120"/>
        <v>100</v>
      </c>
      <c r="N2377" s="9">
        <f t="shared" si="1121"/>
        <v>100</v>
      </c>
    </row>
    <row r="2378" spans="1:14" ht="38.25">
      <c r="A2378" s="8" t="s">
        <v>62</v>
      </c>
      <c r="B2378" s="2" t="s">
        <v>1007</v>
      </c>
      <c r="C2378" s="2" t="s">
        <v>21</v>
      </c>
      <c r="D2378" s="2" t="s">
        <v>78</v>
      </c>
      <c r="E2378" s="2" t="s">
        <v>801</v>
      </c>
      <c r="F2378" s="2" t="s">
        <v>63</v>
      </c>
      <c r="G2378" s="9">
        <v>12000</v>
      </c>
      <c r="H2378" s="9" t="s">
        <v>0</v>
      </c>
      <c r="I2378" s="9">
        <v>12000</v>
      </c>
      <c r="J2378" s="9">
        <f>J2379</f>
        <v>12000</v>
      </c>
      <c r="K2378" s="9">
        <f t="shared" si="1147"/>
        <v>12000</v>
      </c>
      <c r="L2378" s="9">
        <f t="shared" si="1147"/>
        <v>12000</v>
      </c>
      <c r="M2378" s="9">
        <f t="shared" si="1120"/>
        <v>100</v>
      </c>
      <c r="N2378" s="9">
        <f t="shared" si="1121"/>
        <v>100</v>
      </c>
    </row>
    <row r="2379" spans="1:14">
      <c r="A2379" s="8" t="s">
        <v>102</v>
      </c>
      <c r="B2379" s="2" t="s">
        <v>1007</v>
      </c>
      <c r="C2379" s="2" t="s">
        <v>21</v>
      </c>
      <c r="D2379" s="2" t="s">
        <v>78</v>
      </c>
      <c r="E2379" s="2" t="s">
        <v>801</v>
      </c>
      <c r="F2379" s="2" t="s">
        <v>103</v>
      </c>
      <c r="G2379" s="9">
        <v>12000</v>
      </c>
      <c r="H2379" s="9" t="s">
        <v>0</v>
      </c>
      <c r="I2379" s="9">
        <v>12000</v>
      </c>
      <c r="J2379" s="9">
        <v>12000</v>
      </c>
      <c r="K2379" s="9">
        <v>12000</v>
      </c>
      <c r="L2379" s="9">
        <v>12000</v>
      </c>
      <c r="M2379" s="9">
        <f t="shared" si="1120"/>
        <v>100</v>
      </c>
      <c r="N2379" s="9">
        <f t="shared" si="1121"/>
        <v>100</v>
      </c>
    </row>
    <row r="2380" spans="1:14" ht="25.5">
      <c r="A2380" s="8" t="s">
        <v>654</v>
      </c>
      <c r="B2380" s="2" t="s">
        <v>1007</v>
      </c>
      <c r="C2380" s="2" t="s">
        <v>21</v>
      </c>
      <c r="D2380" s="2" t="s">
        <v>78</v>
      </c>
      <c r="E2380" s="2" t="s">
        <v>655</v>
      </c>
      <c r="F2380" s="6" t="s">
        <v>0</v>
      </c>
      <c r="G2380" s="9">
        <v>1250</v>
      </c>
      <c r="H2380" s="9" t="s">
        <v>0</v>
      </c>
      <c r="I2380" s="9">
        <v>1250</v>
      </c>
      <c r="J2380" s="9">
        <f>J2381</f>
        <v>1250</v>
      </c>
      <c r="K2380" s="9">
        <f t="shared" ref="K2380:L2381" si="1148">K2381</f>
        <v>1250</v>
      </c>
      <c r="L2380" s="9">
        <f t="shared" si="1148"/>
        <v>1250</v>
      </c>
      <c r="M2380" s="9">
        <f t="shared" si="1120"/>
        <v>100</v>
      </c>
      <c r="N2380" s="9">
        <f t="shared" si="1121"/>
        <v>100</v>
      </c>
    </row>
    <row r="2381" spans="1:14" ht="38.25">
      <c r="A2381" s="8" t="s">
        <v>62</v>
      </c>
      <c r="B2381" s="2" t="s">
        <v>1007</v>
      </c>
      <c r="C2381" s="2" t="s">
        <v>21</v>
      </c>
      <c r="D2381" s="2" t="s">
        <v>78</v>
      </c>
      <c r="E2381" s="2" t="s">
        <v>655</v>
      </c>
      <c r="F2381" s="2" t="s">
        <v>63</v>
      </c>
      <c r="G2381" s="9">
        <v>1250</v>
      </c>
      <c r="H2381" s="9" t="s">
        <v>0</v>
      </c>
      <c r="I2381" s="9">
        <v>1250</v>
      </c>
      <c r="J2381" s="9">
        <f>J2382</f>
        <v>1250</v>
      </c>
      <c r="K2381" s="9">
        <f t="shared" si="1148"/>
        <v>1250</v>
      </c>
      <c r="L2381" s="9">
        <f t="shared" si="1148"/>
        <v>1250</v>
      </c>
      <c r="M2381" s="9">
        <f t="shared" si="1120"/>
        <v>100</v>
      </c>
      <c r="N2381" s="9">
        <f t="shared" si="1121"/>
        <v>100</v>
      </c>
    </row>
    <row r="2382" spans="1:14">
      <c r="A2382" s="8" t="s">
        <v>102</v>
      </c>
      <c r="B2382" s="2" t="s">
        <v>1007</v>
      </c>
      <c r="C2382" s="2" t="s">
        <v>21</v>
      </c>
      <c r="D2382" s="2" t="s">
        <v>78</v>
      </c>
      <c r="E2382" s="2" t="s">
        <v>655</v>
      </c>
      <c r="F2382" s="2" t="s">
        <v>103</v>
      </c>
      <c r="G2382" s="9">
        <v>1250</v>
      </c>
      <c r="H2382" s="9" t="s">
        <v>0</v>
      </c>
      <c r="I2382" s="9">
        <v>1250</v>
      </c>
      <c r="J2382" s="9">
        <v>1250</v>
      </c>
      <c r="K2382" s="9">
        <v>1250</v>
      </c>
      <c r="L2382" s="9">
        <v>1250</v>
      </c>
      <c r="M2382" s="9">
        <f t="shared" si="1120"/>
        <v>100</v>
      </c>
      <c r="N2382" s="9">
        <f t="shared" si="1121"/>
        <v>100</v>
      </c>
    </row>
    <row r="2383" spans="1:14">
      <c r="A2383" s="8"/>
      <c r="B2383" s="2"/>
      <c r="C2383" s="2"/>
      <c r="D2383" s="2"/>
      <c r="E2383" s="2"/>
      <c r="F2383" s="2"/>
      <c r="G2383" s="9"/>
      <c r="H2383" s="9"/>
      <c r="I2383" s="9"/>
      <c r="J2383" s="9"/>
      <c r="K2383" s="9"/>
      <c r="L2383" s="9"/>
      <c r="M2383" s="9"/>
      <c r="N2383" s="9"/>
    </row>
    <row r="2384" spans="1:14">
      <c r="A2384" s="33" t="s">
        <v>114</v>
      </c>
      <c r="B2384" s="2" t="s">
        <v>1007</v>
      </c>
      <c r="C2384" s="57" t="s">
        <v>115</v>
      </c>
      <c r="D2384" s="2"/>
      <c r="E2384" s="2"/>
      <c r="F2384" s="2"/>
      <c r="G2384" s="9"/>
      <c r="H2384" s="9"/>
      <c r="I2384" s="9"/>
      <c r="J2384" s="9">
        <f>J2385</f>
        <v>1879.4319</v>
      </c>
      <c r="K2384" s="9">
        <f t="shared" ref="K2384:L2387" si="1149">K2385</f>
        <v>1879.4319</v>
      </c>
      <c r="L2384" s="9">
        <f t="shared" si="1149"/>
        <v>1879.4319</v>
      </c>
      <c r="M2384" s="9">
        <v>0</v>
      </c>
      <c r="N2384" s="9">
        <f t="shared" ref="N2384:N2389" si="1150">L2384/J2384*100</f>
        <v>100</v>
      </c>
    </row>
    <row r="2385" spans="1:14">
      <c r="A2385" s="8" t="s">
        <v>1227</v>
      </c>
      <c r="B2385" s="2" t="s">
        <v>1007</v>
      </c>
      <c r="C2385" s="57" t="s">
        <v>115</v>
      </c>
      <c r="D2385" s="57" t="s">
        <v>33</v>
      </c>
      <c r="E2385" s="2"/>
      <c r="F2385" s="2"/>
      <c r="G2385" s="9"/>
      <c r="H2385" s="9"/>
      <c r="I2385" s="9"/>
      <c r="J2385" s="9">
        <f>J2386</f>
        <v>1879.4319</v>
      </c>
      <c r="K2385" s="9">
        <f t="shared" si="1149"/>
        <v>1879.4319</v>
      </c>
      <c r="L2385" s="9">
        <f t="shared" si="1149"/>
        <v>1879.4319</v>
      </c>
      <c r="M2385" s="9">
        <v>0</v>
      </c>
      <c r="N2385" s="9">
        <f t="shared" si="1150"/>
        <v>100</v>
      </c>
    </row>
    <row r="2386" spans="1:14" ht="25.5">
      <c r="A2386" s="8" t="s">
        <v>677</v>
      </c>
      <c r="B2386" s="2" t="s">
        <v>1007</v>
      </c>
      <c r="C2386" s="57" t="s">
        <v>115</v>
      </c>
      <c r="D2386" s="57" t="s">
        <v>33</v>
      </c>
      <c r="E2386" s="2" t="s">
        <v>678</v>
      </c>
      <c r="F2386" s="2"/>
      <c r="G2386" s="9"/>
      <c r="H2386" s="9"/>
      <c r="I2386" s="9"/>
      <c r="J2386" s="9">
        <f>J2387</f>
        <v>1879.4319</v>
      </c>
      <c r="K2386" s="9">
        <f t="shared" si="1149"/>
        <v>1879.4319</v>
      </c>
      <c r="L2386" s="9">
        <f t="shared" si="1149"/>
        <v>1879.4319</v>
      </c>
      <c r="M2386" s="9">
        <v>0</v>
      </c>
      <c r="N2386" s="9">
        <f t="shared" si="1150"/>
        <v>100</v>
      </c>
    </row>
    <row r="2387" spans="1:14" ht="25.5">
      <c r="A2387" s="8" t="s">
        <v>677</v>
      </c>
      <c r="B2387" s="2" t="s">
        <v>1007</v>
      </c>
      <c r="C2387" s="57" t="s">
        <v>115</v>
      </c>
      <c r="D2387" s="57" t="s">
        <v>33</v>
      </c>
      <c r="E2387" s="2" t="s">
        <v>679</v>
      </c>
      <c r="F2387" s="2"/>
      <c r="G2387" s="9"/>
      <c r="H2387" s="9"/>
      <c r="I2387" s="9"/>
      <c r="J2387" s="9">
        <f>J2388</f>
        <v>1879.4319</v>
      </c>
      <c r="K2387" s="9">
        <f t="shared" si="1149"/>
        <v>1879.4319</v>
      </c>
      <c r="L2387" s="9">
        <f t="shared" si="1149"/>
        <v>1879.4319</v>
      </c>
      <c r="M2387" s="9">
        <v>0</v>
      </c>
      <c r="N2387" s="9">
        <f t="shared" si="1150"/>
        <v>100</v>
      </c>
    </row>
    <row r="2388" spans="1:14">
      <c r="A2388" s="58" t="s">
        <v>28</v>
      </c>
      <c r="B2388" s="2" t="s">
        <v>1007</v>
      </c>
      <c r="C2388" s="57" t="s">
        <v>115</v>
      </c>
      <c r="D2388" s="57" t="s">
        <v>33</v>
      </c>
      <c r="E2388" s="2" t="s">
        <v>679</v>
      </c>
      <c r="F2388" s="2">
        <v>500</v>
      </c>
      <c r="G2388" s="9"/>
      <c r="H2388" s="9"/>
      <c r="I2388" s="9"/>
      <c r="J2388" s="9">
        <f>J2389</f>
        <v>1879.4319</v>
      </c>
      <c r="K2388" s="9">
        <f>K2389</f>
        <v>1879.4319</v>
      </c>
      <c r="L2388" s="9">
        <f>L2389</f>
        <v>1879.4319</v>
      </c>
      <c r="M2388" s="9">
        <v>0</v>
      </c>
      <c r="N2388" s="9">
        <f t="shared" si="1150"/>
        <v>100</v>
      </c>
    </row>
    <row r="2389" spans="1:14">
      <c r="A2389" s="58" t="s">
        <v>1251</v>
      </c>
      <c r="B2389" s="2" t="s">
        <v>1007</v>
      </c>
      <c r="C2389" s="57" t="s">
        <v>115</v>
      </c>
      <c r="D2389" s="57" t="s">
        <v>33</v>
      </c>
      <c r="E2389" s="2" t="s">
        <v>679</v>
      </c>
      <c r="F2389" s="2">
        <v>540</v>
      </c>
      <c r="G2389" s="9"/>
      <c r="H2389" s="9"/>
      <c r="I2389" s="9"/>
      <c r="J2389" s="9">
        <v>1879.4319</v>
      </c>
      <c r="K2389" s="9">
        <v>1879.4319</v>
      </c>
      <c r="L2389" s="9">
        <v>1879.4319</v>
      </c>
      <c r="M2389" s="9">
        <v>0</v>
      </c>
      <c r="N2389" s="9">
        <f t="shared" si="1150"/>
        <v>100</v>
      </c>
    </row>
    <row r="2390" spans="1:14">
      <c r="A2390" s="10" t="s">
        <v>0</v>
      </c>
      <c r="B2390" s="6" t="s">
        <v>0</v>
      </c>
      <c r="C2390" s="6" t="s">
        <v>0</v>
      </c>
      <c r="D2390" s="6" t="s">
        <v>0</v>
      </c>
      <c r="E2390" s="6" t="s">
        <v>0</v>
      </c>
      <c r="F2390" s="6" t="s">
        <v>0</v>
      </c>
      <c r="G2390" s="11" t="s">
        <v>0</v>
      </c>
      <c r="H2390" s="11" t="s">
        <v>0</v>
      </c>
      <c r="I2390" s="11" t="s">
        <v>0</v>
      </c>
      <c r="J2390" s="11"/>
      <c r="K2390" s="11"/>
      <c r="L2390" s="11"/>
      <c r="M2390" s="11"/>
      <c r="N2390" s="11"/>
    </row>
    <row r="2391" spans="1:14">
      <c r="A2391" s="8" t="s">
        <v>131</v>
      </c>
      <c r="B2391" s="2" t="s">
        <v>1007</v>
      </c>
      <c r="C2391" s="2" t="s">
        <v>55</v>
      </c>
      <c r="D2391" s="6" t="s">
        <v>0</v>
      </c>
      <c r="E2391" s="6" t="s">
        <v>0</v>
      </c>
      <c r="F2391" s="6" t="s">
        <v>0</v>
      </c>
      <c r="G2391" s="9">
        <v>89184.2</v>
      </c>
      <c r="H2391" s="9">
        <v>8555.2999999999993</v>
      </c>
      <c r="I2391" s="9">
        <v>97739.5</v>
      </c>
      <c r="J2391" s="9">
        <f>J2398+J2392</f>
        <v>141925.75926999998</v>
      </c>
      <c r="K2391" s="9">
        <f t="shared" ref="K2391:L2391" si="1151">K2398+K2392</f>
        <v>141925.75925999999</v>
      </c>
      <c r="L2391" s="9">
        <f t="shared" si="1151"/>
        <v>141925.75926999998</v>
      </c>
      <c r="M2391" s="9">
        <f t="shared" si="1120"/>
        <v>145.2081904143156</v>
      </c>
      <c r="N2391" s="9">
        <f t="shared" si="1121"/>
        <v>100</v>
      </c>
    </row>
    <row r="2392" spans="1:14">
      <c r="A2392" s="8" t="s">
        <v>144</v>
      </c>
      <c r="B2392" s="2" t="s">
        <v>1007</v>
      </c>
      <c r="C2392" s="2" t="s">
        <v>55</v>
      </c>
      <c r="D2392" s="68" t="s">
        <v>129</v>
      </c>
      <c r="E2392" s="6"/>
      <c r="F2392" s="6"/>
      <c r="G2392" s="9"/>
      <c r="H2392" s="9"/>
      <c r="I2392" s="9"/>
      <c r="J2392" s="9">
        <f>J2393</f>
        <v>12515.188959999999</v>
      </c>
      <c r="K2392" s="9">
        <f t="shared" ref="K2392:L2395" si="1152">K2393</f>
        <v>12515.188959999999</v>
      </c>
      <c r="L2392" s="9">
        <f t="shared" si="1152"/>
        <v>12515.188959999999</v>
      </c>
      <c r="M2392" s="9">
        <v>0</v>
      </c>
      <c r="N2392" s="9">
        <f t="shared" ref="N2392:N2396" si="1153">L2392/J2392*100</f>
        <v>100</v>
      </c>
    </row>
    <row r="2393" spans="1:14" ht="25.5">
      <c r="A2393" s="8" t="s">
        <v>677</v>
      </c>
      <c r="B2393" s="2" t="s">
        <v>1007</v>
      </c>
      <c r="C2393" s="2" t="s">
        <v>55</v>
      </c>
      <c r="D2393" s="57" t="s">
        <v>129</v>
      </c>
      <c r="E2393" s="2" t="s">
        <v>678</v>
      </c>
      <c r="F2393" s="2"/>
      <c r="G2393" s="9"/>
      <c r="H2393" s="9"/>
      <c r="I2393" s="9"/>
      <c r="J2393" s="9">
        <f>J2394</f>
        <v>12515.188959999999</v>
      </c>
      <c r="K2393" s="9">
        <f t="shared" si="1152"/>
        <v>12515.188959999999</v>
      </c>
      <c r="L2393" s="9">
        <f t="shared" si="1152"/>
        <v>12515.188959999999</v>
      </c>
      <c r="M2393" s="9">
        <v>0</v>
      </c>
      <c r="N2393" s="9">
        <f t="shared" si="1153"/>
        <v>100</v>
      </c>
    </row>
    <row r="2394" spans="1:14" ht="25.5">
      <c r="A2394" s="8" t="s">
        <v>677</v>
      </c>
      <c r="B2394" s="2" t="s">
        <v>1007</v>
      </c>
      <c r="C2394" s="2" t="s">
        <v>55</v>
      </c>
      <c r="D2394" s="57" t="s">
        <v>129</v>
      </c>
      <c r="E2394" s="2" t="s">
        <v>679</v>
      </c>
      <c r="F2394" s="2"/>
      <c r="G2394" s="9"/>
      <c r="H2394" s="9"/>
      <c r="I2394" s="9"/>
      <c r="J2394" s="9">
        <f>J2395</f>
        <v>12515.188959999999</v>
      </c>
      <c r="K2394" s="9">
        <f t="shared" si="1152"/>
        <v>12515.188959999999</v>
      </c>
      <c r="L2394" s="9">
        <f t="shared" si="1152"/>
        <v>12515.188959999999</v>
      </c>
      <c r="M2394" s="9">
        <v>0</v>
      </c>
      <c r="N2394" s="9">
        <f t="shared" si="1153"/>
        <v>100</v>
      </c>
    </row>
    <row r="2395" spans="1:14">
      <c r="A2395" s="58" t="s">
        <v>28</v>
      </c>
      <c r="B2395" s="2" t="s">
        <v>1007</v>
      </c>
      <c r="C2395" s="2" t="s">
        <v>55</v>
      </c>
      <c r="D2395" s="57" t="s">
        <v>129</v>
      </c>
      <c r="E2395" s="2" t="s">
        <v>679</v>
      </c>
      <c r="F2395" s="2">
        <v>500</v>
      </c>
      <c r="G2395" s="9"/>
      <c r="H2395" s="9"/>
      <c r="I2395" s="9"/>
      <c r="J2395" s="9">
        <f>J2396</f>
        <v>12515.188959999999</v>
      </c>
      <c r="K2395" s="9">
        <f t="shared" si="1152"/>
        <v>12515.188959999999</v>
      </c>
      <c r="L2395" s="9">
        <f t="shared" si="1152"/>
        <v>12515.188959999999</v>
      </c>
      <c r="M2395" s="9">
        <v>0</v>
      </c>
      <c r="N2395" s="9">
        <f t="shared" si="1153"/>
        <v>100</v>
      </c>
    </row>
    <row r="2396" spans="1:14">
      <c r="A2396" s="58" t="s">
        <v>1251</v>
      </c>
      <c r="B2396" s="2" t="s">
        <v>1007</v>
      </c>
      <c r="C2396" s="2" t="s">
        <v>55</v>
      </c>
      <c r="D2396" s="57" t="s">
        <v>129</v>
      </c>
      <c r="E2396" s="2" t="s">
        <v>679</v>
      </c>
      <c r="F2396" s="2">
        <v>540</v>
      </c>
      <c r="G2396" s="9"/>
      <c r="H2396" s="9"/>
      <c r="I2396" s="9"/>
      <c r="J2396" s="9">
        <v>12515.188959999999</v>
      </c>
      <c r="K2396" s="9">
        <v>12515.188959999999</v>
      </c>
      <c r="L2396" s="9">
        <v>12515.188959999999</v>
      </c>
      <c r="M2396" s="9">
        <v>0</v>
      </c>
      <c r="N2396" s="9">
        <f t="shared" si="1153"/>
        <v>100</v>
      </c>
    </row>
    <row r="2397" spans="1:14">
      <c r="A2397" s="8"/>
      <c r="B2397" s="2"/>
      <c r="C2397" s="2"/>
      <c r="D2397" s="6"/>
      <c r="E2397" s="6"/>
      <c r="F2397" s="6"/>
      <c r="G2397" s="9"/>
      <c r="H2397" s="9"/>
      <c r="I2397" s="9"/>
      <c r="J2397" s="9"/>
      <c r="K2397" s="9"/>
      <c r="L2397" s="9"/>
      <c r="M2397" s="9"/>
      <c r="N2397" s="9"/>
    </row>
    <row r="2398" spans="1:14">
      <c r="A2398" s="8" t="s">
        <v>478</v>
      </c>
      <c r="B2398" s="2" t="s">
        <v>1007</v>
      </c>
      <c r="C2398" s="2" t="s">
        <v>55</v>
      </c>
      <c r="D2398" s="2" t="s">
        <v>55</v>
      </c>
      <c r="E2398" s="6" t="s">
        <v>0</v>
      </c>
      <c r="F2398" s="6" t="s">
        <v>0</v>
      </c>
      <c r="G2398" s="9">
        <v>89184.2</v>
      </c>
      <c r="H2398" s="9">
        <v>8555.2999999999993</v>
      </c>
      <c r="I2398" s="9">
        <v>97739.5</v>
      </c>
      <c r="J2398" s="9">
        <f>J2399+J2406+J2429</f>
        <v>129410.57031</v>
      </c>
      <c r="K2398" s="9">
        <f t="shared" ref="K2398:L2398" si="1154">K2399+K2406+K2429</f>
        <v>129410.57029999999</v>
      </c>
      <c r="L2398" s="9">
        <f t="shared" si="1154"/>
        <v>129410.57031</v>
      </c>
      <c r="M2398" s="9">
        <f t="shared" si="1120"/>
        <v>132.40355261690513</v>
      </c>
      <c r="N2398" s="9">
        <f t="shared" si="1121"/>
        <v>100</v>
      </c>
    </row>
    <row r="2399" spans="1:14" ht="89.25">
      <c r="A2399" s="8" t="s">
        <v>104</v>
      </c>
      <c r="B2399" s="2" t="s">
        <v>1007</v>
      </c>
      <c r="C2399" s="2" t="s">
        <v>55</v>
      </c>
      <c r="D2399" s="2" t="s">
        <v>55</v>
      </c>
      <c r="E2399" s="2" t="s">
        <v>105</v>
      </c>
      <c r="F2399" s="6" t="s">
        <v>0</v>
      </c>
      <c r="G2399" s="9">
        <v>180</v>
      </c>
      <c r="H2399" s="9" t="s">
        <v>0</v>
      </c>
      <c r="I2399" s="9">
        <v>180</v>
      </c>
      <c r="J2399" s="9">
        <f>J2400</f>
        <v>180</v>
      </c>
      <c r="K2399" s="9">
        <f t="shared" ref="K2399:L2399" si="1155">K2400</f>
        <v>180</v>
      </c>
      <c r="L2399" s="9">
        <f t="shared" si="1155"/>
        <v>180</v>
      </c>
      <c r="M2399" s="9">
        <f t="shared" si="1120"/>
        <v>100</v>
      </c>
      <c r="N2399" s="9">
        <f t="shared" si="1121"/>
        <v>100</v>
      </c>
    </row>
    <row r="2400" spans="1:14" ht="63.75">
      <c r="A2400" s="8" t="s">
        <v>511</v>
      </c>
      <c r="B2400" s="2" t="s">
        <v>1007</v>
      </c>
      <c r="C2400" s="2" t="s">
        <v>55</v>
      </c>
      <c r="D2400" s="2" t="s">
        <v>55</v>
      </c>
      <c r="E2400" s="2" t="s">
        <v>512</v>
      </c>
      <c r="F2400" s="6" t="s">
        <v>0</v>
      </c>
      <c r="G2400" s="9">
        <v>180</v>
      </c>
      <c r="H2400" s="9" t="s">
        <v>0</v>
      </c>
      <c r="I2400" s="9">
        <v>180</v>
      </c>
      <c r="J2400" s="9">
        <f>J2401</f>
        <v>180</v>
      </c>
      <c r="K2400" s="9">
        <f t="shared" ref="K2400:L2400" si="1156">K2401</f>
        <v>180</v>
      </c>
      <c r="L2400" s="9">
        <f t="shared" si="1156"/>
        <v>180</v>
      </c>
      <c r="M2400" s="9">
        <f t="shared" si="1120"/>
        <v>100</v>
      </c>
      <c r="N2400" s="9">
        <f t="shared" si="1121"/>
        <v>100</v>
      </c>
    </row>
    <row r="2401" spans="1:14" ht="38.25">
      <c r="A2401" s="8" t="s">
        <v>1010</v>
      </c>
      <c r="B2401" s="2" t="s">
        <v>1007</v>
      </c>
      <c r="C2401" s="2" t="s">
        <v>55</v>
      </c>
      <c r="D2401" s="2" t="s">
        <v>55</v>
      </c>
      <c r="E2401" s="2" t="s">
        <v>1011</v>
      </c>
      <c r="F2401" s="6" t="s">
        <v>0</v>
      </c>
      <c r="G2401" s="9">
        <v>180</v>
      </c>
      <c r="H2401" s="9" t="s">
        <v>0</v>
      </c>
      <c r="I2401" s="9">
        <v>180</v>
      </c>
      <c r="J2401" s="9">
        <f>J2402+J2404</f>
        <v>180</v>
      </c>
      <c r="K2401" s="9">
        <f t="shared" ref="K2401:L2401" si="1157">K2402+K2404</f>
        <v>180</v>
      </c>
      <c r="L2401" s="9">
        <f t="shared" si="1157"/>
        <v>180</v>
      </c>
      <c r="M2401" s="9">
        <f t="shared" si="1120"/>
        <v>100</v>
      </c>
      <c r="N2401" s="9">
        <f t="shared" si="1121"/>
        <v>100</v>
      </c>
    </row>
    <row r="2402" spans="1:14" ht="25.5">
      <c r="A2402" s="8" t="s">
        <v>93</v>
      </c>
      <c r="B2402" s="2" t="s">
        <v>1007</v>
      </c>
      <c r="C2402" s="2" t="s">
        <v>55</v>
      </c>
      <c r="D2402" s="2" t="s">
        <v>55</v>
      </c>
      <c r="E2402" s="2" t="s">
        <v>1011</v>
      </c>
      <c r="F2402" s="2" t="s">
        <v>94</v>
      </c>
      <c r="G2402" s="9">
        <v>50</v>
      </c>
      <c r="H2402" s="9" t="s">
        <v>0</v>
      </c>
      <c r="I2402" s="9">
        <v>50</v>
      </c>
      <c r="J2402" s="9">
        <f>J2403</f>
        <v>50</v>
      </c>
      <c r="K2402" s="9">
        <f t="shared" ref="K2402:L2402" si="1158">K2403</f>
        <v>50</v>
      </c>
      <c r="L2402" s="9">
        <f t="shared" si="1158"/>
        <v>50</v>
      </c>
      <c r="M2402" s="9">
        <f t="shared" si="1120"/>
        <v>100</v>
      </c>
      <c r="N2402" s="9">
        <f t="shared" si="1121"/>
        <v>100</v>
      </c>
    </row>
    <row r="2403" spans="1:14">
      <c r="A2403" s="8" t="s">
        <v>425</v>
      </c>
      <c r="B2403" s="2" t="s">
        <v>1007</v>
      </c>
      <c r="C2403" s="2" t="s">
        <v>55</v>
      </c>
      <c r="D2403" s="2" t="s">
        <v>55</v>
      </c>
      <c r="E2403" s="2" t="s">
        <v>1011</v>
      </c>
      <c r="F2403" s="2" t="s">
        <v>426</v>
      </c>
      <c r="G2403" s="9">
        <v>50</v>
      </c>
      <c r="H2403" s="9" t="s">
        <v>0</v>
      </c>
      <c r="I2403" s="9">
        <v>50</v>
      </c>
      <c r="J2403" s="9">
        <v>50</v>
      </c>
      <c r="K2403" s="9">
        <v>50</v>
      </c>
      <c r="L2403" s="9">
        <v>50</v>
      </c>
      <c r="M2403" s="9">
        <f t="shared" si="1120"/>
        <v>100</v>
      </c>
      <c r="N2403" s="9">
        <f t="shared" si="1121"/>
        <v>100</v>
      </c>
    </row>
    <row r="2404" spans="1:14" ht="38.25">
      <c r="A2404" s="8" t="s">
        <v>62</v>
      </c>
      <c r="B2404" s="2" t="s">
        <v>1007</v>
      </c>
      <c r="C2404" s="2" t="s">
        <v>55</v>
      </c>
      <c r="D2404" s="2" t="s">
        <v>55</v>
      </c>
      <c r="E2404" s="2" t="s">
        <v>1011</v>
      </c>
      <c r="F2404" s="2" t="s">
        <v>63</v>
      </c>
      <c r="G2404" s="9">
        <v>130</v>
      </c>
      <c r="H2404" s="9" t="s">
        <v>0</v>
      </c>
      <c r="I2404" s="9">
        <v>130</v>
      </c>
      <c r="J2404" s="9">
        <f>J2405</f>
        <v>130</v>
      </c>
      <c r="K2404" s="9">
        <f t="shared" ref="K2404:L2404" si="1159">K2405</f>
        <v>130</v>
      </c>
      <c r="L2404" s="9">
        <f t="shared" si="1159"/>
        <v>130</v>
      </c>
      <c r="M2404" s="9">
        <f t="shared" si="1120"/>
        <v>100</v>
      </c>
      <c r="N2404" s="9">
        <f t="shared" si="1121"/>
        <v>100</v>
      </c>
    </row>
    <row r="2405" spans="1:14">
      <c r="A2405" s="8" t="s">
        <v>102</v>
      </c>
      <c r="B2405" s="2" t="s">
        <v>1007</v>
      </c>
      <c r="C2405" s="2" t="s">
        <v>55</v>
      </c>
      <c r="D2405" s="2" t="s">
        <v>55</v>
      </c>
      <c r="E2405" s="2" t="s">
        <v>1011</v>
      </c>
      <c r="F2405" s="2" t="s">
        <v>103</v>
      </c>
      <c r="G2405" s="9">
        <v>130</v>
      </c>
      <c r="H2405" s="9" t="s">
        <v>0</v>
      </c>
      <c r="I2405" s="9">
        <v>130</v>
      </c>
      <c r="J2405" s="9">
        <v>130</v>
      </c>
      <c r="K2405" s="9">
        <v>130</v>
      </c>
      <c r="L2405" s="9">
        <v>130</v>
      </c>
      <c r="M2405" s="9">
        <f t="shared" si="1120"/>
        <v>100</v>
      </c>
      <c r="N2405" s="9">
        <f t="shared" si="1121"/>
        <v>100</v>
      </c>
    </row>
    <row r="2406" spans="1:14" ht="76.5">
      <c r="A2406" s="8" t="s">
        <v>68</v>
      </c>
      <c r="B2406" s="2" t="s">
        <v>1007</v>
      </c>
      <c r="C2406" s="2" t="s">
        <v>55</v>
      </c>
      <c r="D2406" s="2" t="s">
        <v>55</v>
      </c>
      <c r="E2406" s="2" t="s">
        <v>69</v>
      </c>
      <c r="F2406" s="6" t="s">
        <v>0</v>
      </c>
      <c r="G2406" s="9">
        <v>89004.2</v>
      </c>
      <c r="H2406" s="9">
        <v>8555.2999999999993</v>
      </c>
      <c r="I2406" s="9">
        <v>97559.5</v>
      </c>
      <c r="J2406" s="9">
        <f>J2407+J2419</f>
        <v>97559.497589999999</v>
      </c>
      <c r="K2406" s="9">
        <f t="shared" ref="K2406:L2406" si="1160">K2407+K2419</f>
        <v>97559.497579999996</v>
      </c>
      <c r="L2406" s="9">
        <f t="shared" si="1160"/>
        <v>97559.497589999999</v>
      </c>
      <c r="M2406" s="9">
        <f t="shared" si="1120"/>
        <v>99.99999752971263</v>
      </c>
      <c r="N2406" s="9">
        <f t="shared" si="1121"/>
        <v>100</v>
      </c>
    </row>
    <row r="2407" spans="1:14" ht="25.5">
      <c r="A2407" s="8" t="s">
        <v>1012</v>
      </c>
      <c r="B2407" s="2" t="s">
        <v>1007</v>
      </c>
      <c r="C2407" s="2" t="s">
        <v>55</v>
      </c>
      <c r="D2407" s="2" t="s">
        <v>55</v>
      </c>
      <c r="E2407" s="2" t="s">
        <v>1013</v>
      </c>
      <c r="F2407" s="6" t="s">
        <v>0</v>
      </c>
      <c r="G2407" s="9">
        <v>55068.7</v>
      </c>
      <c r="H2407" s="9">
        <v>8555.2999999999993</v>
      </c>
      <c r="I2407" s="9">
        <v>63624</v>
      </c>
      <c r="J2407" s="9">
        <f>J2408+J2411+J2416</f>
        <v>63623.997589999999</v>
      </c>
      <c r="K2407" s="9">
        <f t="shared" ref="K2407:L2407" si="1161">K2408+K2411+K2416</f>
        <v>63623.997579999996</v>
      </c>
      <c r="L2407" s="9">
        <f t="shared" si="1161"/>
        <v>63623.997589999999</v>
      </c>
      <c r="M2407" s="9">
        <f t="shared" si="1120"/>
        <v>99.999996212121218</v>
      </c>
      <c r="N2407" s="9">
        <f t="shared" si="1121"/>
        <v>100</v>
      </c>
    </row>
    <row r="2408" spans="1:14" ht="25.5">
      <c r="A2408" s="8" t="s">
        <v>60</v>
      </c>
      <c r="B2408" s="2" t="s">
        <v>1007</v>
      </c>
      <c r="C2408" s="2" t="s">
        <v>55</v>
      </c>
      <c r="D2408" s="2" t="s">
        <v>55</v>
      </c>
      <c r="E2408" s="2" t="s">
        <v>1014</v>
      </c>
      <c r="F2408" s="6" t="s">
        <v>0</v>
      </c>
      <c r="G2408" s="9">
        <v>26903.7</v>
      </c>
      <c r="H2408" s="9">
        <v>8555.2999999999993</v>
      </c>
      <c r="I2408" s="9">
        <v>35459</v>
      </c>
      <c r="J2408" s="9">
        <f>J2409</f>
        <v>35458.997589999999</v>
      </c>
      <c r="K2408" s="9">
        <f t="shared" ref="K2408:L2409" si="1162">K2409</f>
        <v>35458.997579999996</v>
      </c>
      <c r="L2408" s="9">
        <f t="shared" si="1162"/>
        <v>35458.997589999999</v>
      </c>
      <c r="M2408" s="9">
        <f t="shared" ref="M2408:M2481" si="1163">L2408/I2408*100</f>
        <v>99.999993203418029</v>
      </c>
      <c r="N2408" s="9">
        <f t="shared" ref="N2408:N2481" si="1164">L2408/J2408*100</f>
        <v>100</v>
      </c>
    </row>
    <row r="2409" spans="1:14" ht="38.25">
      <c r="A2409" s="8" t="s">
        <v>62</v>
      </c>
      <c r="B2409" s="2" t="s">
        <v>1007</v>
      </c>
      <c r="C2409" s="2" t="s">
        <v>55</v>
      </c>
      <c r="D2409" s="2" t="s">
        <v>55</v>
      </c>
      <c r="E2409" s="2" t="s">
        <v>1014</v>
      </c>
      <c r="F2409" s="2" t="s">
        <v>63</v>
      </c>
      <c r="G2409" s="9">
        <v>26903.7</v>
      </c>
      <c r="H2409" s="9">
        <v>8555.2999999999993</v>
      </c>
      <c r="I2409" s="9">
        <v>35459</v>
      </c>
      <c r="J2409" s="9">
        <f>J2410</f>
        <v>35458.997589999999</v>
      </c>
      <c r="K2409" s="9">
        <f t="shared" si="1162"/>
        <v>35458.997579999996</v>
      </c>
      <c r="L2409" s="9">
        <f t="shared" si="1162"/>
        <v>35458.997589999999</v>
      </c>
      <c r="M2409" s="9">
        <f t="shared" si="1163"/>
        <v>99.999993203418029</v>
      </c>
      <c r="N2409" s="9">
        <f t="shared" si="1164"/>
        <v>100</v>
      </c>
    </row>
    <row r="2410" spans="1:14">
      <c r="A2410" s="8" t="s">
        <v>102</v>
      </c>
      <c r="B2410" s="2" t="s">
        <v>1007</v>
      </c>
      <c r="C2410" s="2" t="s">
        <v>55</v>
      </c>
      <c r="D2410" s="2" t="s">
        <v>55</v>
      </c>
      <c r="E2410" s="2" t="s">
        <v>1014</v>
      </c>
      <c r="F2410" s="2" t="s">
        <v>103</v>
      </c>
      <c r="G2410" s="9">
        <v>26903.7</v>
      </c>
      <c r="H2410" s="9">
        <v>8555.2999999999993</v>
      </c>
      <c r="I2410" s="9">
        <v>35459</v>
      </c>
      <c r="J2410" s="9">
        <f>30158.99759+5300</f>
        <v>35458.997589999999</v>
      </c>
      <c r="K2410" s="9">
        <f>30158.99758+5300</f>
        <v>35458.997579999996</v>
      </c>
      <c r="L2410" s="9">
        <f>30158.99759+5300</f>
        <v>35458.997589999999</v>
      </c>
      <c r="M2410" s="9">
        <f t="shared" si="1163"/>
        <v>99.999993203418029</v>
      </c>
      <c r="N2410" s="9">
        <f t="shared" si="1164"/>
        <v>100</v>
      </c>
    </row>
    <row r="2411" spans="1:14" ht="38.25">
      <c r="A2411" s="8" t="s">
        <v>1010</v>
      </c>
      <c r="B2411" s="2" t="s">
        <v>1007</v>
      </c>
      <c r="C2411" s="2" t="s">
        <v>55</v>
      </c>
      <c r="D2411" s="2" t="s">
        <v>55</v>
      </c>
      <c r="E2411" s="2" t="s">
        <v>1015</v>
      </c>
      <c r="F2411" s="6" t="s">
        <v>0</v>
      </c>
      <c r="G2411" s="9">
        <v>23415</v>
      </c>
      <c r="H2411" s="9" t="s">
        <v>0</v>
      </c>
      <c r="I2411" s="9">
        <v>23415</v>
      </c>
      <c r="J2411" s="9">
        <f>J2412+J2414</f>
        <v>23415</v>
      </c>
      <c r="K2411" s="9">
        <f t="shared" ref="K2411:L2411" si="1165">K2412+K2414</f>
        <v>23415</v>
      </c>
      <c r="L2411" s="9">
        <f t="shared" si="1165"/>
        <v>23415</v>
      </c>
      <c r="M2411" s="9">
        <f t="shared" si="1163"/>
        <v>100</v>
      </c>
      <c r="N2411" s="9">
        <f t="shared" si="1164"/>
        <v>100</v>
      </c>
    </row>
    <row r="2412" spans="1:14" ht="25.5">
      <c r="A2412" s="8" t="s">
        <v>93</v>
      </c>
      <c r="B2412" s="2" t="s">
        <v>1007</v>
      </c>
      <c r="C2412" s="2" t="s">
        <v>55</v>
      </c>
      <c r="D2412" s="2" t="s">
        <v>55</v>
      </c>
      <c r="E2412" s="2" t="s">
        <v>1015</v>
      </c>
      <c r="F2412" s="2" t="s">
        <v>94</v>
      </c>
      <c r="G2412" s="9">
        <v>100</v>
      </c>
      <c r="H2412" s="9" t="s">
        <v>0</v>
      </c>
      <c r="I2412" s="9">
        <v>100</v>
      </c>
      <c r="J2412" s="9">
        <f>J2413</f>
        <v>100</v>
      </c>
      <c r="K2412" s="9">
        <f t="shared" ref="K2412:L2412" si="1166">K2413</f>
        <v>100</v>
      </c>
      <c r="L2412" s="9">
        <f t="shared" si="1166"/>
        <v>100</v>
      </c>
      <c r="M2412" s="9">
        <f t="shared" si="1163"/>
        <v>100</v>
      </c>
      <c r="N2412" s="9">
        <f t="shared" si="1164"/>
        <v>100</v>
      </c>
    </row>
    <row r="2413" spans="1:14">
      <c r="A2413" s="8" t="s">
        <v>425</v>
      </c>
      <c r="B2413" s="2" t="s">
        <v>1007</v>
      </c>
      <c r="C2413" s="2" t="s">
        <v>55</v>
      </c>
      <c r="D2413" s="2" t="s">
        <v>55</v>
      </c>
      <c r="E2413" s="2" t="s">
        <v>1015</v>
      </c>
      <c r="F2413" s="2" t="s">
        <v>426</v>
      </c>
      <c r="G2413" s="9">
        <v>100</v>
      </c>
      <c r="H2413" s="9" t="s">
        <v>0</v>
      </c>
      <c r="I2413" s="9">
        <v>100</v>
      </c>
      <c r="J2413" s="9">
        <v>100</v>
      </c>
      <c r="K2413" s="9">
        <v>100</v>
      </c>
      <c r="L2413" s="9">
        <v>100</v>
      </c>
      <c r="M2413" s="9">
        <f t="shared" si="1163"/>
        <v>100</v>
      </c>
      <c r="N2413" s="9">
        <f t="shared" si="1164"/>
        <v>100</v>
      </c>
    </row>
    <row r="2414" spans="1:14" ht="38.25">
      <c r="A2414" s="8" t="s">
        <v>62</v>
      </c>
      <c r="B2414" s="2" t="s">
        <v>1007</v>
      </c>
      <c r="C2414" s="2" t="s">
        <v>55</v>
      </c>
      <c r="D2414" s="2" t="s">
        <v>55</v>
      </c>
      <c r="E2414" s="2" t="s">
        <v>1015</v>
      </c>
      <c r="F2414" s="2" t="s">
        <v>63</v>
      </c>
      <c r="G2414" s="9">
        <v>23315</v>
      </c>
      <c r="H2414" s="9" t="s">
        <v>0</v>
      </c>
      <c r="I2414" s="9">
        <v>23315</v>
      </c>
      <c r="J2414" s="9">
        <f>J2415</f>
        <v>23315</v>
      </c>
      <c r="K2414" s="9">
        <f t="shared" ref="K2414:L2414" si="1167">K2415</f>
        <v>23315</v>
      </c>
      <c r="L2414" s="9">
        <f t="shared" si="1167"/>
        <v>23315</v>
      </c>
      <c r="M2414" s="9">
        <f t="shared" si="1163"/>
        <v>100</v>
      </c>
      <c r="N2414" s="9">
        <f t="shared" si="1164"/>
        <v>100</v>
      </c>
    </row>
    <row r="2415" spans="1:14">
      <c r="A2415" s="8" t="s">
        <v>102</v>
      </c>
      <c r="B2415" s="2" t="s">
        <v>1007</v>
      </c>
      <c r="C2415" s="2" t="s">
        <v>55</v>
      </c>
      <c r="D2415" s="2" t="s">
        <v>55</v>
      </c>
      <c r="E2415" s="2" t="s">
        <v>1015</v>
      </c>
      <c r="F2415" s="2" t="s">
        <v>103</v>
      </c>
      <c r="G2415" s="9">
        <v>23315</v>
      </c>
      <c r="H2415" s="9" t="s">
        <v>0</v>
      </c>
      <c r="I2415" s="9">
        <v>23315</v>
      </c>
      <c r="J2415" s="9">
        <v>23315</v>
      </c>
      <c r="K2415" s="9">
        <v>23315</v>
      </c>
      <c r="L2415" s="9">
        <v>23315</v>
      </c>
      <c r="M2415" s="9">
        <f t="shared" si="1163"/>
        <v>100</v>
      </c>
      <c r="N2415" s="9">
        <f t="shared" si="1164"/>
        <v>100</v>
      </c>
    </row>
    <row r="2416" spans="1:14" ht="25.5">
      <c r="A2416" s="8" t="s">
        <v>1016</v>
      </c>
      <c r="B2416" s="2" t="s">
        <v>1007</v>
      </c>
      <c r="C2416" s="2" t="s">
        <v>55</v>
      </c>
      <c r="D2416" s="2" t="s">
        <v>55</v>
      </c>
      <c r="E2416" s="2" t="s">
        <v>1017</v>
      </c>
      <c r="F2416" s="6" t="s">
        <v>0</v>
      </c>
      <c r="G2416" s="9">
        <v>4750</v>
      </c>
      <c r="H2416" s="9" t="s">
        <v>0</v>
      </c>
      <c r="I2416" s="9">
        <v>4750</v>
      </c>
      <c r="J2416" s="9">
        <f>J2417</f>
        <v>4750</v>
      </c>
      <c r="K2416" s="9">
        <f t="shared" ref="K2416:L2417" si="1168">K2417</f>
        <v>4750</v>
      </c>
      <c r="L2416" s="9">
        <f t="shared" si="1168"/>
        <v>4750</v>
      </c>
      <c r="M2416" s="9">
        <f t="shared" si="1163"/>
        <v>100</v>
      </c>
      <c r="N2416" s="9">
        <f t="shared" si="1164"/>
        <v>100</v>
      </c>
    </row>
    <row r="2417" spans="1:14">
      <c r="A2417" s="8" t="s">
        <v>28</v>
      </c>
      <c r="B2417" s="2" t="s">
        <v>1007</v>
      </c>
      <c r="C2417" s="2" t="s">
        <v>55</v>
      </c>
      <c r="D2417" s="2" t="s">
        <v>55</v>
      </c>
      <c r="E2417" s="2" t="s">
        <v>1017</v>
      </c>
      <c r="F2417" s="2" t="s">
        <v>29</v>
      </c>
      <c r="G2417" s="9">
        <v>4750</v>
      </c>
      <c r="H2417" s="9" t="s">
        <v>0</v>
      </c>
      <c r="I2417" s="9">
        <v>4750</v>
      </c>
      <c r="J2417" s="9">
        <f>J2418</f>
        <v>4750</v>
      </c>
      <c r="K2417" s="9">
        <f t="shared" si="1168"/>
        <v>4750</v>
      </c>
      <c r="L2417" s="9">
        <f t="shared" si="1168"/>
        <v>4750</v>
      </c>
      <c r="M2417" s="9">
        <f t="shared" si="1163"/>
        <v>100</v>
      </c>
      <c r="N2417" s="9">
        <f t="shared" si="1164"/>
        <v>100</v>
      </c>
    </row>
    <row r="2418" spans="1:14">
      <c r="A2418" s="8" t="s">
        <v>75</v>
      </c>
      <c r="B2418" s="2" t="s">
        <v>1007</v>
      </c>
      <c r="C2418" s="2" t="s">
        <v>55</v>
      </c>
      <c r="D2418" s="2" t="s">
        <v>55</v>
      </c>
      <c r="E2418" s="2" t="s">
        <v>1017</v>
      </c>
      <c r="F2418" s="2" t="s">
        <v>76</v>
      </c>
      <c r="G2418" s="9">
        <v>4750</v>
      </c>
      <c r="H2418" s="9" t="s">
        <v>0</v>
      </c>
      <c r="I2418" s="9">
        <v>4750</v>
      </c>
      <c r="J2418" s="9">
        <v>4750</v>
      </c>
      <c r="K2418" s="9">
        <v>4750</v>
      </c>
      <c r="L2418" s="9">
        <v>4750</v>
      </c>
      <c r="M2418" s="9">
        <f t="shared" si="1163"/>
        <v>100</v>
      </c>
      <c r="N2418" s="9">
        <f t="shared" si="1164"/>
        <v>100</v>
      </c>
    </row>
    <row r="2419" spans="1:14" ht="63.75">
      <c r="A2419" s="8" t="s">
        <v>518</v>
      </c>
      <c r="B2419" s="2" t="s">
        <v>1007</v>
      </c>
      <c r="C2419" s="2" t="s">
        <v>55</v>
      </c>
      <c r="D2419" s="2" t="s">
        <v>55</v>
      </c>
      <c r="E2419" s="2" t="s">
        <v>519</v>
      </c>
      <c r="F2419" s="6" t="s">
        <v>0</v>
      </c>
      <c r="G2419" s="9">
        <v>33935.5</v>
      </c>
      <c r="H2419" s="9" t="s">
        <v>0</v>
      </c>
      <c r="I2419" s="9">
        <v>33935.5</v>
      </c>
      <c r="J2419" s="9">
        <f>J2420+J2426+J2423</f>
        <v>33935.5</v>
      </c>
      <c r="K2419" s="9">
        <f t="shared" ref="K2419:L2419" si="1169">K2420+K2426+K2423</f>
        <v>33935.5</v>
      </c>
      <c r="L2419" s="9">
        <f t="shared" si="1169"/>
        <v>33935.5</v>
      </c>
      <c r="M2419" s="9">
        <f t="shared" si="1163"/>
        <v>100</v>
      </c>
      <c r="N2419" s="9">
        <f t="shared" si="1164"/>
        <v>100</v>
      </c>
    </row>
    <row r="2420" spans="1:14" ht="25.5">
      <c r="A2420" s="8" t="s">
        <v>60</v>
      </c>
      <c r="B2420" s="2" t="s">
        <v>1007</v>
      </c>
      <c r="C2420" s="2" t="s">
        <v>55</v>
      </c>
      <c r="D2420" s="2" t="s">
        <v>55</v>
      </c>
      <c r="E2420" s="2" t="s">
        <v>1018</v>
      </c>
      <c r="F2420" s="6" t="s">
        <v>0</v>
      </c>
      <c r="G2420" s="9">
        <v>12000</v>
      </c>
      <c r="H2420" s="9" t="s">
        <v>0</v>
      </c>
      <c r="I2420" s="9">
        <v>12000</v>
      </c>
      <c r="J2420" s="9">
        <f>J2421</f>
        <v>12000</v>
      </c>
      <c r="K2420" s="9">
        <f t="shared" ref="K2420:L2421" si="1170">K2421</f>
        <v>12000</v>
      </c>
      <c r="L2420" s="9">
        <f t="shared" si="1170"/>
        <v>12000</v>
      </c>
      <c r="M2420" s="9">
        <f t="shared" si="1163"/>
        <v>100</v>
      </c>
      <c r="N2420" s="9">
        <f t="shared" si="1164"/>
        <v>100</v>
      </c>
    </row>
    <row r="2421" spans="1:14" ht="38.25">
      <c r="A2421" s="8" t="s">
        <v>62</v>
      </c>
      <c r="B2421" s="2" t="s">
        <v>1007</v>
      </c>
      <c r="C2421" s="2" t="s">
        <v>55</v>
      </c>
      <c r="D2421" s="2" t="s">
        <v>55</v>
      </c>
      <c r="E2421" s="2" t="s">
        <v>1018</v>
      </c>
      <c r="F2421" s="2" t="s">
        <v>63</v>
      </c>
      <c r="G2421" s="9">
        <v>12000</v>
      </c>
      <c r="H2421" s="9" t="s">
        <v>0</v>
      </c>
      <c r="I2421" s="9">
        <v>12000</v>
      </c>
      <c r="J2421" s="9">
        <f>J2422</f>
        <v>12000</v>
      </c>
      <c r="K2421" s="9">
        <f t="shared" si="1170"/>
        <v>12000</v>
      </c>
      <c r="L2421" s="9">
        <f t="shared" si="1170"/>
        <v>12000</v>
      </c>
      <c r="M2421" s="9">
        <f t="shared" si="1163"/>
        <v>100</v>
      </c>
      <c r="N2421" s="9">
        <f t="shared" si="1164"/>
        <v>100</v>
      </c>
    </row>
    <row r="2422" spans="1:14">
      <c r="A2422" s="8" t="s">
        <v>102</v>
      </c>
      <c r="B2422" s="2" t="s">
        <v>1007</v>
      </c>
      <c r="C2422" s="2" t="s">
        <v>55</v>
      </c>
      <c r="D2422" s="2" t="s">
        <v>55</v>
      </c>
      <c r="E2422" s="2" t="s">
        <v>1018</v>
      </c>
      <c r="F2422" s="2" t="s">
        <v>103</v>
      </c>
      <c r="G2422" s="9">
        <v>12000</v>
      </c>
      <c r="H2422" s="9" t="s">
        <v>0</v>
      </c>
      <c r="I2422" s="9">
        <v>12000</v>
      </c>
      <c r="J2422" s="9">
        <v>12000</v>
      </c>
      <c r="K2422" s="9">
        <v>12000</v>
      </c>
      <c r="L2422" s="9">
        <v>12000</v>
      </c>
      <c r="M2422" s="9">
        <f t="shared" si="1163"/>
        <v>100</v>
      </c>
      <c r="N2422" s="9">
        <f t="shared" si="1164"/>
        <v>100</v>
      </c>
    </row>
    <row r="2423" spans="1:14" ht="38.25">
      <c r="A2423" s="8" t="s">
        <v>1010</v>
      </c>
      <c r="B2423" s="2" t="s">
        <v>1007</v>
      </c>
      <c r="C2423" s="2" t="s">
        <v>55</v>
      </c>
      <c r="D2423" s="2" t="s">
        <v>55</v>
      </c>
      <c r="E2423" s="2" t="s">
        <v>1019</v>
      </c>
      <c r="F2423" s="6" t="s">
        <v>0</v>
      </c>
      <c r="G2423" s="9">
        <v>21535.5</v>
      </c>
      <c r="H2423" s="9" t="s">
        <v>0</v>
      </c>
      <c r="I2423" s="9">
        <v>21535.5</v>
      </c>
      <c r="J2423" s="9">
        <f>J2424</f>
        <v>21535.5</v>
      </c>
      <c r="K2423" s="9">
        <f t="shared" ref="K2423:L2424" si="1171">K2424</f>
        <v>21535.5</v>
      </c>
      <c r="L2423" s="9">
        <f t="shared" si="1171"/>
        <v>21535.5</v>
      </c>
      <c r="M2423" s="9">
        <f t="shared" si="1163"/>
        <v>100</v>
      </c>
      <c r="N2423" s="9">
        <f t="shared" si="1164"/>
        <v>100</v>
      </c>
    </row>
    <row r="2424" spans="1:14" ht="38.25">
      <c r="A2424" s="8" t="s">
        <v>62</v>
      </c>
      <c r="B2424" s="2" t="s">
        <v>1007</v>
      </c>
      <c r="C2424" s="2" t="s">
        <v>55</v>
      </c>
      <c r="D2424" s="2" t="s">
        <v>55</v>
      </c>
      <c r="E2424" s="2" t="s">
        <v>1019</v>
      </c>
      <c r="F2424" s="2" t="s">
        <v>63</v>
      </c>
      <c r="G2424" s="9">
        <v>21535.5</v>
      </c>
      <c r="H2424" s="9" t="s">
        <v>0</v>
      </c>
      <c r="I2424" s="9">
        <v>21535.5</v>
      </c>
      <c r="J2424" s="9">
        <f>J2425</f>
        <v>21535.5</v>
      </c>
      <c r="K2424" s="9">
        <f t="shared" si="1171"/>
        <v>21535.5</v>
      </c>
      <c r="L2424" s="9">
        <f t="shared" si="1171"/>
        <v>21535.5</v>
      </c>
      <c r="M2424" s="9">
        <f t="shared" si="1163"/>
        <v>100</v>
      </c>
      <c r="N2424" s="9">
        <f t="shared" si="1164"/>
        <v>100</v>
      </c>
    </row>
    <row r="2425" spans="1:14">
      <c r="A2425" s="8" t="s">
        <v>102</v>
      </c>
      <c r="B2425" s="2" t="s">
        <v>1007</v>
      </c>
      <c r="C2425" s="2" t="s">
        <v>55</v>
      </c>
      <c r="D2425" s="2" t="s">
        <v>55</v>
      </c>
      <c r="E2425" s="2" t="s">
        <v>1019</v>
      </c>
      <c r="F2425" s="2" t="s">
        <v>103</v>
      </c>
      <c r="G2425" s="9">
        <v>21535.5</v>
      </c>
      <c r="H2425" s="9" t="s">
        <v>0</v>
      </c>
      <c r="I2425" s="9">
        <v>21535.5</v>
      </c>
      <c r="J2425" s="9">
        <v>21535.5</v>
      </c>
      <c r="K2425" s="9">
        <v>21535.5</v>
      </c>
      <c r="L2425" s="9">
        <v>21535.5</v>
      </c>
      <c r="M2425" s="9">
        <f t="shared" si="1163"/>
        <v>100</v>
      </c>
      <c r="N2425" s="9">
        <f t="shared" si="1164"/>
        <v>100</v>
      </c>
    </row>
    <row r="2426" spans="1:14" ht="63.75">
      <c r="A2426" s="8" t="s">
        <v>1020</v>
      </c>
      <c r="B2426" s="2" t="s">
        <v>1007</v>
      </c>
      <c r="C2426" s="2" t="s">
        <v>55</v>
      </c>
      <c r="D2426" s="2" t="s">
        <v>55</v>
      </c>
      <c r="E2426" s="2" t="s">
        <v>1021</v>
      </c>
      <c r="F2426" s="6" t="s">
        <v>0</v>
      </c>
      <c r="G2426" s="9">
        <v>400</v>
      </c>
      <c r="H2426" s="9" t="s">
        <v>0</v>
      </c>
      <c r="I2426" s="9">
        <v>400</v>
      </c>
      <c r="J2426" s="9">
        <f>J2427</f>
        <v>400</v>
      </c>
      <c r="K2426" s="9">
        <f t="shared" ref="K2426:L2427" si="1172">K2427</f>
        <v>400</v>
      </c>
      <c r="L2426" s="9">
        <f t="shared" si="1172"/>
        <v>400</v>
      </c>
      <c r="M2426" s="9">
        <f t="shared" si="1163"/>
        <v>100</v>
      </c>
      <c r="N2426" s="9">
        <f t="shared" si="1164"/>
        <v>100</v>
      </c>
    </row>
    <row r="2427" spans="1:14">
      <c r="A2427" s="8" t="s">
        <v>28</v>
      </c>
      <c r="B2427" s="2" t="s">
        <v>1007</v>
      </c>
      <c r="C2427" s="2" t="s">
        <v>55</v>
      </c>
      <c r="D2427" s="2" t="s">
        <v>55</v>
      </c>
      <c r="E2427" s="2" t="s">
        <v>1021</v>
      </c>
      <c r="F2427" s="2" t="s">
        <v>29</v>
      </c>
      <c r="G2427" s="9">
        <v>400</v>
      </c>
      <c r="H2427" s="9" t="s">
        <v>0</v>
      </c>
      <c r="I2427" s="9">
        <v>400</v>
      </c>
      <c r="J2427" s="9">
        <f>J2428</f>
        <v>400</v>
      </c>
      <c r="K2427" s="9">
        <f t="shared" si="1172"/>
        <v>400</v>
      </c>
      <c r="L2427" s="9">
        <f t="shared" si="1172"/>
        <v>400</v>
      </c>
      <c r="M2427" s="9">
        <f t="shared" si="1163"/>
        <v>100</v>
      </c>
      <c r="N2427" s="9">
        <f t="shared" si="1164"/>
        <v>100</v>
      </c>
    </row>
    <row r="2428" spans="1:14">
      <c r="A2428" s="8" t="s">
        <v>75</v>
      </c>
      <c r="B2428" s="2" t="s">
        <v>1007</v>
      </c>
      <c r="C2428" s="2" t="s">
        <v>55</v>
      </c>
      <c r="D2428" s="2" t="s">
        <v>55</v>
      </c>
      <c r="E2428" s="2" t="s">
        <v>1021</v>
      </c>
      <c r="F2428" s="2" t="s">
        <v>76</v>
      </c>
      <c r="G2428" s="9">
        <v>400</v>
      </c>
      <c r="H2428" s="9" t="s">
        <v>0</v>
      </c>
      <c r="I2428" s="9">
        <v>400</v>
      </c>
      <c r="J2428" s="9">
        <v>400</v>
      </c>
      <c r="K2428" s="9">
        <v>400</v>
      </c>
      <c r="L2428" s="9">
        <v>400</v>
      </c>
      <c r="M2428" s="9">
        <f t="shared" si="1163"/>
        <v>100</v>
      </c>
      <c r="N2428" s="9">
        <f t="shared" si="1164"/>
        <v>100</v>
      </c>
    </row>
    <row r="2429" spans="1:14" ht="25.5">
      <c r="A2429" s="8" t="s">
        <v>677</v>
      </c>
      <c r="B2429" s="2" t="s">
        <v>1007</v>
      </c>
      <c r="C2429" s="2" t="s">
        <v>55</v>
      </c>
      <c r="D2429" s="2" t="s">
        <v>55</v>
      </c>
      <c r="E2429" s="2" t="s">
        <v>678</v>
      </c>
      <c r="F2429" s="2"/>
      <c r="G2429" s="9"/>
      <c r="H2429" s="9"/>
      <c r="I2429" s="9"/>
      <c r="J2429" s="9">
        <f>J2430</f>
        <v>31671.07272</v>
      </c>
      <c r="K2429" s="9">
        <f t="shared" ref="K2429:L2430" si="1173">K2430</f>
        <v>31671.07272</v>
      </c>
      <c r="L2429" s="9">
        <f t="shared" si="1173"/>
        <v>31671.07272</v>
      </c>
      <c r="M2429" s="9">
        <v>0</v>
      </c>
      <c r="N2429" s="9">
        <f t="shared" ref="N2429:N2433" si="1174">L2429/J2429*100</f>
        <v>100</v>
      </c>
    </row>
    <row r="2430" spans="1:14" ht="25.5">
      <c r="A2430" s="8" t="s">
        <v>677</v>
      </c>
      <c r="B2430" s="2" t="s">
        <v>1007</v>
      </c>
      <c r="C2430" s="2" t="s">
        <v>55</v>
      </c>
      <c r="D2430" s="2" t="s">
        <v>55</v>
      </c>
      <c r="E2430" s="2" t="s">
        <v>679</v>
      </c>
      <c r="F2430" s="2"/>
      <c r="G2430" s="9"/>
      <c r="H2430" s="9"/>
      <c r="I2430" s="9"/>
      <c r="J2430" s="9">
        <f>J2431</f>
        <v>31671.07272</v>
      </c>
      <c r="K2430" s="9">
        <f t="shared" si="1173"/>
        <v>31671.07272</v>
      </c>
      <c r="L2430" s="9">
        <f t="shared" si="1173"/>
        <v>31671.07272</v>
      </c>
      <c r="M2430" s="9">
        <v>0</v>
      </c>
      <c r="N2430" s="9">
        <f t="shared" si="1174"/>
        <v>100</v>
      </c>
    </row>
    <row r="2431" spans="1:14" ht="38.25">
      <c r="A2431" s="8" t="s">
        <v>62</v>
      </c>
      <c r="B2431" s="2" t="s">
        <v>1007</v>
      </c>
      <c r="C2431" s="2" t="s">
        <v>55</v>
      </c>
      <c r="D2431" s="2" t="s">
        <v>55</v>
      </c>
      <c r="E2431" s="2" t="s">
        <v>679</v>
      </c>
      <c r="F2431" s="2">
        <v>600</v>
      </c>
      <c r="G2431" s="9"/>
      <c r="H2431" s="9"/>
      <c r="I2431" s="9"/>
      <c r="J2431" s="9">
        <f>J2432+J2433</f>
        <v>31671.07272</v>
      </c>
      <c r="K2431" s="9">
        <f t="shared" ref="K2431:L2431" si="1175">K2432+K2433</f>
        <v>31671.07272</v>
      </c>
      <c r="L2431" s="9">
        <f t="shared" si="1175"/>
        <v>31671.07272</v>
      </c>
      <c r="M2431" s="9">
        <v>0</v>
      </c>
      <c r="N2431" s="9">
        <f t="shared" si="1174"/>
        <v>100</v>
      </c>
    </row>
    <row r="2432" spans="1:14">
      <c r="A2432" s="8" t="s">
        <v>102</v>
      </c>
      <c r="B2432" s="2" t="s">
        <v>1007</v>
      </c>
      <c r="C2432" s="2" t="s">
        <v>55</v>
      </c>
      <c r="D2432" s="2" t="s">
        <v>55</v>
      </c>
      <c r="E2432" s="2" t="s">
        <v>679</v>
      </c>
      <c r="F2432" s="2">
        <v>620</v>
      </c>
      <c r="G2432" s="9"/>
      <c r="H2432" s="9"/>
      <c r="I2432" s="9"/>
      <c r="J2432" s="9">
        <v>31000.354960000001</v>
      </c>
      <c r="K2432" s="9">
        <v>31000.354960000001</v>
      </c>
      <c r="L2432" s="9">
        <v>31000.354960000001</v>
      </c>
      <c r="M2432" s="9">
        <v>0</v>
      </c>
      <c r="N2432" s="9">
        <f t="shared" si="1174"/>
        <v>100</v>
      </c>
    </row>
    <row r="2433" spans="1:14" ht="38.25">
      <c r="A2433" s="8" t="s">
        <v>218</v>
      </c>
      <c r="B2433" s="2" t="s">
        <v>1007</v>
      </c>
      <c r="C2433" s="2" t="s">
        <v>55</v>
      </c>
      <c r="D2433" s="2" t="s">
        <v>55</v>
      </c>
      <c r="E2433" s="2" t="s">
        <v>679</v>
      </c>
      <c r="F2433" s="2">
        <v>630</v>
      </c>
      <c r="G2433" s="9"/>
      <c r="H2433" s="9"/>
      <c r="I2433" s="9"/>
      <c r="J2433" s="9">
        <v>670.71776</v>
      </c>
      <c r="K2433" s="9">
        <v>670.71776</v>
      </c>
      <c r="L2433" s="55">
        <v>670.71776</v>
      </c>
      <c r="M2433" s="9">
        <v>0</v>
      </c>
      <c r="N2433" s="9">
        <f t="shared" si="1174"/>
        <v>100</v>
      </c>
    </row>
    <row r="2434" spans="1:14">
      <c r="A2434" s="10" t="s">
        <v>0</v>
      </c>
      <c r="B2434" s="6" t="s">
        <v>0</v>
      </c>
      <c r="C2434" s="6" t="s">
        <v>0</v>
      </c>
      <c r="D2434" s="6" t="s">
        <v>0</v>
      </c>
      <c r="E2434" s="6" t="s">
        <v>0</v>
      </c>
      <c r="F2434" s="6" t="s">
        <v>0</v>
      </c>
      <c r="G2434" s="11" t="s">
        <v>0</v>
      </c>
      <c r="H2434" s="11" t="s">
        <v>0</v>
      </c>
      <c r="I2434" s="11" t="s">
        <v>0</v>
      </c>
      <c r="J2434" s="11"/>
      <c r="K2434" s="11"/>
      <c r="L2434" s="11"/>
      <c r="M2434" s="11"/>
      <c r="N2434" s="11"/>
    </row>
    <row r="2435" spans="1:14">
      <c r="A2435" s="8" t="s">
        <v>260</v>
      </c>
      <c r="B2435" s="2" t="s">
        <v>1007</v>
      </c>
      <c r="C2435" s="2" t="s">
        <v>35</v>
      </c>
      <c r="D2435" s="6" t="s">
        <v>0</v>
      </c>
      <c r="E2435" s="6" t="s">
        <v>0</v>
      </c>
      <c r="F2435" s="6" t="s">
        <v>0</v>
      </c>
      <c r="G2435" s="9">
        <v>110874.6</v>
      </c>
      <c r="H2435" s="9" t="s">
        <v>0</v>
      </c>
      <c r="I2435" s="9">
        <v>110874.6</v>
      </c>
      <c r="J2435" s="9">
        <f>J2436+J2446</f>
        <v>110874.56</v>
      </c>
      <c r="K2435" s="9">
        <f t="shared" ref="K2435:L2435" si="1176">K2436+K2446</f>
        <v>110874.56</v>
      </c>
      <c r="L2435" s="9">
        <f t="shared" si="1176"/>
        <v>38063.991529999999</v>
      </c>
      <c r="M2435" s="9">
        <f t="shared" si="1163"/>
        <v>34.330668638263404</v>
      </c>
      <c r="N2435" s="9">
        <f t="shared" si="1164"/>
        <v>34.330681023672156</v>
      </c>
    </row>
    <row r="2436" spans="1:14">
      <c r="A2436" s="8" t="s">
        <v>261</v>
      </c>
      <c r="B2436" s="2" t="s">
        <v>1007</v>
      </c>
      <c r="C2436" s="2" t="s">
        <v>35</v>
      </c>
      <c r="D2436" s="2" t="s">
        <v>33</v>
      </c>
      <c r="E2436" s="6" t="s">
        <v>0</v>
      </c>
      <c r="F2436" s="6" t="s">
        <v>0</v>
      </c>
      <c r="G2436" s="9">
        <v>110794.6</v>
      </c>
      <c r="H2436" s="9" t="s">
        <v>0</v>
      </c>
      <c r="I2436" s="9">
        <v>110794.6</v>
      </c>
      <c r="J2436" s="9">
        <f>J2437</f>
        <v>110794.56</v>
      </c>
      <c r="K2436" s="9">
        <f t="shared" ref="K2436:L2436" si="1177">K2437</f>
        <v>110794.56</v>
      </c>
      <c r="L2436" s="9">
        <f t="shared" si="1177"/>
        <v>37983.991529999999</v>
      </c>
      <c r="M2436" s="9">
        <f t="shared" si="1163"/>
        <v>34.283251647643475</v>
      </c>
      <c r="N2436" s="9">
        <f t="shared" si="1164"/>
        <v>34.283264024876317</v>
      </c>
    </row>
    <row r="2437" spans="1:14" ht="63.75">
      <c r="A2437" s="8" t="s">
        <v>22</v>
      </c>
      <c r="B2437" s="2" t="s">
        <v>1007</v>
      </c>
      <c r="C2437" s="2" t="s">
        <v>35</v>
      </c>
      <c r="D2437" s="2" t="s">
        <v>33</v>
      </c>
      <c r="E2437" s="2" t="s">
        <v>23</v>
      </c>
      <c r="F2437" s="6" t="s">
        <v>0</v>
      </c>
      <c r="G2437" s="9">
        <v>110794.6</v>
      </c>
      <c r="H2437" s="9" t="s">
        <v>0</v>
      </c>
      <c r="I2437" s="9">
        <v>110794.6</v>
      </c>
      <c r="J2437" s="9">
        <f>J2438+J2442</f>
        <v>110794.56</v>
      </c>
      <c r="K2437" s="9">
        <f t="shared" ref="K2437:L2437" si="1178">K2438+K2442</f>
        <v>110794.56</v>
      </c>
      <c r="L2437" s="9">
        <f t="shared" si="1178"/>
        <v>37983.991529999999</v>
      </c>
      <c r="M2437" s="9">
        <f t="shared" si="1163"/>
        <v>34.283251647643475</v>
      </c>
      <c r="N2437" s="9">
        <f t="shared" si="1164"/>
        <v>34.283264024876317</v>
      </c>
    </row>
    <row r="2438" spans="1:14" ht="25.5">
      <c r="A2438" s="8" t="s">
        <v>1022</v>
      </c>
      <c r="B2438" s="2" t="s">
        <v>1007</v>
      </c>
      <c r="C2438" s="2" t="s">
        <v>35</v>
      </c>
      <c r="D2438" s="2" t="s">
        <v>33</v>
      </c>
      <c r="E2438" s="2" t="s">
        <v>1023</v>
      </c>
      <c r="F2438" s="6" t="s">
        <v>0</v>
      </c>
      <c r="G2438" s="9">
        <v>110794.6</v>
      </c>
      <c r="H2438" s="9" t="s">
        <v>0</v>
      </c>
      <c r="I2438" s="9">
        <v>110794.6</v>
      </c>
      <c r="J2438" s="9">
        <f>J2439</f>
        <v>60874.559999999998</v>
      </c>
      <c r="K2438" s="9">
        <f t="shared" ref="K2438:L2440" si="1179">K2439</f>
        <v>60874.559999999998</v>
      </c>
      <c r="L2438" s="9">
        <f t="shared" si="1179"/>
        <v>20476.845239999999</v>
      </c>
      <c r="M2438" s="9">
        <f t="shared" si="1163"/>
        <v>18.481807994252424</v>
      </c>
      <c r="N2438" s="9">
        <f t="shared" si="1164"/>
        <v>33.637771246313733</v>
      </c>
    </row>
    <row r="2439" spans="1:14" ht="51">
      <c r="A2439" s="8" t="s">
        <v>1024</v>
      </c>
      <c r="B2439" s="2" t="s">
        <v>1007</v>
      </c>
      <c r="C2439" s="2" t="s">
        <v>35</v>
      </c>
      <c r="D2439" s="2" t="s">
        <v>33</v>
      </c>
      <c r="E2439" s="2" t="s">
        <v>1025</v>
      </c>
      <c r="F2439" s="6" t="s">
        <v>0</v>
      </c>
      <c r="G2439" s="9">
        <v>60874.6</v>
      </c>
      <c r="H2439" s="9" t="s">
        <v>0</v>
      </c>
      <c r="I2439" s="9">
        <v>60874.6</v>
      </c>
      <c r="J2439" s="9">
        <f>J2440</f>
        <v>60874.559999999998</v>
      </c>
      <c r="K2439" s="9">
        <f t="shared" si="1179"/>
        <v>60874.559999999998</v>
      </c>
      <c r="L2439" s="9">
        <f t="shared" si="1179"/>
        <v>20476.845239999999</v>
      </c>
      <c r="M2439" s="9">
        <f t="shared" si="1163"/>
        <v>33.63774914332086</v>
      </c>
      <c r="N2439" s="9">
        <f t="shared" si="1164"/>
        <v>33.637771246313733</v>
      </c>
    </row>
    <row r="2440" spans="1:14">
      <c r="A2440" s="8" t="s">
        <v>28</v>
      </c>
      <c r="B2440" s="2" t="s">
        <v>1007</v>
      </c>
      <c r="C2440" s="2" t="s">
        <v>35</v>
      </c>
      <c r="D2440" s="2" t="s">
        <v>33</v>
      </c>
      <c r="E2440" s="2" t="s">
        <v>1025</v>
      </c>
      <c r="F2440" s="2" t="s">
        <v>29</v>
      </c>
      <c r="G2440" s="9">
        <v>60874.6</v>
      </c>
      <c r="H2440" s="9" t="s">
        <v>0</v>
      </c>
      <c r="I2440" s="9">
        <v>60874.6</v>
      </c>
      <c r="J2440" s="9">
        <f>J2441</f>
        <v>60874.559999999998</v>
      </c>
      <c r="K2440" s="9">
        <f t="shared" si="1179"/>
        <v>60874.559999999998</v>
      </c>
      <c r="L2440" s="9">
        <f t="shared" si="1179"/>
        <v>20476.845239999999</v>
      </c>
      <c r="M2440" s="9">
        <f t="shared" si="1163"/>
        <v>33.63774914332086</v>
      </c>
      <c r="N2440" s="9">
        <f t="shared" si="1164"/>
        <v>33.637771246313733</v>
      </c>
    </row>
    <row r="2441" spans="1:14">
      <c r="A2441" s="8" t="s">
        <v>75</v>
      </c>
      <c r="B2441" s="2" t="s">
        <v>1007</v>
      </c>
      <c r="C2441" s="2" t="s">
        <v>35</v>
      </c>
      <c r="D2441" s="2" t="s">
        <v>33</v>
      </c>
      <c r="E2441" s="2" t="s">
        <v>1025</v>
      </c>
      <c r="F2441" s="2" t="s">
        <v>76</v>
      </c>
      <c r="G2441" s="9">
        <v>60874.6</v>
      </c>
      <c r="H2441" s="9" t="s">
        <v>0</v>
      </c>
      <c r="I2441" s="9">
        <v>60874.6</v>
      </c>
      <c r="J2441" s="9">
        <v>60874.559999999998</v>
      </c>
      <c r="K2441" s="9">
        <v>60874.559999999998</v>
      </c>
      <c r="L2441" s="9">
        <v>20476.845239999999</v>
      </c>
      <c r="M2441" s="9">
        <f t="shared" si="1163"/>
        <v>33.63774914332086</v>
      </c>
      <c r="N2441" s="9">
        <f t="shared" si="1164"/>
        <v>33.637771246313733</v>
      </c>
    </row>
    <row r="2442" spans="1:14" ht="25.5">
      <c r="A2442" s="8" t="s">
        <v>1026</v>
      </c>
      <c r="B2442" s="2" t="s">
        <v>1007</v>
      </c>
      <c r="C2442" s="2" t="s">
        <v>35</v>
      </c>
      <c r="D2442" s="2" t="s">
        <v>33</v>
      </c>
      <c r="E2442" s="2" t="s">
        <v>1027</v>
      </c>
      <c r="F2442" s="6" t="s">
        <v>0</v>
      </c>
      <c r="G2442" s="9">
        <v>49920</v>
      </c>
      <c r="H2442" s="9" t="s">
        <v>0</v>
      </c>
      <c r="I2442" s="9">
        <v>49920</v>
      </c>
      <c r="J2442" s="9">
        <f>J2443</f>
        <v>49920</v>
      </c>
      <c r="K2442" s="9">
        <f t="shared" ref="K2442:L2443" si="1180">K2443</f>
        <v>49920</v>
      </c>
      <c r="L2442" s="9">
        <f t="shared" si="1180"/>
        <v>17507.146290000001</v>
      </c>
      <c r="M2442" s="9">
        <f t="shared" si="1163"/>
        <v>35.070405228365388</v>
      </c>
      <c r="N2442" s="9">
        <f t="shared" si="1164"/>
        <v>35.070405228365388</v>
      </c>
    </row>
    <row r="2443" spans="1:14">
      <c r="A2443" s="8" t="s">
        <v>28</v>
      </c>
      <c r="B2443" s="2" t="s">
        <v>1007</v>
      </c>
      <c r="C2443" s="2" t="s">
        <v>35</v>
      </c>
      <c r="D2443" s="2" t="s">
        <v>33</v>
      </c>
      <c r="E2443" s="2" t="s">
        <v>1027</v>
      </c>
      <c r="F2443" s="2" t="s">
        <v>29</v>
      </c>
      <c r="G2443" s="9">
        <v>49920</v>
      </c>
      <c r="H2443" s="9" t="s">
        <v>0</v>
      </c>
      <c r="I2443" s="9">
        <v>49920</v>
      </c>
      <c r="J2443" s="9">
        <f>J2444</f>
        <v>49920</v>
      </c>
      <c r="K2443" s="9">
        <f t="shared" si="1180"/>
        <v>49920</v>
      </c>
      <c r="L2443" s="9">
        <f t="shared" si="1180"/>
        <v>17507.146290000001</v>
      </c>
      <c r="M2443" s="9">
        <f t="shared" si="1163"/>
        <v>35.070405228365388</v>
      </c>
      <c r="N2443" s="9">
        <f t="shared" si="1164"/>
        <v>35.070405228365388</v>
      </c>
    </row>
    <row r="2444" spans="1:14">
      <c r="A2444" s="8" t="s">
        <v>75</v>
      </c>
      <c r="B2444" s="2" t="s">
        <v>1007</v>
      </c>
      <c r="C2444" s="2" t="s">
        <v>35</v>
      </c>
      <c r="D2444" s="2" t="s">
        <v>33</v>
      </c>
      <c r="E2444" s="2" t="s">
        <v>1027</v>
      </c>
      <c r="F2444" s="2" t="s">
        <v>76</v>
      </c>
      <c r="G2444" s="9">
        <v>49920</v>
      </c>
      <c r="H2444" s="9" t="s">
        <v>0</v>
      </c>
      <c r="I2444" s="9">
        <v>49920</v>
      </c>
      <c r="J2444" s="9">
        <v>49920</v>
      </c>
      <c r="K2444" s="9">
        <v>49920</v>
      </c>
      <c r="L2444" s="9">
        <v>17507.146290000001</v>
      </c>
      <c r="M2444" s="9">
        <f t="shared" si="1163"/>
        <v>35.070405228365388</v>
      </c>
      <c r="N2444" s="9">
        <f t="shared" si="1164"/>
        <v>35.070405228365388</v>
      </c>
    </row>
    <row r="2445" spans="1:14">
      <c r="A2445" s="8"/>
      <c r="B2445" s="2"/>
      <c r="C2445" s="2"/>
      <c r="D2445" s="2"/>
      <c r="E2445" s="2"/>
      <c r="F2445" s="2"/>
      <c r="G2445" s="9"/>
      <c r="H2445" s="9"/>
      <c r="I2445" s="9"/>
      <c r="J2445" s="9"/>
      <c r="K2445" s="9"/>
      <c r="L2445" s="9"/>
      <c r="M2445" s="9"/>
      <c r="N2445" s="9"/>
    </row>
    <row r="2446" spans="1:14" ht="25.5">
      <c r="A2446" s="8" t="s">
        <v>545</v>
      </c>
      <c r="B2446" s="2" t="s">
        <v>1007</v>
      </c>
      <c r="C2446" s="2" t="s">
        <v>35</v>
      </c>
      <c r="D2446" s="2" t="s">
        <v>48</v>
      </c>
      <c r="E2446" s="6" t="s">
        <v>0</v>
      </c>
      <c r="F2446" s="6" t="s">
        <v>0</v>
      </c>
      <c r="G2446" s="9">
        <v>80</v>
      </c>
      <c r="H2446" s="9" t="s">
        <v>0</v>
      </c>
      <c r="I2446" s="9">
        <v>80</v>
      </c>
      <c r="J2446" s="9">
        <f>J2447</f>
        <v>80</v>
      </c>
      <c r="K2446" s="9">
        <f t="shared" ref="K2446:L2450" si="1181">K2447</f>
        <v>80</v>
      </c>
      <c r="L2446" s="9">
        <f t="shared" si="1181"/>
        <v>80</v>
      </c>
      <c r="M2446" s="9">
        <f t="shared" si="1163"/>
        <v>100</v>
      </c>
      <c r="N2446" s="9">
        <f t="shared" si="1164"/>
        <v>100</v>
      </c>
    </row>
    <row r="2447" spans="1:14" ht="63.75">
      <c r="A2447" s="8" t="s">
        <v>22</v>
      </c>
      <c r="B2447" s="2" t="s">
        <v>1007</v>
      </c>
      <c r="C2447" s="2" t="s">
        <v>35</v>
      </c>
      <c r="D2447" s="2" t="s">
        <v>48</v>
      </c>
      <c r="E2447" s="2" t="s">
        <v>23</v>
      </c>
      <c r="F2447" s="6" t="s">
        <v>0</v>
      </c>
      <c r="G2447" s="9">
        <v>80</v>
      </c>
      <c r="H2447" s="9" t="s">
        <v>0</v>
      </c>
      <c r="I2447" s="9">
        <v>80</v>
      </c>
      <c r="J2447" s="9">
        <f>J2448</f>
        <v>80</v>
      </c>
      <c r="K2447" s="9">
        <f t="shared" si="1181"/>
        <v>80</v>
      </c>
      <c r="L2447" s="9">
        <f t="shared" si="1181"/>
        <v>80</v>
      </c>
      <c r="M2447" s="9">
        <f t="shared" si="1163"/>
        <v>100</v>
      </c>
      <c r="N2447" s="9">
        <f t="shared" si="1164"/>
        <v>100</v>
      </c>
    </row>
    <row r="2448" spans="1:14" ht="25.5">
      <c r="A2448" s="8" t="s">
        <v>1022</v>
      </c>
      <c r="B2448" s="2" t="s">
        <v>1007</v>
      </c>
      <c r="C2448" s="2" t="s">
        <v>35</v>
      </c>
      <c r="D2448" s="2" t="s">
        <v>48</v>
      </c>
      <c r="E2448" s="2" t="s">
        <v>1023</v>
      </c>
      <c r="F2448" s="6" t="s">
        <v>0</v>
      </c>
      <c r="G2448" s="9">
        <v>80</v>
      </c>
      <c r="H2448" s="9" t="s">
        <v>0</v>
      </c>
      <c r="I2448" s="9">
        <v>80</v>
      </c>
      <c r="J2448" s="9">
        <f>J2449</f>
        <v>80</v>
      </c>
      <c r="K2448" s="9">
        <f t="shared" si="1181"/>
        <v>80</v>
      </c>
      <c r="L2448" s="9">
        <f t="shared" si="1181"/>
        <v>80</v>
      </c>
      <c r="M2448" s="9">
        <f t="shared" si="1163"/>
        <v>100</v>
      </c>
      <c r="N2448" s="9">
        <f t="shared" si="1164"/>
        <v>100</v>
      </c>
    </row>
    <row r="2449" spans="1:14" ht="38.25">
      <c r="A2449" s="8" t="s">
        <v>856</v>
      </c>
      <c r="B2449" s="2" t="s">
        <v>1007</v>
      </c>
      <c r="C2449" s="2" t="s">
        <v>35</v>
      </c>
      <c r="D2449" s="2" t="s">
        <v>48</v>
      </c>
      <c r="E2449" s="2" t="s">
        <v>1028</v>
      </c>
      <c r="F2449" s="6" t="s">
        <v>0</v>
      </c>
      <c r="G2449" s="9">
        <v>80</v>
      </c>
      <c r="H2449" s="9" t="s">
        <v>0</v>
      </c>
      <c r="I2449" s="9">
        <v>80</v>
      </c>
      <c r="J2449" s="9">
        <f>J2450</f>
        <v>80</v>
      </c>
      <c r="K2449" s="9">
        <f t="shared" si="1181"/>
        <v>80</v>
      </c>
      <c r="L2449" s="9">
        <f t="shared" si="1181"/>
        <v>80</v>
      </c>
      <c r="M2449" s="9">
        <f t="shared" si="1163"/>
        <v>100</v>
      </c>
      <c r="N2449" s="9">
        <f t="shared" si="1164"/>
        <v>100</v>
      </c>
    </row>
    <row r="2450" spans="1:14" ht="25.5">
      <c r="A2450" s="8" t="s">
        <v>89</v>
      </c>
      <c r="B2450" s="2" t="s">
        <v>1007</v>
      </c>
      <c r="C2450" s="2" t="s">
        <v>35</v>
      </c>
      <c r="D2450" s="2" t="s">
        <v>48</v>
      </c>
      <c r="E2450" s="2" t="s">
        <v>1028</v>
      </c>
      <c r="F2450" s="2" t="s">
        <v>90</v>
      </c>
      <c r="G2450" s="9">
        <v>80</v>
      </c>
      <c r="H2450" s="9" t="s">
        <v>0</v>
      </c>
      <c r="I2450" s="9">
        <v>80</v>
      </c>
      <c r="J2450" s="9">
        <f>J2451</f>
        <v>80</v>
      </c>
      <c r="K2450" s="9">
        <f t="shared" si="1181"/>
        <v>80</v>
      </c>
      <c r="L2450" s="9">
        <f t="shared" si="1181"/>
        <v>80</v>
      </c>
      <c r="M2450" s="9">
        <f t="shared" si="1163"/>
        <v>100</v>
      </c>
      <c r="N2450" s="9">
        <f t="shared" si="1164"/>
        <v>100</v>
      </c>
    </row>
    <row r="2451" spans="1:14" ht="38.25">
      <c r="A2451" s="8" t="s">
        <v>91</v>
      </c>
      <c r="B2451" s="2" t="s">
        <v>1007</v>
      </c>
      <c r="C2451" s="2" t="s">
        <v>35</v>
      </c>
      <c r="D2451" s="2" t="s">
        <v>48</v>
      </c>
      <c r="E2451" s="2" t="s">
        <v>1028</v>
      </c>
      <c r="F2451" s="2" t="s">
        <v>92</v>
      </c>
      <c r="G2451" s="9">
        <v>80</v>
      </c>
      <c r="H2451" s="9" t="s">
        <v>0</v>
      </c>
      <c r="I2451" s="9">
        <v>80</v>
      </c>
      <c r="J2451" s="9">
        <v>80</v>
      </c>
      <c r="K2451" s="9">
        <v>80</v>
      </c>
      <c r="L2451" s="9">
        <v>80</v>
      </c>
      <c r="M2451" s="9">
        <f t="shared" si="1163"/>
        <v>100</v>
      </c>
      <c r="N2451" s="9">
        <f t="shared" si="1164"/>
        <v>100</v>
      </c>
    </row>
    <row r="2452" spans="1:14">
      <c r="A2452" s="10" t="s">
        <v>0</v>
      </c>
      <c r="B2452" s="6" t="s">
        <v>0</v>
      </c>
      <c r="C2452" s="6" t="s">
        <v>0</v>
      </c>
      <c r="D2452" s="6" t="s">
        <v>0</v>
      </c>
      <c r="E2452" s="6" t="s">
        <v>0</v>
      </c>
      <c r="F2452" s="6" t="s">
        <v>0</v>
      </c>
      <c r="G2452" s="11" t="s">
        <v>0</v>
      </c>
      <c r="H2452" s="11" t="s">
        <v>0</v>
      </c>
      <c r="I2452" s="11" t="s">
        <v>0</v>
      </c>
      <c r="J2452" s="11"/>
      <c r="K2452" s="11"/>
      <c r="L2452" s="11"/>
      <c r="M2452" s="11"/>
      <c r="N2452" s="11"/>
    </row>
    <row r="2453" spans="1:14">
      <c r="A2453" s="8" t="s">
        <v>186</v>
      </c>
      <c r="B2453" s="2" t="s">
        <v>1007</v>
      </c>
      <c r="C2453" s="2" t="s">
        <v>187</v>
      </c>
      <c r="D2453" s="6" t="s">
        <v>0</v>
      </c>
      <c r="E2453" s="6" t="s">
        <v>0</v>
      </c>
      <c r="F2453" s="6" t="s">
        <v>0</v>
      </c>
      <c r="G2453" s="9">
        <v>429109.6</v>
      </c>
      <c r="H2453" s="9" t="s">
        <v>0</v>
      </c>
      <c r="I2453" s="9">
        <v>429109.6</v>
      </c>
      <c r="J2453" s="9">
        <f>J2454+J2488</f>
        <v>442461.27399999998</v>
      </c>
      <c r="K2453" s="9">
        <f>K2454+K2488</f>
        <v>442461.27399999998</v>
      </c>
      <c r="L2453" s="9">
        <f>L2454+L2488</f>
        <v>442329.35864999995</v>
      </c>
      <c r="M2453" s="9">
        <f t="shared" si="1163"/>
        <v>103.0807417615453</v>
      </c>
      <c r="N2453" s="9">
        <f t="shared" si="1164"/>
        <v>99.970186012256505</v>
      </c>
    </row>
    <row r="2454" spans="1:14">
      <c r="A2454" s="8" t="s">
        <v>188</v>
      </c>
      <c r="B2454" s="2" t="s">
        <v>1007</v>
      </c>
      <c r="C2454" s="2" t="s">
        <v>187</v>
      </c>
      <c r="D2454" s="2" t="s">
        <v>129</v>
      </c>
      <c r="E2454" s="6" t="s">
        <v>0</v>
      </c>
      <c r="F2454" s="6" t="s">
        <v>0</v>
      </c>
      <c r="G2454" s="9">
        <v>57675.5</v>
      </c>
      <c r="H2454" s="9" t="s">
        <v>0</v>
      </c>
      <c r="I2454" s="9">
        <v>57675.5</v>
      </c>
      <c r="J2454" s="9">
        <f>J2455+J2460+J2483</f>
        <v>65508.961000000003</v>
      </c>
      <c r="K2454" s="9">
        <f t="shared" ref="K2454:L2454" si="1182">K2455+K2460+K2483</f>
        <v>65508.961000000003</v>
      </c>
      <c r="L2454" s="9">
        <f t="shared" si="1182"/>
        <v>65436.595500000003</v>
      </c>
      <c r="M2454" s="9">
        <f t="shared" si="1163"/>
        <v>113.45648585621278</v>
      </c>
      <c r="N2454" s="9">
        <f t="shared" si="1164"/>
        <v>99.889533433448889</v>
      </c>
    </row>
    <row r="2455" spans="1:14" ht="38.25">
      <c r="A2455" s="8" t="s">
        <v>386</v>
      </c>
      <c r="B2455" s="2" t="s">
        <v>1007</v>
      </c>
      <c r="C2455" s="2" t="s">
        <v>187</v>
      </c>
      <c r="D2455" s="2" t="s">
        <v>129</v>
      </c>
      <c r="E2455" s="2" t="s">
        <v>387</v>
      </c>
      <c r="F2455" s="6" t="s">
        <v>0</v>
      </c>
      <c r="G2455" s="9">
        <v>140</v>
      </c>
      <c r="H2455" s="9" t="s">
        <v>0</v>
      </c>
      <c r="I2455" s="9">
        <v>140</v>
      </c>
      <c r="J2455" s="9">
        <f>J2456</f>
        <v>140</v>
      </c>
      <c r="K2455" s="9">
        <f t="shared" ref="K2455:L2458" si="1183">K2456</f>
        <v>140</v>
      </c>
      <c r="L2455" s="9">
        <f t="shared" si="1183"/>
        <v>140</v>
      </c>
      <c r="M2455" s="9">
        <f t="shared" si="1163"/>
        <v>100</v>
      </c>
      <c r="N2455" s="9">
        <f t="shared" si="1164"/>
        <v>100</v>
      </c>
    </row>
    <row r="2456" spans="1:14" ht="38.25">
      <c r="A2456" s="8" t="s">
        <v>967</v>
      </c>
      <c r="B2456" s="2" t="s">
        <v>1007</v>
      </c>
      <c r="C2456" s="2" t="s">
        <v>187</v>
      </c>
      <c r="D2456" s="2" t="s">
        <v>129</v>
      </c>
      <c r="E2456" s="2" t="s">
        <v>968</v>
      </c>
      <c r="F2456" s="6" t="s">
        <v>0</v>
      </c>
      <c r="G2456" s="9">
        <v>140</v>
      </c>
      <c r="H2456" s="9" t="s">
        <v>0</v>
      </c>
      <c r="I2456" s="9">
        <v>140</v>
      </c>
      <c r="J2456" s="9">
        <f>J2457</f>
        <v>140</v>
      </c>
      <c r="K2456" s="9">
        <f t="shared" si="1183"/>
        <v>140</v>
      </c>
      <c r="L2456" s="9">
        <f t="shared" si="1183"/>
        <v>140</v>
      </c>
      <c r="M2456" s="9">
        <f t="shared" si="1163"/>
        <v>100</v>
      </c>
      <c r="N2456" s="9">
        <f t="shared" si="1164"/>
        <v>100</v>
      </c>
    </row>
    <row r="2457" spans="1:14" ht="25.5">
      <c r="A2457" s="8" t="s">
        <v>1029</v>
      </c>
      <c r="B2457" s="2" t="s">
        <v>1007</v>
      </c>
      <c r="C2457" s="2" t="s">
        <v>187</v>
      </c>
      <c r="D2457" s="2" t="s">
        <v>129</v>
      </c>
      <c r="E2457" s="2" t="s">
        <v>1030</v>
      </c>
      <c r="F2457" s="6" t="s">
        <v>0</v>
      </c>
      <c r="G2457" s="9">
        <v>140</v>
      </c>
      <c r="H2457" s="9" t="s">
        <v>0</v>
      </c>
      <c r="I2457" s="9">
        <v>140</v>
      </c>
      <c r="J2457" s="9">
        <f>J2458</f>
        <v>140</v>
      </c>
      <c r="K2457" s="9">
        <f t="shared" si="1183"/>
        <v>140</v>
      </c>
      <c r="L2457" s="9">
        <f t="shared" si="1183"/>
        <v>140</v>
      </c>
      <c r="M2457" s="9">
        <f t="shared" si="1163"/>
        <v>100</v>
      </c>
      <c r="N2457" s="9">
        <f t="shared" si="1164"/>
        <v>100</v>
      </c>
    </row>
    <row r="2458" spans="1:14" ht="38.25">
      <c r="A2458" s="8" t="s">
        <v>62</v>
      </c>
      <c r="B2458" s="2" t="s">
        <v>1007</v>
      </c>
      <c r="C2458" s="2" t="s">
        <v>187</v>
      </c>
      <c r="D2458" s="2" t="s">
        <v>129</v>
      </c>
      <c r="E2458" s="2" t="s">
        <v>1030</v>
      </c>
      <c r="F2458" s="2" t="s">
        <v>63</v>
      </c>
      <c r="G2458" s="9">
        <v>140</v>
      </c>
      <c r="H2458" s="9" t="s">
        <v>0</v>
      </c>
      <c r="I2458" s="9">
        <v>140</v>
      </c>
      <c r="J2458" s="9">
        <f>J2459</f>
        <v>140</v>
      </c>
      <c r="K2458" s="9">
        <f t="shared" si="1183"/>
        <v>140</v>
      </c>
      <c r="L2458" s="9">
        <f t="shared" si="1183"/>
        <v>140</v>
      </c>
      <c r="M2458" s="9">
        <f t="shared" si="1163"/>
        <v>100</v>
      </c>
      <c r="N2458" s="9">
        <f t="shared" si="1164"/>
        <v>100</v>
      </c>
    </row>
    <row r="2459" spans="1:14">
      <c r="A2459" s="8" t="s">
        <v>102</v>
      </c>
      <c r="B2459" s="2" t="s">
        <v>1007</v>
      </c>
      <c r="C2459" s="2" t="s">
        <v>187</v>
      </c>
      <c r="D2459" s="2" t="s">
        <v>129</v>
      </c>
      <c r="E2459" s="2" t="s">
        <v>1030</v>
      </c>
      <c r="F2459" s="2" t="s">
        <v>103</v>
      </c>
      <c r="G2459" s="9">
        <v>140</v>
      </c>
      <c r="H2459" s="9" t="s">
        <v>0</v>
      </c>
      <c r="I2459" s="9">
        <v>140</v>
      </c>
      <c r="J2459" s="9">
        <v>140</v>
      </c>
      <c r="K2459" s="9">
        <v>140</v>
      </c>
      <c r="L2459" s="9">
        <v>140</v>
      </c>
      <c r="M2459" s="9">
        <f t="shared" si="1163"/>
        <v>100</v>
      </c>
      <c r="N2459" s="9">
        <f t="shared" si="1164"/>
        <v>100</v>
      </c>
    </row>
    <row r="2460" spans="1:14" ht="76.5">
      <c r="A2460" s="8" t="s">
        <v>68</v>
      </c>
      <c r="B2460" s="2" t="s">
        <v>1007</v>
      </c>
      <c r="C2460" s="2" t="s">
        <v>187</v>
      </c>
      <c r="D2460" s="2" t="s">
        <v>129</v>
      </c>
      <c r="E2460" s="2" t="s">
        <v>69</v>
      </c>
      <c r="F2460" s="6" t="s">
        <v>0</v>
      </c>
      <c r="G2460" s="9">
        <v>57535.5</v>
      </c>
      <c r="H2460" s="9" t="s">
        <v>0</v>
      </c>
      <c r="I2460" s="9">
        <v>57535.5</v>
      </c>
      <c r="J2460" s="9">
        <f>J2461</f>
        <v>58368.961000000003</v>
      </c>
      <c r="K2460" s="9">
        <f t="shared" ref="K2460:L2466" si="1184">K2461</f>
        <v>58368.961000000003</v>
      </c>
      <c r="L2460" s="9">
        <f t="shared" si="1184"/>
        <v>58296.595500000003</v>
      </c>
      <c r="M2460" s="9">
        <f t="shared" si="1163"/>
        <v>101.3228276455406</v>
      </c>
      <c r="N2460" s="9">
        <f t="shared" si="1164"/>
        <v>99.876020578814135</v>
      </c>
    </row>
    <row r="2461" spans="1:14" ht="25.5">
      <c r="A2461" s="8" t="s">
        <v>148</v>
      </c>
      <c r="B2461" s="2" t="s">
        <v>1007</v>
      </c>
      <c r="C2461" s="2" t="s">
        <v>187</v>
      </c>
      <c r="D2461" s="2" t="s">
        <v>129</v>
      </c>
      <c r="E2461" s="2" t="s">
        <v>149</v>
      </c>
      <c r="F2461" s="6" t="s">
        <v>0</v>
      </c>
      <c r="G2461" s="9">
        <v>57535.5</v>
      </c>
      <c r="H2461" s="9" t="s">
        <v>0</v>
      </c>
      <c r="I2461" s="9">
        <v>57535.5</v>
      </c>
      <c r="J2461" s="9">
        <f>J2465+J2462+J2468+J2471+J2480</f>
        <v>58368.961000000003</v>
      </c>
      <c r="K2461" s="9">
        <f t="shared" ref="K2461:L2461" si="1185">K2465+K2462+K2468+K2471+K2480</f>
        <v>58368.961000000003</v>
      </c>
      <c r="L2461" s="9">
        <f t="shared" si="1185"/>
        <v>58296.595500000003</v>
      </c>
      <c r="M2461" s="9">
        <f t="shared" si="1163"/>
        <v>101.3228276455406</v>
      </c>
      <c r="N2461" s="9">
        <f t="shared" si="1164"/>
        <v>99.876020578814135</v>
      </c>
    </row>
    <row r="2462" spans="1:14" ht="46.5" customHeight="1">
      <c r="A2462" s="8" t="s">
        <v>1253</v>
      </c>
      <c r="B2462" s="2" t="s">
        <v>1007</v>
      </c>
      <c r="C2462" s="2" t="s">
        <v>187</v>
      </c>
      <c r="D2462" s="2" t="s">
        <v>129</v>
      </c>
      <c r="E2462" s="59" t="s">
        <v>1252</v>
      </c>
      <c r="F2462" s="6"/>
      <c r="G2462" s="9"/>
      <c r="H2462" s="9"/>
      <c r="I2462" s="9"/>
      <c r="J2462" s="9">
        <f>J2463</f>
        <v>833.46100000000001</v>
      </c>
      <c r="K2462" s="9">
        <f t="shared" ref="K2462:L2463" si="1186">K2463</f>
        <v>833.46100000000001</v>
      </c>
      <c r="L2462" s="9">
        <f t="shared" si="1186"/>
        <v>833.46100000000001</v>
      </c>
      <c r="M2462" s="9">
        <v>0</v>
      </c>
      <c r="N2462" s="9">
        <f t="shared" ref="N2462:N2464" si="1187">L2462/J2462*100</f>
        <v>100</v>
      </c>
    </row>
    <row r="2463" spans="1:14" ht="38.25">
      <c r="A2463" s="8" t="s">
        <v>62</v>
      </c>
      <c r="B2463" s="2" t="s">
        <v>1007</v>
      </c>
      <c r="C2463" s="2" t="s">
        <v>187</v>
      </c>
      <c r="D2463" s="2" t="s">
        <v>129</v>
      </c>
      <c r="E2463" s="59" t="s">
        <v>1252</v>
      </c>
      <c r="F2463" s="2">
        <v>600</v>
      </c>
      <c r="G2463" s="9"/>
      <c r="H2463" s="9"/>
      <c r="I2463" s="9"/>
      <c r="J2463" s="9">
        <f>J2464</f>
        <v>833.46100000000001</v>
      </c>
      <c r="K2463" s="9">
        <f t="shared" si="1186"/>
        <v>833.46100000000001</v>
      </c>
      <c r="L2463" s="9">
        <f t="shared" si="1186"/>
        <v>833.46100000000001</v>
      </c>
      <c r="M2463" s="9">
        <v>0</v>
      </c>
      <c r="N2463" s="9">
        <f t="shared" si="1187"/>
        <v>100</v>
      </c>
    </row>
    <row r="2464" spans="1:14">
      <c r="A2464" s="8" t="s">
        <v>102</v>
      </c>
      <c r="B2464" s="2" t="s">
        <v>1007</v>
      </c>
      <c r="C2464" s="2" t="s">
        <v>187</v>
      </c>
      <c r="D2464" s="2" t="s">
        <v>129</v>
      </c>
      <c r="E2464" s="59" t="s">
        <v>1252</v>
      </c>
      <c r="F2464" s="6">
        <v>620</v>
      </c>
      <c r="G2464" s="9"/>
      <c r="H2464" s="9"/>
      <c r="I2464" s="9"/>
      <c r="J2464" s="9">
        <v>833.46100000000001</v>
      </c>
      <c r="K2464" s="9">
        <v>833.46100000000001</v>
      </c>
      <c r="L2464" s="9">
        <v>833.46100000000001</v>
      </c>
      <c r="M2464" s="9">
        <v>0</v>
      </c>
      <c r="N2464" s="9">
        <f t="shared" si="1187"/>
        <v>100</v>
      </c>
    </row>
    <row r="2465" spans="1:14" ht="51">
      <c r="A2465" s="8" t="s">
        <v>1031</v>
      </c>
      <c r="B2465" s="2" t="s">
        <v>1007</v>
      </c>
      <c r="C2465" s="2" t="s">
        <v>187</v>
      </c>
      <c r="D2465" s="2" t="s">
        <v>129</v>
      </c>
      <c r="E2465" s="2" t="s">
        <v>1032</v>
      </c>
      <c r="F2465" s="6" t="s">
        <v>0</v>
      </c>
      <c r="G2465" s="9">
        <v>39059</v>
      </c>
      <c r="H2465" s="9" t="s">
        <v>0</v>
      </c>
      <c r="I2465" s="9">
        <v>39059</v>
      </c>
      <c r="J2465" s="9">
        <f>J2466</f>
        <v>39059</v>
      </c>
      <c r="K2465" s="9">
        <f t="shared" si="1184"/>
        <v>39059</v>
      </c>
      <c r="L2465" s="9">
        <f t="shared" si="1184"/>
        <v>39059</v>
      </c>
      <c r="M2465" s="9">
        <f t="shared" si="1163"/>
        <v>100</v>
      </c>
      <c r="N2465" s="9">
        <f t="shared" si="1164"/>
        <v>100</v>
      </c>
    </row>
    <row r="2466" spans="1:14" ht="25.5">
      <c r="A2466" s="8" t="s">
        <v>89</v>
      </c>
      <c r="B2466" s="2" t="s">
        <v>1007</v>
      </c>
      <c r="C2466" s="2" t="s">
        <v>187</v>
      </c>
      <c r="D2466" s="2" t="s">
        <v>129</v>
      </c>
      <c r="E2466" s="2" t="s">
        <v>1032</v>
      </c>
      <c r="F2466" s="2" t="s">
        <v>90</v>
      </c>
      <c r="G2466" s="9">
        <v>39059</v>
      </c>
      <c r="H2466" s="9" t="s">
        <v>0</v>
      </c>
      <c r="I2466" s="9">
        <v>39059</v>
      </c>
      <c r="J2466" s="9">
        <f>J2467</f>
        <v>39059</v>
      </c>
      <c r="K2466" s="9">
        <f t="shared" si="1184"/>
        <v>39059</v>
      </c>
      <c r="L2466" s="9">
        <f t="shared" si="1184"/>
        <v>39059</v>
      </c>
      <c r="M2466" s="9">
        <f t="shared" si="1163"/>
        <v>100</v>
      </c>
      <c r="N2466" s="9">
        <f t="shared" si="1164"/>
        <v>100</v>
      </c>
    </row>
    <row r="2467" spans="1:14" ht="38.25">
      <c r="A2467" s="8" t="s">
        <v>91</v>
      </c>
      <c r="B2467" s="2" t="s">
        <v>1007</v>
      </c>
      <c r="C2467" s="2" t="s">
        <v>187</v>
      </c>
      <c r="D2467" s="2" t="s">
        <v>129</v>
      </c>
      <c r="E2467" s="2" t="s">
        <v>1032</v>
      </c>
      <c r="F2467" s="2" t="s">
        <v>92</v>
      </c>
      <c r="G2467" s="9">
        <v>39059</v>
      </c>
      <c r="H2467" s="9" t="s">
        <v>0</v>
      </c>
      <c r="I2467" s="9">
        <v>39059</v>
      </c>
      <c r="J2467" s="9">
        <v>39059</v>
      </c>
      <c r="K2467" s="9">
        <v>39059</v>
      </c>
      <c r="L2467" s="9">
        <v>39059</v>
      </c>
      <c r="M2467" s="9">
        <f t="shared" si="1163"/>
        <v>100</v>
      </c>
      <c r="N2467" s="9">
        <f t="shared" si="1164"/>
        <v>100</v>
      </c>
    </row>
    <row r="2468" spans="1:14" ht="51">
      <c r="A2468" s="8" t="s">
        <v>1033</v>
      </c>
      <c r="B2468" s="2" t="s">
        <v>1007</v>
      </c>
      <c r="C2468" s="2" t="s">
        <v>187</v>
      </c>
      <c r="D2468" s="2" t="s">
        <v>129</v>
      </c>
      <c r="E2468" s="2" t="s">
        <v>1034</v>
      </c>
      <c r="F2468" s="6" t="s">
        <v>0</v>
      </c>
      <c r="G2468" s="9">
        <v>2276.5</v>
      </c>
      <c r="H2468" s="9" t="s">
        <v>0</v>
      </c>
      <c r="I2468" s="9">
        <v>2276.5</v>
      </c>
      <c r="J2468" s="9">
        <f>J2469</f>
        <v>2276.5</v>
      </c>
      <c r="K2468" s="9">
        <f t="shared" ref="K2468:L2469" si="1188">K2469</f>
        <v>2276.5</v>
      </c>
      <c r="L2468" s="9">
        <f t="shared" si="1188"/>
        <v>2276.5</v>
      </c>
      <c r="M2468" s="9">
        <f t="shared" si="1163"/>
        <v>100</v>
      </c>
      <c r="N2468" s="9">
        <f t="shared" si="1164"/>
        <v>100</v>
      </c>
    </row>
    <row r="2469" spans="1:14" ht="38.25">
      <c r="A2469" s="8" t="s">
        <v>62</v>
      </c>
      <c r="B2469" s="2" t="s">
        <v>1007</v>
      </c>
      <c r="C2469" s="2" t="s">
        <v>187</v>
      </c>
      <c r="D2469" s="2" t="s">
        <v>129</v>
      </c>
      <c r="E2469" s="2" t="s">
        <v>1034</v>
      </c>
      <c r="F2469" s="2" t="s">
        <v>63</v>
      </c>
      <c r="G2469" s="9">
        <v>2276.5</v>
      </c>
      <c r="H2469" s="9" t="s">
        <v>0</v>
      </c>
      <c r="I2469" s="9">
        <v>2276.5</v>
      </c>
      <c r="J2469" s="9">
        <f>J2470</f>
        <v>2276.5</v>
      </c>
      <c r="K2469" s="9">
        <f t="shared" si="1188"/>
        <v>2276.5</v>
      </c>
      <c r="L2469" s="9">
        <f t="shared" si="1188"/>
        <v>2276.5</v>
      </c>
      <c r="M2469" s="9">
        <f t="shared" si="1163"/>
        <v>100</v>
      </c>
      <c r="N2469" s="9">
        <f t="shared" si="1164"/>
        <v>100</v>
      </c>
    </row>
    <row r="2470" spans="1:14">
      <c r="A2470" s="8" t="s">
        <v>102</v>
      </c>
      <c r="B2470" s="2" t="s">
        <v>1007</v>
      </c>
      <c r="C2470" s="2" t="s">
        <v>187</v>
      </c>
      <c r="D2470" s="2" t="s">
        <v>129</v>
      </c>
      <c r="E2470" s="2" t="s">
        <v>1034</v>
      </c>
      <c r="F2470" s="2" t="s">
        <v>103</v>
      </c>
      <c r="G2470" s="9">
        <v>2276.5</v>
      </c>
      <c r="H2470" s="9" t="s">
        <v>0</v>
      </c>
      <c r="I2470" s="9">
        <v>2276.5</v>
      </c>
      <c r="J2470" s="9">
        <v>2276.5</v>
      </c>
      <c r="K2470" s="9">
        <v>2276.5</v>
      </c>
      <c r="L2470" s="9">
        <v>2276.5</v>
      </c>
      <c r="M2470" s="9">
        <f t="shared" si="1163"/>
        <v>100</v>
      </c>
      <c r="N2470" s="9">
        <f t="shared" si="1164"/>
        <v>100</v>
      </c>
    </row>
    <row r="2471" spans="1:14" ht="25.5">
      <c r="A2471" s="8" t="s">
        <v>1029</v>
      </c>
      <c r="B2471" s="2" t="s">
        <v>1007</v>
      </c>
      <c r="C2471" s="2" t="s">
        <v>187</v>
      </c>
      <c r="D2471" s="2" t="s">
        <v>129</v>
      </c>
      <c r="E2471" s="2" t="s">
        <v>1035</v>
      </c>
      <c r="F2471" s="6" t="s">
        <v>0</v>
      </c>
      <c r="G2471" s="9">
        <v>2000</v>
      </c>
      <c r="H2471" s="9" t="s">
        <v>0</v>
      </c>
      <c r="I2471" s="9">
        <v>2000</v>
      </c>
      <c r="J2471" s="9">
        <f>J2472+J2475+J2478</f>
        <v>2000</v>
      </c>
      <c r="K2471" s="9">
        <f t="shared" ref="K2471:L2471" si="1189">K2472+K2475+K2478</f>
        <v>2000</v>
      </c>
      <c r="L2471" s="9">
        <f t="shared" si="1189"/>
        <v>2000</v>
      </c>
      <c r="M2471" s="9">
        <f t="shared" si="1163"/>
        <v>100</v>
      </c>
      <c r="N2471" s="9">
        <f t="shared" si="1164"/>
        <v>100</v>
      </c>
    </row>
    <row r="2472" spans="1:14" ht="25.5">
      <c r="A2472" s="8" t="s">
        <v>93</v>
      </c>
      <c r="B2472" s="2" t="s">
        <v>1007</v>
      </c>
      <c r="C2472" s="2" t="s">
        <v>187</v>
      </c>
      <c r="D2472" s="2" t="s">
        <v>129</v>
      </c>
      <c r="E2472" s="2" t="s">
        <v>1035</v>
      </c>
      <c r="F2472" s="2" t="s">
        <v>94</v>
      </c>
      <c r="G2472" s="9">
        <v>500</v>
      </c>
      <c r="H2472" s="9" t="s">
        <v>0</v>
      </c>
      <c r="I2472" s="9">
        <v>500</v>
      </c>
      <c r="J2472" s="9">
        <f>J2474+J2473</f>
        <v>500</v>
      </c>
      <c r="K2472" s="9">
        <f t="shared" ref="K2472:L2472" si="1190">K2474+K2473</f>
        <v>500</v>
      </c>
      <c r="L2472" s="9">
        <f t="shared" si="1190"/>
        <v>500</v>
      </c>
      <c r="M2472" s="9">
        <f t="shared" si="1163"/>
        <v>100</v>
      </c>
      <c r="N2472" s="9">
        <f t="shared" si="1164"/>
        <v>100</v>
      </c>
    </row>
    <row r="2473" spans="1:14">
      <c r="A2473" s="58" t="s">
        <v>425</v>
      </c>
      <c r="B2473" s="2" t="s">
        <v>1007</v>
      </c>
      <c r="C2473" s="2" t="s">
        <v>187</v>
      </c>
      <c r="D2473" s="2" t="s">
        <v>129</v>
      </c>
      <c r="E2473" s="2" t="s">
        <v>1035</v>
      </c>
      <c r="F2473" s="2">
        <v>350</v>
      </c>
      <c r="G2473" s="9"/>
      <c r="H2473" s="9"/>
      <c r="I2473" s="9"/>
      <c r="J2473" s="9">
        <v>500</v>
      </c>
      <c r="K2473" s="9">
        <v>500</v>
      </c>
      <c r="L2473" s="9">
        <v>500</v>
      </c>
      <c r="M2473" s="9">
        <v>0</v>
      </c>
      <c r="N2473" s="9">
        <f t="shared" ref="N2473" si="1191">L2473/J2473*100</f>
        <v>100</v>
      </c>
    </row>
    <row r="2474" spans="1:14">
      <c r="A2474" s="8" t="s">
        <v>95</v>
      </c>
      <c r="B2474" s="2" t="s">
        <v>1007</v>
      </c>
      <c r="C2474" s="2" t="s">
        <v>187</v>
      </c>
      <c r="D2474" s="2" t="s">
        <v>129</v>
      </c>
      <c r="E2474" s="2" t="s">
        <v>1035</v>
      </c>
      <c r="F2474" s="2" t="s">
        <v>96</v>
      </c>
      <c r="G2474" s="9">
        <v>500</v>
      </c>
      <c r="H2474" s="9" t="s">
        <v>0</v>
      </c>
      <c r="I2474" s="9">
        <v>500</v>
      </c>
      <c r="J2474" s="9">
        <v>0</v>
      </c>
      <c r="K2474" s="9">
        <v>0</v>
      </c>
      <c r="L2474" s="9">
        <v>0</v>
      </c>
      <c r="M2474" s="9">
        <f t="shared" si="1163"/>
        <v>0</v>
      </c>
      <c r="N2474" s="9" t="e">
        <f t="shared" si="1164"/>
        <v>#DIV/0!</v>
      </c>
    </row>
    <row r="2475" spans="1:14" ht="38.25">
      <c r="A2475" s="8" t="s">
        <v>62</v>
      </c>
      <c r="B2475" s="2" t="s">
        <v>1007</v>
      </c>
      <c r="C2475" s="2" t="s">
        <v>187</v>
      </c>
      <c r="D2475" s="2" t="s">
        <v>129</v>
      </c>
      <c r="E2475" s="2" t="s">
        <v>1035</v>
      </c>
      <c r="F2475" s="2" t="s">
        <v>63</v>
      </c>
      <c r="G2475" s="9">
        <v>1452</v>
      </c>
      <c r="H2475" s="9" t="s">
        <v>0</v>
      </c>
      <c r="I2475" s="9">
        <v>1452</v>
      </c>
      <c r="J2475" s="9">
        <f>J2477+J2476</f>
        <v>1452</v>
      </c>
      <c r="K2475" s="9">
        <f t="shared" ref="K2475:L2475" si="1192">K2477+K2476</f>
        <v>1452</v>
      </c>
      <c r="L2475" s="9">
        <f t="shared" si="1192"/>
        <v>1452</v>
      </c>
      <c r="M2475" s="9">
        <f t="shared" si="1163"/>
        <v>100</v>
      </c>
      <c r="N2475" s="9">
        <f t="shared" si="1164"/>
        <v>100</v>
      </c>
    </row>
    <row r="2476" spans="1:14">
      <c r="A2476" s="8" t="s">
        <v>64</v>
      </c>
      <c r="B2476" s="2" t="s">
        <v>1007</v>
      </c>
      <c r="C2476" s="2" t="s">
        <v>187</v>
      </c>
      <c r="D2476" s="2" t="s">
        <v>129</v>
      </c>
      <c r="E2476" s="2" t="s">
        <v>1035</v>
      </c>
      <c r="F2476" s="2" t="s">
        <v>65</v>
      </c>
      <c r="G2476" s="9">
        <v>617.79999999999995</v>
      </c>
      <c r="H2476" s="9" t="s">
        <v>0</v>
      </c>
      <c r="I2476" s="9">
        <v>617.79999999999995</v>
      </c>
      <c r="J2476" s="9">
        <v>617.79999999999995</v>
      </c>
      <c r="K2476" s="9">
        <v>617.79999999999995</v>
      </c>
      <c r="L2476" s="9">
        <v>617.79999999999995</v>
      </c>
      <c r="M2476" s="9">
        <f t="shared" si="1163"/>
        <v>100</v>
      </c>
      <c r="N2476" s="9">
        <f t="shared" si="1164"/>
        <v>100</v>
      </c>
    </row>
    <row r="2477" spans="1:14" ht="38.25">
      <c r="A2477" s="8" t="s">
        <v>218</v>
      </c>
      <c r="B2477" s="2" t="s">
        <v>1007</v>
      </c>
      <c r="C2477" s="2" t="s">
        <v>187</v>
      </c>
      <c r="D2477" s="2" t="s">
        <v>129</v>
      </c>
      <c r="E2477" s="2" t="s">
        <v>1035</v>
      </c>
      <c r="F2477" s="2" t="s">
        <v>219</v>
      </c>
      <c r="G2477" s="9">
        <v>834.2</v>
      </c>
      <c r="H2477" s="9" t="s">
        <v>0</v>
      </c>
      <c r="I2477" s="9">
        <v>834.2</v>
      </c>
      <c r="J2477" s="9">
        <v>834.2</v>
      </c>
      <c r="K2477" s="9">
        <v>834.2</v>
      </c>
      <c r="L2477" s="9">
        <v>834.2</v>
      </c>
      <c r="M2477" s="9">
        <f t="shared" si="1163"/>
        <v>100</v>
      </c>
      <c r="N2477" s="9">
        <f t="shared" si="1164"/>
        <v>100</v>
      </c>
    </row>
    <row r="2478" spans="1:14">
      <c r="A2478" s="8" t="s">
        <v>97</v>
      </c>
      <c r="B2478" s="2" t="s">
        <v>1007</v>
      </c>
      <c r="C2478" s="2" t="s">
        <v>187</v>
      </c>
      <c r="D2478" s="2" t="s">
        <v>129</v>
      </c>
      <c r="E2478" s="2" t="s">
        <v>1035</v>
      </c>
      <c r="F2478" s="2" t="s">
        <v>98</v>
      </c>
      <c r="G2478" s="9">
        <v>48</v>
      </c>
      <c r="H2478" s="9" t="s">
        <v>0</v>
      </c>
      <c r="I2478" s="9">
        <v>48</v>
      </c>
      <c r="J2478" s="9">
        <f>J2479</f>
        <v>48</v>
      </c>
      <c r="K2478" s="9">
        <f t="shared" ref="K2478:L2478" si="1193">K2479</f>
        <v>48</v>
      </c>
      <c r="L2478" s="9">
        <f t="shared" si="1193"/>
        <v>48</v>
      </c>
      <c r="M2478" s="9">
        <f t="shared" si="1163"/>
        <v>100</v>
      </c>
      <c r="N2478" s="9">
        <f t="shared" si="1164"/>
        <v>100</v>
      </c>
    </row>
    <row r="2479" spans="1:14" ht="51">
      <c r="A2479" s="8" t="s">
        <v>240</v>
      </c>
      <c r="B2479" s="2" t="s">
        <v>1007</v>
      </c>
      <c r="C2479" s="2" t="s">
        <v>187</v>
      </c>
      <c r="D2479" s="2" t="s">
        <v>129</v>
      </c>
      <c r="E2479" s="2" t="s">
        <v>1035</v>
      </c>
      <c r="F2479" s="2" t="s">
        <v>241</v>
      </c>
      <c r="G2479" s="9">
        <v>48</v>
      </c>
      <c r="H2479" s="9" t="s">
        <v>0</v>
      </c>
      <c r="I2479" s="9">
        <v>48</v>
      </c>
      <c r="J2479" s="9">
        <v>48</v>
      </c>
      <c r="K2479" s="9">
        <v>48</v>
      </c>
      <c r="L2479" s="9">
        <v>48</v>
      </c>
      <c r="M2479" s="9">
        <f t="shared" si="1163"/>
        <v>100</v>
      </c>
      <c r="N2479" s="9">
        <f t="shared" si="1164"/>
        <v>100</v>
      </c>
    </row>
    <row r="2480" spans="1:14" ht="38.25">
      <c r="A2480" s="8" t="s">
        <v>1036</v>
      </c>
      <c r="B2480" s="2" t="s">
        <v>1007</v>
      </c>
      <c r="C2480" s="2" t="s">
        <v>187</v>
      </c>
      <c r="D2480" s="2" t="s">
        <v>129</v>
      </c>
      <c r="E2480" s="2" t="s">
        <v>1037</v>
      </c>
      <c r="F2480" s="6" t="s">
        <v>0</v>
      </c>
      <c r="G2480" s="9">
        <v>14200</v>
      </c>
      <c r="H2480" s="9" t="s">
        <v>0</v>
      </c>
      <c r="I2480" s="9">
        <v>14200</v>
      </c>
      <c r="J2480" s="9">
        <f>J2481</f>
        <v>14200</v>
      </c>
      <c r="K2480" s="9">
        <f t="shared" ref="K2480:L2481" si="1194">K2481</f>
        <v>14200</v>
      </c>
      <c r="L2480" s="9">
        <f t="shared" si="1194"/>
        <v>14127.6345</v>
      </c>
      <c r="M2480" s="9">
        <f t="shared" si="1163"/>
        <v>99.490383802816908</v>
      </c>
      <c r="N2480" s="9">
        <f t="shared" si="1164"/>
        <v>99.490383802816908</v>
      </c>
    </row>
    <row r="2481" spans="1:14">
      <c r="A2481" s="8" t="s">
        <v>28</v>
      </c>
      <c r="B2481" s="2" t="s">
        <v>1007</v>
      </c>
      <c r="C2481" s="2" t="s">
        <v>187</v>
      </c>
      <c r="D2481" s="2" t="s">
        <v>129</v>
      </c>
      <c r="E2481" s="2" t="s">
        <v>1037</v>
      </c>
      <c r="F2481" s="2" t="s">
        <v>29</v>
      </c>
      <c r="G2481" s="9">
        <v>14200</v>
      </c>
      <c r="H2481" s="9" t="s">
        <v>0</v>
      </c>
      <c r="I2481" s="9">
        <v>14200</v>
      </c>
      <c r="J2481" s="9">
        <f>J2482</f>
        <v>14200</v>
      </c>
      <c r="K2481" s="9">
        <f t="shared" si="1194"/>
        <v>14200</v>
      </c>
      <c r="L2481" s="9">
        <f t="shared" si="1194"/>
        <v>14127.6345</v>
      </c>
      <c r="M2481" s="9">
        <f t="shared" si="1163"/>
        <v>99.490383802816908</v>
      </c>
      <c r="N2481" s="9">
        <f t="shared" si="1164"/>
        <v>99.490383802816908</v>
      </c>
    </row>
    <row r="2482" spans="1:14">
      <c r="A2482" s="8" t="s">
        <v>75</v>
      </c>
      <c r="B2482" s="2" t="s">
        <v>1007</v>
      </c>
      <c r="C2482" s="2" t="s">
        <v>187</v>
      </c>
      <c r="D2482" s="2" t="s">
        <v>129</v>
      </c>
      <c r="E2482" s="2" t="s">
        <v>1037</v>
      </c>
      <c r="F2482" s="2" t="s">
        <v>76</v>
      </c>
      <c r="G2482" s="9">
        <v>14200</v>
      </c>
      <c r="H2482" s="9" t="s">
        <v>0</v>
      </c>
      <c r="I2482" s="9">
        <v>14200</v>
      </c>
      <c r="J2482" s="9">
        <v>14200</v>
      </c>
      <c r="K2482" s="9">
        <v>14200</v>
      </c>
      <c r="L2482" s="9">
        <v>14127.6345</v>
      </c>
      <c r="M2482" s="9">
        <f t="shared" ref="M2482:M2560" si="1195">L2482/I2482*100</f>
        <v>99.490383802816908</v>
      </c>
      <c r="N2482" s="9">
        <f t="shared" ref="N2482:N2560" si="1196">L2482/J2482*100</f>
        <v>99.490383802816908</v>
      </c>
    </row>
    <row r="2483" spans="1:14" ht="25.5">
      <c r="A2483" s="8" t="s">
        <v>677</v>
      </c>
      <c r="B2483" s="2" t="s">
        <v>1007</v>
      </c>
      <c r="C2483" s="2" t="s">
        <v>187</v>
      </c>
      <c r="D2483" s="2" t="s">
        <v>129</v>
      </c>
      <c r="E2483" s="2" t="s">
        <v>678</v>
      </c>
      <c r="F2483" s="2"/>
      <c r="G2483" s="9"/>
      <c r="H2483" s="9"/>
      <c r="I2483" s="9"/>
      <c r="J2483" s="9">
        <f>J2484</f>
        <v>7000</v>
      </c>
      <c r="K2483" s="9">
        <f t="shared" ref="K2483:L2485" si="1197">K2484</f>
        <v>7000</v>
      </c>
      <c r="L2483" s="9">
        <f t="shared" si="1197"/>
        <v>7000</v>
      </c>
      <c r="M2483" s="9">
        <v>0</v>
      </c>
      <c r="N2483" s="9">
        <f t="shared" ref="N2483:N2486" si="1198">L2483/J2483*100</f>
        <v>100</v>
      </c>
    </row>
    <row r="2484" spans="1:14" ht="25.5">
      <c r="A2484" s="8" t="s">
        <v>677</v>
      </c>
      <c r="B2484" s="2" t="s">
        <v>1007</v>
      </c>
      <c r="C2484" s="2" t="s">
        <v>187</v>
      </c>
      <c r="D2484" s="2" t="s">
        <v>129</v>
      </c>
      <c r="E2484" s="2" t="s">
        <v>679</v>
      </c>
      <c r="F2484" s="2"/>
      <c r="G2484" s="9"/>
      <c r="H2484" s="9"/>
      <c r="I2484" s="9"/>
      <c r="J2484" s="9">
        <f>J2485</f>
        <v>7000</v>
      </c>
      <c r="K2484" s="9">
        <f t="shared" si="1197"/>
        <v>7000</v>
      </c>
      <c r="L2484" s="9">
        <f t="shared" si="1197"/>
        <v>7000</v>
      </c>
      <c r="M2484" s="9">
        <v>0</v>
      </c>
      <c r="N2484" s="9">
        <f t="shared" si="1198"/>
        <v>100</v>
      </c>
    </row>
    <row r="2485" spans="1:14">
      <c r="A2485" s="8" t="s">
        <v>28</v>
      </c>
      <c r="B2485" s="2" t="s">
        <v>1007</v>
      </c>
      <c r="C2485" s="2" t="s">
        <v>187</v>
      </c>
      <c r="D2485" s="2" t="s">
        <v>129</v>
      </c>
      <c r="E2485" s="2" t="s">
        <v>679</v>
      </c>
      <c r="F2485" s="2">
        <v>500</v>
      </c>
      <c r="G2485" s="9"/>
      <c r="H2485" s="9"/>
      <c r="I2485" s="9"/>
      <c r="J2485" s="9">
        <f>J2486</f>
        <v>7000</v>
      </c>
      <c r="K2485" s="9">
        <f t="shared" si="1197"/>
        <v>7000</v>
      </c>
      <c r="L2485" s="9">
        <f t="shared" si="1197"/>
        <v>7000</v>
      </c>
      <c r="M2485" s="9">
        <v>0</v>
      </c>
      <c r="N2485" s="9">
        <f t="shared" si="1198"/>
        <v>100</v>
      </c>
    </row>
    <row r="2486" spans="1:14">
      <c r="A2486" s="58" t="s">
        <v>411</v>
      </c>
      <c r="B2486" s="2" t="s">
        <v>1007</v>
      </c>
      <c r="C2486" s="2" t="s">
        <v>187</v>
      </c>
      <c r="D2486" s="2" t="s">
        <v>129</v>
      </c>
      <c r="E2486" s="2" t="s">
        <v>679</v>
      </c>
      <c r="F2486" s="2">
        <v>540</v>
      </c>
      <c r="G2486" s="9"/>
      <c r="H2486" s="9"/>
      <c r="I2486" s="9"/>
      <c r="J2486" s="9">
        <v>7000</v>
      </c>
      <c r="K2486" s="9">
        <v>7000</v>
      </c>
      <c r="L2486" s="9">
        <v>7000</v>
      </c>
      <c r="M2486" s="9">
        <v>0</v>
      </c>
      <c r="N2486" s="9">
        <f t="shared" si="1198"/>
        <v>100</v>
      </c>
    </row>
    <row r="2487" spans="1:14">
      <c r="A2487" s="8"/>
      <c r="B2487" s="2"/>
      <c r="C2487" s="2"/>
      <c r="D2487" s="2"/>
      <c r="E2487" s="2"/>
      <c r="F2487" s="2"/>
      <c r="G2487" s="9"/>
      <c r="H2487" s="9"/>
      <c r="I2487" s="9"/>
      <c r="J2487" s="9"/>
      <c r="K2487" s="9"/>
      <c r="L2487" s="9"/>
      <c r="M2487" s="9"/>
      <c r="N2487" s="9"/>
    </row>
    <row r="2488" spans="1:14">
      <c r="A2488" s="8" t="s">
        <v>1038</v>
      </c>
      <c r="B2488" s="2" t="s">
        <v>1007</v>
      </c>
      <c r="C2488" s="2" t="s">
        <v>187</v>
      </c>
      <c r="D2488" s="2" t="s">
        <v>33</v>
      </c>
      <c r="E2488" s="6" t="s">
        <v>0</v>
      </c>
      <c r="F2488" s="6" t="s">
        <v>0</v>
      </c>
      <c r="G2488" s="9">
        <v>371434.1</v>
      </c>
      <c r="H2488" s="9" t="s">
        <v>0</v>
      </c>
      <c r="I2488" s="9">
        <v>371434.1</v>
      </c>
      <c r="J2488" s="9">
        <f>J2489+J2503</f>
        <v>376952.31299999997</v>
      </c>
      <c r="K2488" s="9">
        <f t="shared" ref="K2488:L2488" si="1199">K2489+K2503</f>
        <v>376952.31299999997</v>
      </c>
      <c r="L2488" s="9">
        <f t="shared" si="1199"/>
        <v>376892.76314999996</v>
      </c>
      <c r="M2488" s="9">
        <f t="shared" si="1195"/>
        <v>101.46961820414442</v>
      </c>
      <c r="N2488" s="9">
        <f t="shared" si="1196"/>
        <v>99.984202285555412</v>
      </c>
    </row>
    <row r="2489" spans="1:14" ht="76.5">
      <c r="A2489" s="8" t="s">
        <v>68</v>
      </c>
      <c r="B2489" s="2" t="s">
        <v>1007</v>
      </c>
      <c r="C2489" s="2" t="s">
        <v>187</v>
      </c>
      <c r="D2489" s="2" t="s">
        <v>33</v>
      </c>
      <c r="E2489" s="2" t="s">
        <v>69</v>
      </c>
      <c r="F2489" s="6" t="s">
        <v>0</v>
      </c>
      <c r="G2489" s="9">
        <v>371434.1</v>
      </c>
      <c r="H2489" s="9" t="s">
        <v>0</v>
      </c>
      <c r="I2489" s="9">
        <v>371434.1</v>
      </c>
      <c r="J2489" s="9">
        <f>J2490</f>
        <v>371434.11299999995</v>
      </c>
      <c r="K2489" s="9">
        <f t="shared" ref="K2489:L2489" si="1200">K2490</f>
        <v>371434.11299999995</v>
      </c>
      <c r="L2489" s="9">
        <f t="shared" si="1200"/>
        <v>371432.98014999996</v>
      </c>
      <c r="M2489" s="9">
        <f t="shared" si="1195"/>
        <v>99.999698506410681</v>
      </c>
      <c r="N2489" s="9">
        <f t="shared" si="1196"/>
        <v>99.999695006473459</v>
      </c>
    </row>
    <row r="2490" spans="1:14" ht="25.5">
      <c r="A2490" s="8" t="s">
        <v>148</v>
      </c>
      <c r="B2490" s="2" t="s">
        <v>1007</v>
      </c>
      <c r="C2490" s="2" t="s">
        <v>187</v>
      </c>
      <c r="D2490" s="2" t="s">
        <v>33</v>
      </c>
      <c r="E2490" s="2" t="s">
        <v>149</v>
      </c>
      <c r="F2490" s="6" t="s">
        <v>0</v>
      </c>
      <c r="G2490" s="9">
        <v>371434.1</v>
      </c>
      <c r="H2490" s="9" t="s">
        <v>0</v>
      </c>
      <c r="I2490" s="9">
        <v>371434.1</v>
      </c>
      <c r="J2490" s="9">
        <f>J2491+J2494+J2497+J2500</f>
        <v>371434.11299999995</v>
      </c>
      <c r="K2490" s="9">
        <f t="shared" ref="K2490:L2490" si="1201">K2491+K2494+K2497+K2500</f>
        <v>371434.11299999995</v>
      </c>
      <c r="L2490" s="9">
        <f t="shared" si="1201"/>
        <v>371432.98014999996</v>
      </c>
      <c r="M2490" s="9">
        <f t="shared" si="1195"/>
        <v>99.999698506410681</v>
      </c>
      <c r="N2490" s="9">
        <f t="shared" si="1196"/>
        <v>99.999695006473459</v>
      </c>
    </row>
    <row r="2491" spans="1:14" ht="51">
      <c r="A2491" s="8" t="s">
        <v>1039</v>
      </c>
      <c r="B2491" s="2" t="s">
        <v>1007</v>
      </c>
      <c r="C2491" s="2" t="s">
        <v>187</v>
      </c>
      <c r="D2491" s="2" t="s">
        <v>33</v>
      </c>
      <c r="E2491" s="2" t="s">
        <v>1040</v>
      </c>
      <c r="F2491" s="6" t="s">
        <v>0</v>
      </c>
      <c r="G2491" s="9">
        <v>6431.2</v>
      </c>
      <c r="H2491" s="9" t="s">
        <v>0</v>
      </c>
      <c r="I2491" s="9">
        <v>6431.2</v>
      </c>
      <c r="J2491" s="9">
        <f>J2492</f>
        <v>6431.18</v>
      </c>
      <c r="K2491" s="9">
        <f t="shared" ref="K2491:L2492" si="1202">K2492</f>
        <v>6431.18</v>
      </c>
      <c r="L2491" s="9">
        <f t="shared" si="1202"/>
        <v>6431.18</v>
      </c>
      <c r="M2491" s="9">
        <f t="shared" si="1195"/>
        <v>99.999689016046773</v>
      </c>
      <c r="N2491" s="9">
        <f t="shared" si="1196"/>
        <v>100</v>
      </c>
    </row>
    <row r="2492" spans="1:14" ht="38.25">
      <c r="A2492" s="8" t="s">
        <v>62</v>
      </c>
      <c r="B2492" s="2" t="s">
        <v>1007</v>
      </c>
      <c r="C2492" s="2" t="s">
        <v>187</v>
      </c>
      <c r="D2492" s="2" t="s">
        <v>33</v>
      </c>
      <c r="E2492" s="2" t="s">
        <v>1040</v>
      </c>
      <c r="F2492" s="2" t="s">
        <v>63</v>
      </c>
      <c r="G2492" s="9">
        <v>6431.2</v>
      </c>
      <c r="H2492" s="9" t="s">
        <v>0</v>
      </c>
      <c r="I2492" s="9">
        <v>6431.2</v>
      </c>
      <c r="J2492" s="9">
        <f>J2493</f>
        <v>6431.18</v>
      </c>
      <c r="K2492" s="9">
        <f t="shared" si="1202"/>
        <v>6431.18</v>
      </c>
      <c r="L2492" s="9">
        <f t="shared" si="1202"/>
        <v>6431.18</v>
      </c>
      <c r="M2492" s="9">
        <f t="shared" si="1195"/>
        <v>99.999689016046773</v>
      </c>
      <c r="N2492" s="9">
        <f t="shared" si="1196"/>
        <v>100</v>
      </c>
    </row>
    <row r="2493" spans="1:14">
      <c r="A2493" s="8" t="s">
        <v>102</v>
      </c>
      <c r="B2493" s="2" t="s">
        <v>1007</v>
      </c>
      <c r="C2493" s="2" t="s">
        <v>187</v>
      </c>
      <c r="D2493" s="2" t="s">
        <v>33</v>
      </c>
      <c r="E2493" s="2" t="s">
        <v>1040</v>
      </c>
      <c r="F2493" s="2" t="s">
        <v>103</v>
      </c>
      <c r="G2493" s="9">
        <v>6431.2</v>
      </c>
      <c r="H2493" s="9" t="s">
        <v>0</v>
      </c>
      <c r="I2493" s="9">
        <v>6431.2</v>
      </c>
      <c r="J2493" s="9">
        <v>6431.18</v>
      </c>
      <c r="K2493" s="9">
        <v>6431.18</v>
      </c>
      <c r="L2493" s="9">
        <v>6431.18</v>
      </c>
      <c r="M2493" s="9">
        <f t="shared" si="1195"/>
        <v>99.999689016046773</v>
      </c>
      <c r="N2493" s="9">
        <f t="shared" si="1196"/>
        <v>100</v>
      </c>
    </row>
    <row r="2494" spans="1:14" ht="25.5">
      <c r="A2494" s="8" t="s">
        <v>60</v>
      </c>
      <c r="B2494" s="2" t="s">
        <v>1007</v>
      </c>
      <c r="C2494" s="2" t="s">
        <v>187</v>
      </c>
      <c r="D2494" s="2" t="s">
        <v>33</v>
      </c>
      <c r="E2494" s="2" t="s">
        <v>1041</v>
      </c>
      <c r="F2494" s="6" t="s">
        <v>0</v>
      </c>
      <c r="G2494" s="9">
        <v>296261.5</v>
      </c>
      <c r="H2494" s="9" t="s">
        <v>0</v>
      </c>
      <c r="I2494" s="9">
        <v>296261.5</v>
      </c>
      <c r="J2494" s="9">
        <f>J2495</f>
        <v>296261.533</v>
      </c>
      <c r="K2494" s="9">
        <f t="shared" ref="K2494:L2495" si="1203">K2495</f>
        <v>296261.533</v>
      </c>
      <c r="L2494" s="9">
        <f t="shared" si="1203"/>
        <v>296261.533</v>
      </c>
      <c r="M2494" s="9">
        <f t="shared" si="1195"/>
        <v>100.00001113880812</v>
      </c>
      <c r="N2494" s="9">
        <f t="shared" si="1196"/>
        <v>100</v>
      </c>
    </row>
    <row r="2495" spans="1:14" ht="38.25">
      <c r="A2495" s="8" t="s">
        <v>62</v>
      </c>
      <c r="B2495" s="2" t="s">
        <v>1007</v>
      </c>
      <c r="C2495" s="2" t="s">
        <v>187</v>
      </c>
      <c r="D2495" s="2" t="s">
        <v>33</v>
      </c>
      <c r="E2495" s="2" t="s">
        <v>1041</v>
      </c>
      <c r="F2495" s="2" t="s">
        <v>63</v>
      </c>
      <c r="G2495" s="9">
        <v>296261.5</v>
      </c>
      <c r="H2495" s="9" t="s">
        <v>0</v>
      </c>
      <c r="I2495" s="9">
        <v>296261.5</v>
      </c>
      <c r="J2495" s="9">
        <f>J2496</f>
        <v>296261.533</v>
      </c>
      <c r="K2495" s="9">
        <f t="shared" si="1203"/>
        <v>296261.533</v>
      </c>
      <c r="L2495" s="9">
        <f t="shared" si="1203"/>
        <v>296261.533</v>
      </c>
      <c r="M2495" s="9">
        <f t="shared" si="1195"/>
        <v>100.00001113880812</v>
      </c>
      <c r="N2495" s="9">
        <f t="shared" si="1196"/>
        <v>100</v>
      </c>
    </row>
    <row r="2496" spans="1:14">
      <c r="A2496" s="8" t="s">
        <v>102</v>
      </c>
      <c r="B2496" s="2" t="s">
        <v>1007</v>
      </c>
      <c r="C2496" s="2" t="s">
        <v>187</v>
      </c>
      <c r="D2496" s="2" t="s">
        <v>33</v>
      </c>
      <c r="E2496" s="2" t="s">
        <v>1041</v>
      </c>
      <c r="F2496" s="2" t="s">
        <v>103</v>
      </c>
      <c r="G2496" s="9">
        <v>296261.5</v>
      </c>
      <c r="H2496" s="9" t="s">
        <v>0</v>
      </c>
      <c r="I2496" s="9">
        <v>296261.5</v>
      </c>
      <c r="J2496" s="9">
        <v>296261.533</v>
      </c>
      <c r="K2496" s="9">
        <v>296261.533</v>
      </c>
      <c r="L2496" s="9">
        <v>296261.533</v>
      </c>
      <c r="M2496" s="9">
        <f t="shared" si="1195"/>
        <v>100.00001113880812</v>
      </c>
      <c r="N2496" s="9">
        <f t="shared" si="1196"/>
        <v>100</v>
      </c>
    </row>
    <row r="2497" spans="1:14" ht="25.5">
      <c r="A2497" s="8" t="s">
        <v>1029</v>
      </c>
      <c r="B2497" s="2" t="s">
        <v>1007</v>
      </c>
      <c r="C2497" s="2" t="s">
        <v>187</v>
      </c>
      <c r="D2497" s="2" t="s">
        <v>33</v>
      </c>
      <c r="E2497" s="2" t="s">
        <v>1035</v>
      </c>
      <c r="F2497" s="6" t="s">
        <v>0</v>
      </c>
      <c r="G2497" s="9">
        <v>67051.399999999994</v>
      </c>
      <c r="H2497" s="9" t="s">
        <v>0</v>
      </c>
      <c r="I2497" s="9">
        <v>67051.399999999994</v>
      </c>
      <c r="J2497" s="9">
        <f>J2498</f>
        <v>67051.424700000003</v>
      </c>
      <c r="K2497" s="9">
        <f t="shared" ref="K2497:L2498" si="1204">K2498</f>
        <v>67051.424700000003</v>
      </c>
      <c r="L2497" s="9">
        <f t="shared" si="1204"/>
        <v>67051.424700000003</v>
      </c>
      <c r="M2497" s="9">
        <f t="shared" si="1195"/>
        <v>100.00003683741132</v>
      </c>
      <c r="N2497" s="9">
        <f t="shared" si="1196"/>
        <v>100</v>
      </c>
    </row>
    <row r="2498" spans="1:14" ht="38.25">
      <c r="A2498" s="8" t="s">
        <v>62</v>
      </c>
      <c r="B2498" s="2" t="s">
        <v>1007</v>
      </c>
      <c r="C2498" s="2" t="s">
        <v>187</v>
      </c>
      <c r="D2498" s="2" t="s">
        <v>33</v>
      </c>
      <c r="E2498" s="2" t="s">
        <v>1035</v>
      </c>
      <c r="F2498" s="2" t="s">
        <v>63</v>
      </c>
      <c r="G2498" s="9">
        <v>67051.399999999994</v>
      </c>
      <c r="H2498" s="9" t="s">
        <v>0</v>
      </c>
      <c r="I2498" s="9">
        <v>67051.399999999994</v>
      </c>
      <c r="J2498" s="9">
        <f>J2499</f>
        <v>67051.424700000003</v>
      </c>
      <c r="K2498" s="9">
        <f t="shared" si="1204"/>
        <v>67051.424700000003</v>
      </c>
      <c r="L2498" s="9">
        <f t="shared" si="1204"/>
        <v>67051.424700000003</v>
      </c>
      <c r="M2498" s="9">
        <f t="shared" si="1195"/>
        <v>100.00003683741132</v>
      </c>
      <c r="N2498" s="9">
        <f t="shared" si="1196"/>
        <v>100</v>
      </c>
    </row>
    <row r="2499" spans="1:14">
      <c r="A2499" s="8" t="s">
        <v>102</v>
      </c>
      <c r="B2499" s="2" t="s">
        <v>1007</v>
      </c>
      <c r="C2499" s="2" t="s">
        <v>187</v>
      </c>
      <c r="D2499" s="2" t="s">
        <v>33</v>
      </c>
      <c r="E2499" s="2" t="s">
        <v>1035</v>
      </c>
      <c r="F2499" s="2" t="s">
        <v>103</v>
      </c>
      <c r="G2499" s="9">
        <v>67051.399999999994</v>
      </c>
      <c r="H2499" s="9" t="s">
        <v>0</v>
      </c>
      <c r="I2499" s="9">
        <v>67051.399999999994</v>
      </c>
      <c r="J2499" s="9">
        <v>67051.424700000003</v>
      </c>
      <c r="K2499" s="9">
        <v>67051.424700000003</v>
      </c>
      <c r="L2499" s="9">
        <v>67051.424700000003</v>
      </c>
      <c r="M2499" s="9">
        <f t="shared" si="1195"/>
        <v>100.00003683741132</v>
      </c>
      <c r="N2499" s="9">
        <f t="shared" si="1196"/>
        <v>100</v>
      </c>
    </row>
    <row r="2500" spans="1:14" ht="38.25">
      <c r="A2500" s="8" t="s">
        <v>1042</v>
      </c>
      <c r="B2500" s="2" t="s">
        <v>1007</v>
      </c>
      <c r="C2500" s="2" t="s">
        <v>187</v>
      </c>
      <c r="D2500" s="2" t="s">
        <v>33</v>
      </c>
      <c r="E2500" s="2" t="s">
        <v>1043</v>
      </c>
      <c r="F2500" s="6" t="s">
        <v>0</v>
      </c>
      <c r="G2500" s="9">
        <v>1690</v>
      </c>
      <c r="H2500" s="9" t="s">
        <v>0</v>
      </c>
      <c r="I2500" s="9">
        <v>1690</v>
      </c>
      <c r="J2500" s="9">
        <f>J2501</f>
        <v>1689.9753000000001</v>
      </c>
      <c r="K2500" s="9">
        <f t="shared" ref="K2500:L2500" si="1205">K2501</f>
        <v>1689.9753000000001</v>
      </c>
      <c r="L2500" s="9">
        <f t="shared" si="1205"/>
        <v>1688.8424500000001</v>
      </c>
      <c r="M2500" s="9">
        <f t="shared" si="1195"/>
        <v>99.931505917159768</v>
      </c>
      <c r="N2500" s="9">
        <f t="shared" si="1196"/>
        <v>99.932966475900571</v>
      </c>
    </row>
    <row r="2501" spans="1:14">
      <c r="A2501" s="8" t="s">
        <v>28</v>
      </c>
      <c r="B2501" s="2" t="s">
        <v>1007</v>
      </c>
      <c r="C2501" s="2" t="s">
        <v>187</v>
      </c>
      <c r="D2501" s="2" t="s">
        <v>33</v>
      </c>
      <c r="E2501" s="2" t="s">
        <v>1043</v>
      </c>
      <c r="F2501" s="2" t="s">
        <v>29</v>
      </c>
      <c r="G2501" s="9">
        <v>1690</v>
      </c>
      <c r="H2501" s="9" t="s">
        <v>0</v>
      </c>
      <c r="I2501" s="9">
        <v>1690</v>
      </c>
      <c r="J2501" s="9">
        <f>J2502</f>
        <v>1689.9753000000001</v>
      </c>
      <c r="K2501" s="9">
        <f>K2502</f>
        <v>1689.9753000000001</v>
      </c>
      <c r="L2501" s="9">
        <f>L2502</f>
        <v>1688.8424500000001</v>
      </c>
      <c r="M2501" s="9">
        <f t="shared" si="1195"/>
        <v>99.931505917159768</v>
      </c>
      <c r="N2501" s="9">
        <f t="shared" si="1196"/>
        <v>99.932966475900571</v>
      </c>
    </row>
    <row r="2502" spans="1:14">
      <c r="A2502" s="8" t="s">
        <v>30</v>
      </c>
      <c r="B2502" s="2" t="s">
        <v>1007</v>
      </c>
      <c r="C2502" s="2" t="s">
        <v>187</v>
      </c>
      <c r="D2502" s="2" t="s">
        <v>33</v>
      </c>
      <c r="E2502" s="2" t="s">
        <v>1043</v>
      </c>
      <c r="F2502" s="2" t="s">
        <v>31</v>
      </c>
      <c r="G2502" s="9">
        <v>1690</v>
      </c>
      <c r="H2502" s="9" t="s">
        <v>0</v>
      </c>
      <c r="I2502" s="9">
        <v>1690</v>
      </c>
      <c r="J2502" s="9">
        <v>1689.9753000000001</v>
      </c>
      <c r="K2502" s="9">
        <v>1689.9753000000001</v>
      </c>
      <c r="L2502" s="9">
        <v>1688.8424500000001</v>
      </c>
      <c r="M2502" s="9">
        <f t="shared" si="1195"/>
        <v>99.931505917159768</v>
      </c>
      <c r="N2502" s="9">
        <f t="shared" si="1196"/>
        <v>99.932966475900571</v>
      </c>
    </row>
    <row r="2503" spans="1:14" ht="25.5">
      <c r="A2503" s="8" t="s">
        <v>677</v>
      </c>
      <c r="B2503" s="2" t="s">
        <v>1007</v>
      </c>
      <c r="C2503" s="2" t="s">
        <v>187</v>
      </c>
      <c r="D2503" s="2" t="s">
        <v>33</v>
      </c>
      <c r="E2503" s="2" t="s">
        <v>678</v>
      </c>
      <c r="F2503" s="2"/>
      <c r="G2503" s="9"/>
      <c r="H2503" s="9"/>
      <c r="I2503" s="9"/>
      <c r="J2503" s="9">
        <f>J2504</f>
        <v>5518.2000000000007</v>
      </c>
      <c r="K2503" s="9">
        <f t="shared" ref="K2503:L2503" si="1206">K2504</f>
        <v>5518.2000000000007</v>
      </c>
      <c r="L2503" s="9">
        <f t="shared" si="1206"/>
        <v>5459.7830000000004</v>
      </c>
      <c r="M2503" s="9">
        <v>0</v>
      </c>
      <c r="N2503" s="9">
        <f t="shared" ref="N2503:N2508" si="1207">L2503/J2503*100</f>
        <v>98.941375810952835</v>
      </c>
    </row>
    <row r="2504" spans="1:14" ht="25.5">
      <c r="A2504" s="8" t="s">
        <v>677</v>
      </c>
      <c r="B2504" s="2" t="s">
        <v>1007</v>
      </c>
      <c r="C2504" s="2" t="s">
        <v>187</v>
      </c>
      <c r="D2504" s="2" t="s">
        <v>33</v>
      </c>
      <c r="E2504" s="2" t="s">
        <v>679</v>
      </c>
      <c r="F2504" s="2"/>
      <c r="G2504" s="9"/>
      <c r="H2504" s="9"/>
      <c r="I2504" s="9"/>
      <c r="J2504" s="9">
        <f>J2505+J2507</f>
        <v>5518.2000000000007</v>
      </c>
      <c r="K2504" s="9">
        <f t="shared" ref="K2504:L2504" si="1208">K2505+K2507</f>
        <v>5518.2000000000007</v>
      </c>
      <c r="L2504" s="9">
        <f t="shared" si="1208"/>
        <v>5459.7830000000004</v>
      </c>
      <c r="M2504" s="9">
        <v>0</v>
      </c>
      <c r="N2504" s="9">
        <f t="shared" si="1207"/>
        <v>98.941375810952835</v>
      </c>
    </row>
    <row r="2505" spans="1:14">
      <c r="A2505" s="8" t="s">
        <v>28</v>
      </c>
      <c r="B2505" s="2" t="s">
        <v>1007</v>
      </c>
      <c r="C2505" s="2" t="s">
        <v>187</v>
      </c>
      <c r="D2505" s="2" t="s">
        <v>33</v>
      </c>
      <c r="E2505" s="2" t="s">
        <v>679</v>
      </c>
      <c r="F2505" s="2">
        <v>500</v>
      </c>
      <c r="G2505" s="9"/>
      <c r="H2505" s="9"/>
      <c r="I2505" s="9"/>
      <c r="J2505" s="9">
        <f>J2506</f>
        <v>431.6</v>
      </c>
      <c r="K2505" s="9">
        <f t="shared" ref="K2505:L2505" si="1209">K2506</f>
        <v>431.6</v>
      </c>
      <c r="L2505" s="9">
        <f t="shared" si="1209"/>
        <v>431.6</v>
      </c>
      <c r="M2505" s="9">
        <v>0</v>
      </c>
      <c r="N2505" s="9">
        <f t="shared" si="1207"/>
        <v>100</v>
      </c>
    </row>
    <row r="2506" spans="1:14">
      <c r="A2506" s="58" t="s">
        <v>411</v>
      </c>
      <c r="B2506" s="2" t="s">
        <v>1007</v>
      </c>
      <c r="C2506" s="2" t="s">
        <v>187</v>
      </c>
      <c r="D2506" s="2" t="s">
        <v>33</v>
      </c>
      <c r="E2506" s="2" t="s">
        <v>679</v>
      </c>
      <c r="F2506" s="2">
        <v>540</v>
      </c>
      <c r="G2506" s="9"/>
      <c r="H2506" s="9"/>
      <c r="I2506" s="9"/>
      <c r="J2506" s="9">
        <v>431.6</v>
      </c>
      <c r="K2506" s="9">
        <v>431.6</v>
      </c>
      <c r="L2506" s="9">
        <v>431.6</v>
      </c>
      <c r="M2506" s="9">
        <v>0</v>
      </c>
      <c r="N2506" s="9">
        <f t="shared" si="1207"/>
        <v>100</v>
      </c>
    </row>
    <row r="2507" spans="1:14" ht="38.25">
      <c r="A2507" s="8" t="s">
        <v>62</v>
      </c>
      <c r="B2507" s="2" t="s">
        <v>1007</v>
      </c>
      <c r="C2507" s="2" t="s">
        <v>187</v>
      </c>
      <c r="D2507" s="2" t="s">
        <v>33</v>
      </c>
      <c r="E2507" s="2" t="s">
        <v>679</v>
      </c>
      <c r="F2507" s="2">
        <v>600</v>
      </c>
      <c r="G2507" s="9"/>
      <c r="H2507" s="9"/>
      <c r="I2507" s="9"/>
      <c r="J2507" s="9">
        <f>J2508</f>
        <v>5086.6000000000004</v>
      </c>
      <c r="K2507" s="9">
        <f t="shared" ref="K2507:L2507" si="1210">K2508</f>
        <v>5086.6000000000004</v>
      </c>
      <c r="L2507" s="9">
        <f t="shared" si="1210"/>
        <v>5028.183</v>
      </c>
      <c r="M2507" s="9">
        <v>0</v>
      </c>
      <c r="N2507" s="9">
        <f t="shared" si="1207"/>
        <v>98.851551134353002</v>
      </c>
    </row>
    <row r="2508" spans="1:14">
      <c r="A2508" s="8" t="s">
        <v>102</v>
      </c>
      <c r="B2508" s="2" t="s">
        <v>1007</v>
      </c>
      <c r="C2508" s="2" t="s">
        <v>187</v>
      </c>
      <c r="D2508" s="2" t="s">
        <v>33</v>
      </c>
      <c r="E2508" s="2" t="s">
        <v>679</v>
      </c>
      <c r="F2508" s="2">
        <v>620</v>
      </c>
      <c r="G2508" s="9"/>
      <c r="H2508" s="9"/>
      <c r="I2508" s="9"/>
      <c r="J2508" s="9">
        <v>5086.6000000000004</v>
      </c>
      <c r="K2508" s="9">
        <v>5086.6000000000004</v>
      </c>
      <c r="L2508" s="9">
        <v>5028.183</v>
      </c>
      <c r="M2508" s="9">
        <v>0</v>
      </c>
      <c r="N2508" s="9">
        <f t="shared" si="1207"/>
        <v>98.851551134353002</v>
      </c>
    </row>
    <row r="2509" spans="1:14">
      <c r="A2509" s="12" t="s">
        <v>0</v>
      </c>
      <c r="B2509" s="2"/>
      <c r="C2509" s="2"/>
      <c r="D2509" s="2"/>
      <c r="E2509" s="6" t="s">
        <v>0</v>
      </c>
      <c r="F2509" s="6" t="s">
        <v>0</v>
      </c>
      <c r="G2509" s="14" t="s">
        <v>0</v>
      </c>
      <c r="H2509" s="14" t="s">
        <v>0</v>
      </c>
      <c r="I2509" s="14" t="s">
        <v>0</v>
      </c>
      <c r="J2509" s="14"/>
      <c r="K2509" s="14"/>
      <c r="L2509" s="14"/>
      <c r="M2509" s="14"/>
      <c r="N2509" s="14"/>
    </row>
    <row r="2510" spans="1:14" ht="38.25">
      <c r="A2510" s="4" t="s">
        <v>1044</v>
      </c>
      <c r="B2510" s="5" t="s">
        <v>94</v>
      </c>
      <c r="C2510" s="6" t="s">
        <v>0</v>
      </c>
      <c r="D2510" s="6" t="s">
        <v>0</v>
      </c>
      <c r="E2510" s="6" t="s">
        <v>0</v>
      </c>
      <c r="F2510" s="6" t="s">
        <v>0</v>
      </c>
      <c r="G2510" s="7">
        <v>12409.5</v>
      </c>
      <c r="H2510" s="7" t="s">
        <v>0</v>
      </c>
      <c r="I2510" s="7">
        <v>12409.5</v>
      </c>
      <c r="J2510" s="7">
        <f>J2511</f>
        <v>12409.500000000002</v>
      </c>
      <c r="K2510" s="7">
        <f t="shared" ref="K2510:L2513" si="1211">K2511</f>
        <v>12409.500000000002</v>
      </c>
      <c r="L2510" s="7">
        <f t="shared" si="1211"/>
        <v>12345.101350000001</v>
      </c>
      <c r="M2510" s="7">
        <f t="shared" si="1195"/>
        <v>99.481053628268668</v>
      </c>
      <c r="N2510" s="7">
        <f t="shared" si="1196"/>
        <v>99.481053628268654</v>
      </c>
    </row>
    <row r="2511" spans="1:14">
      <c r="A2511" s="8" t="s">
        <v>18</v>
      </c>
      <c r="B2511" s="2" t="s">
        <v>94</v>
      </c>
      <c r="C2511" s="2" t="s">
        <v>19</v>
      </c>
      <c r="D2511" s="6" t="s">
        <v>0</v>
      </c>
      <c r="E2511" s="6" t="s">
        <v>0</v>
      </c>
      <c r="F2511" s="6" t="s">
        <v>0</v>
      </c>
      <c r="G2511" s="9">
        <v>12409.5</v>
      </c>
      <c r="H2511" s="9" t="s">
        <v>0</v>
      </c>
      <c r="I2511" s="9">
        <v>12409.5</v>
      </c>
      <c r="J2511" s="9">
        <f>J2512</f>
        <v>12409.500000000002</v>
      </c>
      <c r="K2511" s="9">
        <f t="shared" si="1211"/>
        <v>12409.500000000002</v>
      </c>
      <c r="L2511" s="9">
        <f t="shared" si="1211"/>
        <v>12345.101350000001</v>
      </c>
      <c r="M2511" s="9">
        <f t="shared" si="1195"/>
        <v>99.481053628268668</v>
      </c>
      <c r="N2511" s="9">
        <f t="shared" si="1196"/>
        <v>99.481053628268654</v>
      </c>
    </row>
    <row r="2512" spans="1:14">
      <c r="A2512" s="8" t="s">
        <v>314</v>
      </c>
      <c r="B2512" s="2" t="s">
        <v>94</v>
      </c>
      <c r="C2512" s="2" t="s">
        <v>19</v>
      </c>
      <c r="D2512" s="2" t="s">
        <v>315</v>
      </c>
      <c r="E2512" s="6" t="s">
        <v>0</v>
      </c>
      <c r="F2512" s="6" t="s">
        <v>0</v>
      </c>
      <c r="G2512" s="9">
        <v>12409.5</v>
      </c>
      <c r="H2512" s="9" t="s">
        <v>0</v>
      </c>
      <c r="I2512" s="9">
        <v>12409.5</v>
      </c>
      <c r="J2512" s="9">
        <f>J2513</f>
        <v>12409.500000000002</v>
      </c>
      <c r="K2512" s="9">
        <f t="shared" si="1211"/>
        <v>12409.500000000002</v>
      </c>
      <c r="L2512" s="9">
        <f t="shared" si="1211"/>
        <v>12345.101350000001</v>
      </c>
      <c r="M2512" s="9">
        <f t="shared" si="1195"/>
        <v>99.481053628268668</v>
      </c>
      <c r="N2512" s="9">
        <f t="shared" si="1196"/>
        <v>99.481053628268654</v>
      </c>
    </row>
    <row r="2513" spans="1:14" ht="38.25">
      <c r="A2513" s="8" t="s">
        <v>1045</v>
      </c>
      <c r="B2513" s="2" t="s">
        <v>94</v>
      </c>
      <c r="C2513" s="2" t="s">
        <v>19</v>
      </c>
      <c r="D2513" s="2" t="s">
        <v>315</v>
      </c>
      <c r="E2513" s="2" t="s">
        <v>1046</v>
      </c>
      <c r="F2513" s="6" t="s">
        <v>0</v>
      </c>
      <c r="G2513" s="9">
        <v>12409.5</v>
      </c>
      <c r="H2513" s="9" t="s">
        <v>0</v>
      </c>
      <c r="I2513" s="9">
        <v>12409.5</v>
      </c>
      <c r="J2513" s="9">
        <f>J2514</f>
        <v>12409.500000000002</v>
      </c>
      <c r="K2513" s="9">
        <f t="shared" si="1211"/>
        <v>12409.500000000002</v>
      </c>
      <c r="L2513" s="9">
        <f t="shared" si="1211"/>
        <v>12345.101350000001</v>
      </c>
      <c r="M2513" s="9">
        <f t="shared" si="1195"/>
        <v>99.481053628268668</v>
      </c>
      <c r="N2513" s="9">
        <f t="shared" si="1196"/>
        <v>99.481053628268654</v>
      </c>
    </row>
    <row r="2514" spans="1:14" ht="25.5">
      <c r="A2514" s="8" t="s">
        <v>83</v>
      </c>
      <c r="B2514" s="2" t="s">
        <v>94</v>
      </c>
      <c r="C2514" s="2" t="s">
        <v>19</v>
      </c>
      <c r="D2514" s="2" t="s">
        <v>315</v>
      </c>
      <c r="E2514" s="2" t="s">
        <v>1047</v>
      </c>
      <c r="F2514" s="6" t="s">
        <v>0</v>
      </c>
      <c r="G2514" s="9">
        <v>12409.5</v>
      </c>
      <c r="H2514" s="9" t="s">
        <v>0</v>
      </c>
      <c r="I2514" s="9">
        <v>12409.5</v>
      </c>
      <c r="J2514" s="9">
        <f>J2515+J2517+J2519</f>
        <v>12409.500000000002</v>
      </c>
      <c r="K2514" s="9">
        <f t="shared" ref="K2514:L2514" si="1212">K2515+K2517+K2519</f>
        <v>12409.500000000002</v>
      </c>
      <c r="L2514" s="9">
        <f t="shared" si="1212"/>
        <v>12345.101350000001</v>
      </c>
      <c r="M2514" s="9">
        <f t="shared" si="1195"/>
        <v>99.481053628268668</v>
      </c>
      <c r="N2514" s="9">
        <f t="shared" si="1196"/>
        <v>99.481053628268654</v>
      </c>
    </row>
    <row r="2515" spans="1:14" ht="76.5">
      <c r="A2515" s="8" t="s">
        <v>85</v>
      </c>
      <c r="B2515" s="2" t="s">
        <v>94</v>
      </c>
      <c r="C2515" s="2" t="s">
        <v>19</v>
      </c>
      <c r="D2515" s="2" t="s">
        <v>315</v>
      </c>
      <c r="E2515" s="2" t="s">
        <v>1047</v>
      </c>
      <c r="F2515" s="2" t="s">
        <v>86</v>
      </c>
      <c r="G2515" s="9">
        <v>11498.1</v>
      </c>
      <c r="H2515" s="9" t="s">
        <v>0</v>
      </c>
      <c r="I2515" s="9">
        <v>11498.1</v>
      </c>
      <c r="J2515" s="9">
        <f>J2516</f>
        <v>11409.976000000001</v>
      </c>
      <c r="K2515" s="9">
        <f t="shared" ref="K2515:L2515" si="1213">K2516</f>
        <v>11409.976000000001</v>
      </c>
      <c r="L2515" s="9">
        <f t="shared" si="1213"/>
        <v>11345.57735</v>
      </c>
      <c r="M2515" s="9">
        <f t="shared" si="1195"/>
        <v>98.673496925579002</v>
      </c>
      <c r="N2515" s="9">
        <f t="shared" si="1196"/>
        <v>99.435593466629541</v>
      </c>
    </row>
    <row r="2516" spans="1:14" ht="25.5">
      <c r="A2516" s="8" t="s">
        <v>87</v>
      </c>
      <c r="B2516" s="2" t="s">
        <v>94</v>
      </c>
      <c r="C2516" s="2" t="s">
        <v>19</v>
      </c>
      <c r="D2516" s="2" t="s">
        <v>315</v>
      </c>
      <c r="E2516" s="2" t="s">
        <v>1047</v>
      </c>
      <c r="F2516" s="2" t="s">
        <v>88</v>
      </c>
      <c r="G2516" s="9">
        <v>11498.1</v>
      </c>
      <c r="H2516" s="9" t="s">
        <v>0</v>
      </c>
      <c r="I2516" s="9">
        <v>11498.1</v>
      </c>
      <c r="J2516" s="9">
        <f>11003.56912+406.40688</f>
        <v>11409.976000000001</v>
      </c>
      <c r="K2516" s="9">
        <f>11003.56912+406.40688</f>
        <v>11409.976000000001</v>
      </c>
      <c r="L2516" s="9">
        <f>10941.21047+404.36688</f>
        <v>11345.57735</v>
      </c>
      <c r="M2516" s="9">
        <f t="shared" si="1195"/>
        <v>98.673496925579002</v>
      </c>
      <c r="N2516" s="9">
        <f t="shared" si="1196"/>
        <v>99.435593466629541</v>
      </c>
    </row>
    <row r="2517" spans="1:14" ht="25.5">
      <c r="A2517" s="8" t="s">
        <v>89</v>
      </c>
      <c r="B2517" s="2" t="s">
        <v>94</v>
      </c>
      <c r="C2517" s="2" t="s">
        <v>19</v>
      </c>
      <c r="D2517" s="2" t="s">
        <v>315</v>
      </c>
      <c r="E2517" s="2" t="s">
        <v>1047</v>
      </c>
      <c r="F2517" s="2" t="s">
        <v>90</v>
      </c>
      <c r="G2517" s="9">
        <v>908.2</v>
      </c>
      <c r="H2517" s="9" t="s">
        <v>0</v>
      </c>
      <c r="I2517" s="9">
        <v>908.2</v>
      </c>
      <c r="J2517" s="9">
        <f>J2518</f>
        <v>999.02</v>
      </c>
      <c r="K2517" s="9">
        <f t="shared" ref="K2517:L2517" si="1214">K2518</f>
        <v>999.02</v>
      </c>
      <c r="L2517" s="9">
        <f t="shared" si="1214"/>
        <v>999.02</v>
      </c>
      <c r="M2517" s="9">
        <f t="shared" si="1195"/>
        <v>109.99999999999999</v>
      </c>
      <c r="N2517" s="9">
        <f t="shared" si="1196"/>
        <v>100</v>
      </c>
    </row>
    <row r="2518" spans="1:14" ht="38.25">
      <c r="A2518" s="8" t="s">
        <v>91</v>
      </c>
      <c r="B2518" s="2" t="s">
        <v>94</v>
      </c>
      <c r="C2518" s="2" t="s">
        <v>19</v>
      </c>
      <c r="D2518" s="2" t="s">
        <v>315</v>
      </c>
      <c r="E2518" s="2" t="s">
        <v>1047</v>
      </c>
      <c r="F2518" s="2" t="s">
        <v>92</v>
      </c>
      <c r="G2518" s="9">
        <v>908.2</v>
      </c>
      <c r="H2518" s="9" t="s">
        <v>0</v>
      </c>
      <c r="I2518" s="9">
        <v>908.2</v>
      </c>
      <c r="J2518" s="9">
        <v>999.02</v>
      </c>
      <c r="K2518" s="9">
        <v>999.02</v>
      </c>
      <c r="L2518" s="9">
        <v>999.02</v>
      </c>
      <c r="M2518" s="9">
        <f t="shared" si="1195"/>
        <v>109.99999999999999</v>
      </c>
      <c r="N2518" s="9">
        <f t="shared" si="1196"/>
        <v>100</v>
      </c>
    </row>
    <row r="2519" spans="1:14">
      <c r="A2519" s="8" t="s">
        <v>97</v>
      </c>
      <c r="B2519" s="2" t="s">
        <v>94</v>
      </c>
      <c r="C2519" s="2" t="s">
        <v>19</v>
      </c>
      <c r="D2519" s="2" t="s">
        <v>315</v>
      </c>
      <c r="E2519" s="2" t="s">
        <v>1047</v>
      </c>
      <c r="F2519" s="2" t="s">
        <v>98</v>
      </c>
      <c r="G2519" s="9">
        <v>3.2</v>
      </c>
      <c r="H2519" s="9" t="s">
        <v>0</v>
      </c>
      <c r="I2519" s="9">
        <v>3.2</v>
      </c>
      <c r="J2519" s="9">
        <f>J2520</f>
        <v>0.504</v>
      </c>
      <c r="K2519" s="9">
        <f t="shared" ref="K2519:L2519" si="1215">K2520</f>
        <v>0.504</v>
      </c>
      <c r="L2519" s="9">
        <f t="shared" si="1215"/>
        <v>0.504</v>
      </c>
      <c r="M2519" s="9">
        <f t="shared" si="1195"/>
        <v>15.75</v>
      </c>
      <c r="N2519" s="9">
        <f t="shared" si="1196"/>
        <v>100</v>
      </c>
    </row>
    <row r="2520" spans="1:14">
      <c r="A2520" s="8" t="s">
        <v>99</v>
      </c>
      <c r="B2520" s="2" t="s">
        <v>94</v>
      </c>
      <c r="C2520" s="2" t="s">
        <v>19</v>
      </c>
      <c r="D2520" s="2" t="s">
        <v>315</v>
      </c>
      <c r="E2520" s="2" t="s">
        <v>1047</v>
      </c>
      <c r="F2520" s="2" t="s">
        <v>100</v>
      </c>
      <c r="G2520" s="9">
        <v>3.2</v>
      </c>
      <c r="H2520" s="9" t="s">
        <v>0</v>
      </c>
      <c r="I2520" s="9">
        <v>3.2</v>
      </c>
      <c r="J2520" s="9">
        <v>0.504</v>
      </c>
      <c r="K2520" s="9">
        <v>0.504</v>
      </c>
      <c r="L2520" s="9">
        <v>0.504</v>
      </c>
      <c r="M2520" s="9">
        <f t="shared" si="1195"/>
        <v>15.75</v>
      </c>
      <c r="N2520" s="9">
        <f t="shared" si="1196"/>
        <v>100</v>
      </c>
    </row>
    <row r="2521" spans="1:14">
      <c r="A2521" s="12" t="s">
        <v>0</v>
      </c>
      <c r="B2521" s="13" t="s">
        <v>0</v>
      </c>
      <c r="C2521" s="6" t="s">
        <v>0</v>
      </c>
      <c r="D2521" s="6" t="s">
        <v>0</v>
      </c>
      <c r="E2521" s="6" t="s">
        <v>0</v>
      </c>
      <c r="F2521" s="6" t="s">
        <v>0</v>
      </c>
      <c r="G2521" s="14" t="s">
        <v>0</v>
      </c>
      <c r="H2521" s="14" t="s">
        <v>0</v>
      </c>
      <c r="I2521" s="14" t="s">
        <v>0</v>
      </c>
      <c r="J2521" s="14"/>
      <c r="K2521" s="14"/>
      <c r="L2521" s="14"/>
      <c r="M2521" s="14"/>
      <c r="N2521" s="14"/>
    </row>
    <row r="2522" spans="1:14" ht="51">
      <c r="A2522" s="4" t="s">
        <v>1048</v>
      </c>
      <c r="B2522" s="5" t="s">
        <v>1049</v>
      </c>
      <c r="C2522" s="6" t="s">
        <v>0</v>
      </c>
      <c r="D2522" s="6" t="s">
        <v>0</v>
      </c>
      <c r="E2522" s="6" t="s">
        <v>0</v>
      </c>
      <c r="F2522" s="6" t="s">
        <v>0</v>
      </c>
      <c r="G2522" s="7">
        <v>989889.8</v>
      </c>
      <c r="H2522" s="7">
        <v>1448.4</v>
      </c>
      <c r="I2522" s="7">
        <v>991338.2</v>
      </c>
      <c r="J2522" s="7">
        <f>J2523</f>
        <v>1000587.6887000001</v>
      </c>
      <c r="K2522" s="7">
        <f t="shared" ref="K2522:L2522" si="1216">K2523</f>
        <v>994579.5415680001</v>
      </c>
      <c r="L2522" s="7">
        <f t="shared" si="1216"/>
        <v>991464.72557999997</v>
      </c>
      <c r="M2522" s="7">
        <f t="shared" si="1195"/>
        <v>100.01276310950189</v>
      </c>
      <c r="N2522" s="7">
        <f t="shared" si="1196"/>
        <v>99.088239519331594</v>
      </c>
    </row>
    <row r="2523" spans="1:14">
      <c r="A2523" s="8" t="s">
        <v>18</v>
      </c>
      <c r="B2523" s="2" t="s">
        <v>1049</v>
      </c>
      <c r="C2523" s="2" t="s">
        <v>19</v>
      </c>
      <c r="D2523" s="6" t="s">
        <v>0</v>
      </c>
      <c r="E2523" s="6" t="s">
        <v>0</v>
      </c>
      <c r="F2523" s="6" t="s">
        <v>0</v>
      </c>
      <c r="G2523" s="9">
        <v>989889.8</v>
      </c>
      <c r="H2523" s="9">
        <v>1448.4</v>
      </c>
      <c r="I2523" s="9">
        <v>991338.2</v>
      </c>
      <c r="J2523" s="9">
        <f>J2524+J2531+J2546+J2571</f>
        <v>1000587.6887000001</v>
      </c>
      <c r="K2523" s="9">
        <f t="shared" ref="K2523:L2523" si="1217">K2524+K2531+K2546+K2571</f>
        <v>994579.5415680001</v>
      </c>
      <c r="L2523" s="9">
        <f t="shared" si="1217"/>
        <v>991464.72557999997</v>
      </c>
      <c r="M2523" s="9">
        <f t="shared" si="1195"/>
        <v>100.01276310950189</v>
      </c>
      <c r="N2523" s="9">
        <f t="shared" si="1196"/>
        <v>99.088239519331594</v>
      </c>
    </row>
    <row r="2524" spans="1:14" ht="38.25">
      <c r="A2524" s="8" t="s">
        <v>1050</v>
      </c>
      <c r="B2524" s="2" t="s">
        <v>1049</v>
      </c>
      <c r="C2524" s="2" t="s">
        <v>19</v>
      </c>
      <c r="D2524" s="2" t="s">
        <v>129</v>
      </c>
      <c r="E2524" s="6" t="s">
        <v>0</v>
      </c>
      <c r="F2524" s="6" t="s">
        <v>0</v>
      </c>
      <c r="G2524" s="9">
        <v>6096.2</v>
      </c>
      <c r="H2524" s="9" t="s">
        <v>0</v>
      </c>
      <c r="I2524" s="9">
        <v>6096.2</v>
      </c>
      <c r="J2524" s="9">
        <f>J2525</f>
        <v>6096.2</v>
      </c>
      <c r="K2524" s="9">
        <f t="shared" ref="K2524:L2528" si="1218">K2525</f>
        <v>6096.2</v>
      </c>
      <c r="L2524" s="9">
        <f t="shared" si="1218"/>
        <v>6087.6290300000001</v>
      </c>
      <c r="M2524" s="9">
        <f t="shared" si="1195"/>
        <v>99.859404711131532</v>
      </c>
      <c r="N2524" s="9">
        <f t="shared" si="1196"/>
        <v>99.859404711131532</v>
      </c>
    </row>
    <row r="2525" spans="1:14" ht="38.25">
      <c r="A2525" s="8" t="s">
        <v>1051</v>
      </c>
      <c r="B2525" s="2" t="s">
        <v>1049</v>
      </c>
      <c r="C2525" s="2" t="s">
        <v>19</v>
      </c>
      <c r="D2525" s="2" t="s">
        <v>129</v>
      </c>
      <c r="E2525" s="2" t="s">
        <v>1052</v>
      </c>
      <c r="F2525" s="6" t="s">
        <v>0</v>
      </c>
      <c r="G2525" s="9">
        <v>6096.2</v>
      </c>
      <c r="H2525" s="9" t="s">
        <v>0</v>
      </c>
      <c r="I2525" s="9">
        <v>6096.2</v>
      </c>
      <c r="J2525" s="9">
        <f>J2526</f>
        <v>6096.2</v>
      </c>
      <c r="K2525" s="9">
        <f t="shared" si="1218"/>
        <v>6096.2</v>
      </c>
      <c r="L2525" s="9">
        <f t="shared" si="1218"/>
        <v>6087.6290300000001</v>
      </c>
      <c r="M2525" s="9">
        <f t="shared" si="1195"/>
        <v>99.859404711131532</v>
      </c>
      <c r="N2525" s="9">
        <f t="shared" si="1196"/>
        <v>99.859404711131532</v>
      </c>
    </row>
    <row r="2526" spans="1:14">
      <c r="A2526" s="8" t="s">
        <v>1053</v>
      </c>
      <c r="B2526" s="2" t="s">
        <v>1049</v>
      </c>
      <c r="C2526" s="2" t="s">
        <v>19</v>
      </c>
      <c r="D2526" s="2" t="s">
        <v>129</v>
      </c>
      <c r="E2526" s="2" t="s">
        <v>1054</v>
      </c>
      <c r="F2526" s="6" t="s">
        <v>0</v>
      </c>
      <c r="G2526" s="9">
        <v>6096.2</v>
      </c>
      <c r="H2526" s="9" t="s">
        <v>0</v>
      </c>
      <c r="I2526" s="9">
        <v>6096.2</v>
      </c>
      <c r="J2526" s="9">
        <f>J2527</f>
        <v>6096.2</v>
      </c>
      <c r="K2526" s="9">
        <f t="shared" si="1218"/>
        <v>6096.2</v>
      </c>
      <c r="L2526" s="9">
        <f t="shared" si="1218"/>
        <v>6087.6290300000001</v>
      </c>
      <c r="M2526" s="9">
        <f t="shared" si="1195"/>
        <v>99.859404711131532</v>
      </c>
      <c r="N2526" s="9">
        <f t="shared" si="1196"/>
        <v>99.859404711131532</v>
      </c>
    </row>
    <row r="2527" spans="1:14" ht="25.5">
      <c r="A2527" s="8" t="s">
        <v>83</v>
      </c>
      <c r="B2527" s="2" t="s">
        <v>1049</v>
      </c>
      <c r="C2527" s="2" t="s">
        <v>19</v>
      </c>
      <c r="D2527" s="2" t="s">
        <v>129</v>
      </c>
      <c r="E2527" s="2" t="s">
        <v>1055</v>
      </c>
      <c r="F2527" s="6" t="s">
        <v>0</v>
      </c>
      <c r="G2527" s="9">
        <v>6096.2</v>
      </c>
      <c r="H2527" s="9" t="s">
        <v>0</v>
      </c>
      <c r="I2527" s="9">
        <v>6096.2</v>
      </c>
      <c r="J2527" s="9">
        <f>J2528</f>
        <v>6096.2</v>
      </c>
      <c r="K2527" s="9">
        <f t="shared" si="1218"/>
        <v>6096.2</v>
      </c>
      <c r="L2527" s="9">
        <f t="shared" si="1218"/>
        <v>6087.6290300000001</v>
      </c>
      <c r="M2527" s="9">
        <f t="shared" si="1195"/>
        <v>99.859404711131532</v>
      </c>
      <c r="N2527" s="9">
        <f t="shared" si="1196"/>
        <v>99.859404711131532</v>
      </c>
    </row>
    <row r="2528" spans="1:14" ht="76.5">
      <c r="A2528" s="8" t="s">
        <v>85</v>
      </c>
      <c r="B2528" s="2" t="s">
        <v>1049</v>
      </c>
      <c r="C2528" s="2" t="s">
        <v>19</v>
      </c>
      <c r="D2528" s="2" t="s">
        <v>129</v>
      </c>
      <c r="E2528" s="2" t="s">
        <v>1055</v>
      </c>
      <c r="F2528" s="2" t="s">
        <v>86</v>
      </c>
      <c r="G2528" s="9">
        <v>6096.2</v>
      </c>
      <c r="H2528" s="9" t="s">
        <v>0</v>
      </c>
      <c r="I2528" s="9">
        <v>6096.2</v>
      </c>
      <c r="J2528" s="9">
        <f>J2529</f>
        <v>6096.2</v>
      </c>
      <c r="K2528" s="9">
        <f t="shared" si="1218"/>
        <v>6096.2</v>
      </c>
      <c r="L2528" s="9">
        <f t="shared" si="1218"/>
        <v>6087.6290300000001</v>
      </c>
      <c r="M2528" s="9">
        <f t="shared" si="1195"/>
        <v>99.859404711131532</v>
      </c>
      <c r="N2528" s="9">
        <f t="shared" si="1196"/>
        <v>99.859404711131532</v>
      </c>
    </row>
    <row r="2529" spans="1:14" ht="25.5">
      <c r="A2529" s="8" t="s">
        <v>87</v>
      </c>
      <c r="B2529" s="2" t="s">
        <v>1049</v>
      </c>
      <c r="C2529" s="2" t="s">
        <v>19</v>
      </c>
      <c r="D2529" s="2" t="s">
        <v>129</v>
      </c>
      <c r="E2529" s="2" t="s">
        <v>1055</v>
      </c>
      <c r="F2529" s="2" t="s">
        <v>88</v>
      </c>
      <c r="G2529" s="9">
        <v>6096.2</v>
      </c>
      <c r="H2529" s="9" t="s">
        <v>0</v>
      </c>
      <c r="I2529" s="9">
        <v>6096.2</v>
      </c>
      <c r="J2529" s="9">
        <v>6096.2</v>
      </c>
      <c r="K2529" s="9">
        <v>6096.2</v>
      </c>
      <c r="L2529" s="9">
        <v>6087.6290300000001</v>
      </c>
      <c r="M2529" s="9">
        <f t="shared" si="1195"/>
        <v>99.859404711131532</v>
      </c>
      <c r="N2529" s="9">
        <f t="shared" si="1196"/>
        <v>99.859404711131532</v>
      </c>
    </row>
    <row r="2530" spans="1:14">
      <c r="A2530" s="8"/>
      <c r="B2530" s="2"/>
      <c r="C2530" s="2"/>
      <c r="D2530" s="2"/>
      <c r="E2530" s="2"/>
      <c r="F2530" s="2"/>
      <c r="G2530" s="9"/>
      <c r="H2530" s="9"/>
      <c r="I2530" s="9"/>
      <c r="J2530" s="9"/>
      <c r="K2530" s="9"/>
      <c r="L2530" s="9"/>
      <c r="M2530" s="9"/>
      <c r="N2530" s="9"/>
    </row>
    <row r="2531" spans="1:14" ht="51">
      <c r="A2531" s="8" t="s">
        <v>1056</v>
      </c>
      <c r="B2531" s="2" t="s">
        <v>1049</v>
      </c>
      <c r="C2531" s="2" t="s">
        <v>19</v>
      </c>
      <c r="D2531" s="2" t="s">
        <v>33</v>
      </c>
      <c r="E2531" s="6" t="s">
        <v>0</v>
      </c>
      <c r="F2531" s="6" t="s">
        <v>0</v>
      </c>
      <c r="G2531" s="9">
        <v>5640.9</v>
      </c>
      <c r="H2531" s="9" t="s">
        <v>0</v>
      </c>
      <c r="I2531" s="9">
        <v>5640.9</v>
      </c>
      <c r="J2531" s="9">
        <f>J2532</f>
        <v>13191.42222</v>
      </c>
      <c r="K2531" s="9">
        <f t="shared" ref="K2531:L2531" si="1219">K2532</f>
        <v>13191.42222</v>
      </c>
      <c r="L2531" s="9">
        <f t="shared" si="1219"/>
        <v>13191.42222</v>
      </c>
      <c r="M2531" s="9">
        <f t="shared" si="1195"/>
        <v>233.85314790193058</v>
      </c>
      <c r="N2531" s="9">
        <f t="shared" si="1196"/>
        <v>100</v>
      </c>
    </row>
    <row r="2532" spans="1:14" ht="63.75">
      <c r="A2532" s="8" t="s">
        <v>1057</v>
      </c>
      <c r="B2532" s="2" t="s">
        <v>1049</v>
      </c>
      <c r="C2532" s="2" t="s">
        <v>19</v>
      </c>
      <c r="D2532" s="2" t="s">
        <v>33</v>
      </c>
      <c r="E2532" s="2" t="s">
        <v>1058</v>
      </c>
      <c r="F2532" s="6" t="s">
        <v>0</v>
      </c>
      <c r="G2532" s="9">
        <v>5640.9</v>
      </c>
      <c r="H2532" s="9" t="s">
        <v>0</v>
      </c>
      <c r="I2532" s="9">
        <v>5640.9</v>
      </c>
      <c r="J2532" s="9">
        <f>J2533+J2539</f>
        <v>13191.42222</v>
      </c>
      <c r="K2532" s="9">
        <f t="shared" ref="K2532:L2532" si="1220">K2533+K2539</f>
        <v>13191.42222</v>
      </c>
      <c r="L2532" s="9">
        <f t="shared" si="1220"/>
        <v>13191.42222</v>
      </c>
      <c r="M2532" s="9">
        <f t="shared" si="1195"/>
        <v>233.85314790193058</v>
      </c>
      <c r="N2532" s="9">
        <f t="shared" si="1196"/>
        <v>100</v>
      </c>
    </row>
    <row r="2533" spans="1:14" ht="25.5">
      <c r="A2533" s="8" t="s">
        <v>1059</v>
      </c>
      <c r="B2533" s="2" t="s">
        <v>1049</v>
      </c>
      <c r="C2533" s="2" t="s">
        <v>19</v>
      </c>
      <c r="D2533" s="2" t="s">
        <v>33</v>
      </c>
      <c r="E2533" s="2" t="s">
        <v>1060</v>
      </c>
      <c r="F2533" s="6" t="s">
        <v>0</v>
      </c>
      <c r="G2533" s="9">
        <v>4174.8</v>
      </c>
      <c r="H2533" s="9" t="s">
        <v>0</v>
      </c>
      <c r="I2533" s="9">
        <v>4174.8</v>
      </c>
      <c r="J2533" s="9">
        <f>J2534</f>
        <v>9596.5751999999993</v>
      </c>
      <c r="K2533" s="9">
        <f t="shared" ref="K2533:L2533" si="1221">K2534</f>
        <v>9596.5751999999993</v>
      </c>
      <c r="L2533" s="9">
        <f t="shared" si="1221"/>
        <v>9596.5751999999993</v>
      </c>
      <c r="M2533" s="9">
        <f t="shared" si="1195"/>
        <v>229.8691003161828</v>
      </c>
      <c r="N2533" s="9">
        <f t="shared" si="1196"/>
        <v>100</v>
      </c>
    </row>
    <row r="2534" spans="1:14" ht="38.25">
      <c r="A2534" s="8" t="s">
        <v>1061</v>
      </c>
      <c r="B2534" s="2" t="s">
        <v>1049</v>
      </c>
      <c r="C2534" s="2" t="s">
        <v>19</v>
      </c>
      <c r="D2534" s="2" t="s">
        <v>33</v>
      </c>
      <c r="E2534" s="2" t="s">
        <v>1062</v>
      </c>
      <c r="F2534" s="6" t="s">
        <v>0</v>
      </c>
      <c r="G2534" s="9">
        <v>4174.8</v>
      </c>
      <c r="H2534" s="9" t="s">
        <v>0</v>
      </c>
      <c r="I2534" s="9">
        <v>4174.8</v>
      </c>
      <c r="J2534" s="9">
        <f>J2535+J2537</f>
        <v>9596.5751999999993</v>
      </c>
      <c r="K2534" s="9">
        <f t="shared" ref="K2534:L2534" si="1222">K2535+K2537</f>
        <v>9596.5751999999993</v>
      </c>
      <c r="L2534" s="9">
        <f t="shared" si="1222"/>
        <v>9596.5751999999993</v>
      </c>
      <c r="M2534" s="9">
        <f t="shared" si="1195"/>
        <v>229.8691003161828</v>
      </c>
      <c r="N2534" s="9">
        <f t="shared" si="1196"/>
        <v>100</v>
      </c>
    </row>
    <row r="2535" spans="1:14" ht="76.5">
      <c r="A2535" s="8" t="s">
        <v>85</v>
      </c>
      <c r="B2535" s="2" t="s">
        <v>1049</v>
      </c>
      <c r="C2535" s="2" t="s">
        <v>19</v>
      </c>
      <c r="D2535" s="2" t="s">
        <v>33</v>
      </c>
      <c r="E2535" s="2" t="s">
        <v>1062</v>
      </c>
      <c r="F2535" s="2" t="s">
        <v>86</v>
      </c>
      <c r="G2535" s="9">
        <v>3982.3</v>
      </c>
      <c r="H2535" s="9" t="s">
        <v>0</v>
      </c>
      <c r="I2535" s="9">
        <v>3982.3</v>
      </c>
      <c r="J2535" s="9">
        <f>J2536</f>
        <v>8929.7147499999992</v>
      </c>
      <c r="K2535" s="9">
        <f t="shared" ref="K2535:L2535" si="1223">K2536</f>
        <v>8929.7147499999992</v>
      </c>
      <c r="L2535" s="9">
        <f t="shared" si="1223"/>
        <v>8929.7147499999992</v>
      </c>
      <c r="M2535" s="9">
        <f t="shared" si="1195"/>
        <v>224.235109107802</v>
      </c>
      <c r="N2535" s="9">
        <f t="shared" si="1196"/>
        <v>100</v>
      </c>
    </row>
    <row r="2536" spans="1:14" ht="25.5">
      <c r="A2536" s="8" t="s">
        <v>87</v>
      </c>
      <c r="B2536" s="2" t="s">
        <v>1049</v>
      </c>
      <c r="C2536" s="2" t="s">
        <v>19</v>
      </c>
      <c r="D2536" s="2" t="s">
        <v>33</v>
      </c>
      <c r="E2536" s="2" t="s">
        <v>1062</v>
      </c>
      <c r="F2536" s="2" t="s">
        <v>88</v>
      </c>
      <c r="G2536" s="9">
        <v>3982.3</v>
      </c>
      <c r="H2536" s="9" t="s">
        <v>0</v>
      </c>
      <c r="I2536" s="9">
        <v>3982.3</v>
      </c>
      <c r="J2536" s="9">
        <f>8839.63695+90.0778</f>
        <v>8929.7147499999992</v>
      </c>
      <c r="K2536" s="9">
        <f>8839.63695+90.0778</f>
        <v>8929.7147499999992</v>
      </c>
      <c r="L2536" s="9">
        <f>8839.63695+90.0778</f>
        <v>8929.7147499999992</v>
      </c>
      <c r="M2536" s="9">
        <f t="shared" si="1195"/>
        <v>224.235109107802</v>
      </c>
      <c r="N2536" s="9">
        <f t="shared" si="1196"/>
        <v>100</v>
      </c>
    </row>
    <row r="2537" spans="1:14" ht="25.5">
      <c r="A2537" s="8" t="s">
        <v>89</v>
      </c>
      <c r="B2537" s="2" t="s">
        <v>1049</v>
      </c>
      <c r="C2537" s="2" t="s">
        <v>19</v>
      </c>
      <c r="D2537" s="2" t="s">
        <v>33</v>
      </c>
      <c r="E2537" s="2" t="s">
        <v>1062</v>
      </c>
      <c r="F2537" s="2" t="s">
        <v>90</v>
      </c>
      <c r="G2537" s="9">
        <v>192.5</v>
      </c>
      <c r="H2537" s="9" t="s">
        <v>0</v>
      </c>
      <c r="I2537" s="9">
        <v>192.5</v>
      </c>
      <c r="J2537" s="9">
        <f>J2538</f>
        <v>666.86045000000001</v>
      </c>
      <c r="K2537" s="9">
        <f t="shared" ref="K2537:L2537" si="1224">K2538</f>
        <v>666.86045000000001</v>
      </c>
      <c r="L2537" s="9">
        <f t="shared" si="1224"/>
        <v>666.86045000000001</v>
      </c>
      <c r="M2537" s="9">
        <f t="shared" si="1195"/>
        <v>346.421012987013</v>
      </c>
      <c r="N2537" s="9">
        <f t="shared" si="1196"/>
        <v>100</v>
      </c>
    </row>
    <row r="2538" spans="1:14" ht="38.25">
      <c r="A2538" s="8" t="s">
        <v>91</v>
      </c>
      <c r="B2538" s="2" t="s">
        <v>1049</v>
      </c>
      <c r="C2538" s="2" t="s">
        <v>19</v>
      </c>
      <c r="D2538" s="2" t="s">
        <v>33</v>
      </c>
      <c r="E2538" s="2" t="s">
        <v>1062</v>
      </c>
      <c r="F2538" s="2" t="s">
        <v>92</v>
      </c>
      <c r="G2538" s="9">
        <v>192.5</v>
      </c>
      <c r="H2538" s="9" t="s">
        <v>0</v>
      </c>
      <c r="I2538" s="9">
        <v>192.5</v>
      </c>
      <c r="J2538" s="9">
        <v>666.86045000000001</v>
      </c>
      <c r="K2538" s="9">
        <v>666.86045000000001</v>
      </c>
      <c r="L2538" s="9">
        <v>666.86045000000001</v>
      </c>
      <c r="M2538" s="9">
        <f t="shared" si="1195"/>
        <v>346.421012987013</v>
      </c>
      <c r="N2538" s="9">
        <f t="shared" si="1196"/>
        <v>100</v>
      </c>
    </row>
    <row r="2539" spans="1:14" ht="25.5">
      <c r="A2539" s="8" t="s">
        <v>1063</v>
      </c>
      <c r="B2539" s="2" t="s">
        <v>1049</v>
      </c>
      <c r="C2539" s="2" t="s">
        <v>19</v>
      </c>
      <c r="D2539" s="2" t="s">
        <v>33</v>
      </c>
      <c r="E2539" s="2" t="s">
        <v>1064</v>
      </c>
      <c r="F2539" s="6" t="s">
        <v>0</v>
      </c>
      <c r="G2539" s="9">
        <v>1466.1</v>
      </c>
      <c r="H2539" s="9" t="s">
        <v>0</v>
      </c>
      <c r="I2539" s="9">
        <v>1466.1</v>
      </c>
      <c r="J2539" s="9">
        <f>J2540</f>
        <v>3594.8470200000002</v>
      </c>
      <c r="K2539" s="9">
        <f t="shared" ref="K2539:L2539" si="1225">K2540</f>
        <v>3594.8470200000002</v>
      </c>
      <c r="L2539" s="9">
        <f t="shared" si="1225"/>
        <v>3594.8470200000002</v>
      </c>
      <c r="M2539" s="9">
        <f t="shared" si="1195"/>
        <v>245.19794147738901</v>
      </c>
      <c r="N2539" s="9">
        <f t="shared" si="1196"/>
        <v>100</v>
      </c>
    </row>
    <row r="2540" spans="1:14" ht="38.25">
      <c r="A2540" s="8" t="s">
        <v>1065</v>
      </c>
      <c r="B2540" s="2" t="s">
        <v>1049</v>
      </c>
      <c r="C2540" s="2" t="s">
        <v>19</v>
      </c>
      <c r="D2540" s="2" t="s">
        <v>33</v>
      </c>
      <c r="E2540" s="2" t="s">
        <v>1066</v>
      </c>
      <c r="F2540" s="6" t="s">
        <v>0</v>
      </c>
      <c r="G2540" s="9">
        <v>1466.1</v>
      </c>
      <c r="H2540" s="9" t="s">
        <v>0</v>
      </c>
      <c r="I2540" s="9">
        <v>1466.1</v>
      </c>
      <c r="J2540" s="9">
        <f>J2541+J2543</f>
        <v>3594.8470200000002</v>
      </c>
      <c r="K2540" s="9">
        <f t="shared" ref="K2540:L2540" si="1226">K2541+K2543</f>
        <v>3594.8470200000002</v>
      </c>
      <c r="L2540" s="9">
        <f t="shared" si="1226"/>
        <v>3594.8470200000002</v>
      </c>
      <c r="M2540" s="9">
        <f t="shared" si="1195"/>
        <v>245.19794147738901</v>
      </c>
      <c r="N2540" s="9">
        <f t="shared" si="1196"/>
        <v>100</v>
      </c>
    </row>
    <row r="2541" spans="1:14" ht="76.5">
      <c r="A2541" s="8" t="s">
        <v>85</v>
      </c>
      <c r="B2541" s="2" t="s">
        <v>1049</v>
      </c>
      <c r="C2541" s="2" t="s">
        <v>19</v>
      </c>
      <c r="D2541" s="2" t="s">
        <v>33</v>
      </c>
      <c r="E2541" s="2" t="s">
        <v>1066</v>
      </c>
      <c r="F2541" s="2" t="s">
        <v>86</v>
      </c>
      <c r="G2541" s="9">
        <v>1369.9</v>
      </c>
      <c r="H2541" s="9" t="s">
        <v>0</v>
      </c>
      <c r="I2541" s="9">
        <v>1369.9</v>
      </c>
      <c r="J2541" s="9">
        <f>J2542</f>
        <v>3310.5254</v>
      </c>
      <c r="K2541" s="9">
        <f t="shared" ref="K2541:L2541" si="1227">K2542</f>
        <v>3310.5254</v>
      </c>
      <c r="L2541" s="9">
        <f t="shared" si="1227"/>
        <v>3310.5254</v>
      </c>
      <c r="M2541" s="9">
        <f t="shared" si="1195"/>
        <v>241.66182933060804</v>
      </c>
      <c r="N2541" s="9">
        <f t="shared" si="1196"/>
        <v>100</v>
      </c>
    </row>
    <row r="2542" spans="1:14" ht="25.5">
      <c r="A2542" s="8" t="s">
        <v>87</v>
      </c>
      <c r="B2542" s="2" t="s">
        <v>1049</v>
      </c>
      <c r="C2542" s="2" t="s">
        <v>19</v>
      </c>
      <c r="D2542" s="2" t="s">
        <v>33</v>
      </c>
      <c r="E2542" s="2" t="s">
        <v>1066</v>
      </c>
      <c r="F2542" s="2" t="s">
        <v>88</v>
      </c>
      <c r="G2542" s="9">
        <v>1369.9</v>
      </c>
      <c r="H2542" s="9" t="s">
        <v>0</v>
      </c>
      <c r="I2542" s="9">
        <v>1369.9</v>
      </c>
      <c r="J2542" s="9">
        <f>3250.61652+59.90888</f>
        <v>3310.5254</v>
      </c>
      <c r="K2542" s="9">
        <f t="shared" ref="K2542:L2542" si="1228">3250.61652+59.90888</f>
        <v>3310.5254</v>
      </c>
      <c r="L2542" s="9">
        <f t="shared" si="1228"/>
        <v>3310.5254</v>
      </c>
      <c r="M2542" s="9">
        <f t="shared" si="1195"/>
        <v>241.66182933060804</v>
      </c>
      <c r="N2542" s="9">
        <f t="shared" si="1196"/>
        <v>100</v>
      </c>
    </row>
    <row r="2543" spans="1:14" ht="25.5">
      <c r="A2543" s="8" t="s">
        <v>89</v>
      </c>
      <c r="B2543" s="2" t="s">
        <v>1049</v>
      </c>
      <c r="C2543" s="2" t="s">
        <v>19</v>
      </c>
      <c r="D2543" s="2" t="s">
        <v>33</v>
      </c>
      <c r="E2543" s="2" t="s">
        <v>1066</v>
      </c>
      <c r="F2543" s="2" t="s">
        <v>90</v>
      </c>
      <c r="G2543" s="9">
        <v>96.2</v>
      </c>
      <c r="H2543" s="9" t="s">
        <v>0</v>
      </c>
      <c r="I2543" s="9">
        <v>96.2</v>
      </c>
      <c r="J2543" s="9">
        <f>J2544</f>
        <v>284.32162</v>
      </c>
      <c r="K2543" s="9">
        <f t="shared" ref="K2543:L2543" si="1229">K2544</f>
        <v>284.32162</v>
      </c>
      <c r="L2543" s="9">
        <f t="shared" si="1229"/>
        <v>284.32162</v>
      </c>
      <c r="M2543" s="9">
        <f t="shared" si="1195"/>
        <v>295.55261954261948</v>
      </c>
      <c r="N2543" s="9">
        <f t="shared" si="1196"/>
        <v>100</v>
      </c>
    </row>
    <row r="2544" spans="1:14" ht="38.25">
      <c r="A2544" s="8" t="s">
        <v>91</v>
      </c>
      <c r="B2544" s="2" t="s">
        <v>1049</v>
      </c>
      <c r="C2544" s="2" t="s">
        <v>19</v>
      </c>
      <c r="D2544" s="2" t="s">
        <v>33</v>
      </c>
      <c r="E2544" s="2" t="s">
        <v>1066</v>
      </c>
      <c r="F2544" s="2" t="s">
        <v>92</v>
      </c>
      <c r="G2544" s="9">
        <v>96.2</v>
      </c>
      <c r="H2544" s="9" t="s">
        <v>0</v>
      </c>
      <c r="I2544" s="9">
        <v>96.2</v>
      </c>
      <c r="J2544" s="9">
        <v>284.32162</v>
      </c>
      <c r="K2544" s="9">
        <v>284.32162</v>
      </c>
      <c r="L2544" s="9">
        <v>284.32162</v>
      </c>
      <c r="M2544" s="9">
        <f t="shared" si="1195"/>
        <v>295.55261954261948</v>
      </c>
      <c r="N2544" s="9">
        <f t="shared" si="1196"/>
        <v>100</v>
      </c>
    </row>
    <row r="2545" spans="1:14">
      <c r="A2545" s="8"/>
      <c r="B2545" s="2"/>
      <c r="C2545" s="2"/>
      <c r="D2545" s="2"/>
      <c r="E2545" s="2"/>
      <c r="F2545" s="2"/>
      <c r="G2545" s="9"/>
      <c r="H2545" s="9"/>
      <c r="I2545" s="9"/>
      <c r="J2545" s="9"/>
      <c r="K2545" s="9"/>
      <c r="L2545" s="9"/>
      <c r="M2545" s="9"/>
      <c r="N2545" s="9"/>
    </row>
    <row r="2546" spans="1:14" ht="63.75">
      <c r="A2546" s="8" t="s">
        <v>20</v>
      </c>
      <c r="B2546" s="2" t="s">
        <v>1049</v>
      </c>
      <c r="C2546" s="2" t="s">
        <v>19</v>
      </c>
      <c r="D2546" s="2" t="s">
        <v>21</v>
      </c>
      <c r="E2546" s="6" t="s">
        <v>0</v>
      </c>
      <c r="F2546" s="6" t="s">
        <v>0</v>
      </c>
      <c r="G2546" s="9">
        <v>206509.5</v>
      </c>
      <c r="H2546" s="9" t="s">
        <v>0</v>
      </c>
      <c r="I2546" s="9">
        <v>206509.5</v>
      </c>
      <c r="J2546" s="9">
        <f>J2547+J2561+J2566</f>
        <v>208208.5</v>
      </c>
      <c r="K2546" s="9">
        <f t="shared" ref="K2546:L2546" si="1230">K2547+K2561+K2566</f>
        <v>206668.5</v>
      </c>
      <c r="L2546" s="9">
        <f t="shared" si="1230"/>
        <v>206069.76987000002</v>
      </c>
      <c r="M2546" s="9">
        <f t="shared" si="1195"/>
        <v>99.787065423140348</v>
      </c>
      <c r="N2546" s="9">
        <f t="shared" si="1196"/>
        <v>98.972794035786251</v>
      </c>
    </row>
    <row r="2547" spans="1:14" ht="51">
      <c r="A2547" s="8" t="s">
        <v>811</v>
      </c>
      <c r="B2547" s="2" t="s">
        <v>1049</v>
      </c>
      <c r="C2547" s="2" t="s">
        <v>19</v>
      </c>
      <c r="D2547" s="2" t="s">
        <v>21</v>
      </c>
      <c r="E2547" s="2" t="s">
        <v>812</v>
      </c>
      <c r="F2547" s="6" t="s">
        <v>0</v>
      </c>
      <c r="G2547" s="9">
        <v>192752.7</v>
      </c>
      <c r="H2547" s="9" t="s">
        <v>0</v>
      </c>
      <c r="I2547" s="9">
        <v>192752.7</v>
      </c>
      <c r="J2547" s="9">
        <f>J2548</f>
        <v>191452.7</v>
      </c>
      <c r="K2547" s="9">
        <f t="shared" ref="K2547:L2547" si="1231">K2548</f>
        <v>189912.7</v>
      </c>
      <c r="L2547" s="9">
        <f t="shared" si="1231"/>
        <v>189370.88826000001</v>
      </c>
      <c r="M2547" s="9">
        <f t="shared" si="1195"/>
        <v>98.245517837104217</v>
      </c>
      <c r="N2547" s="9">
        <f t="shared" si="1196"/>
        <v>98.91262346260983</v>
      </c>
    </row>
    <row r="2548" spans="1:14" ht="38.25">
      <c r="A2548" s="8" t="s">
        <v>813</v>
      </c>
      <c r="B2548" s="2" t="s">
        <v>1049</v>
      </c>
      <c r="C2548" s="2" t="s">
        <v>19</v>
      </c>
      <c r="D2548" s="2" t="s">
        <v>21</v>
      </c>
      <c r="E2548" s="2" t="s">
        <v>814</v>
      </c>
      <c r="F2548" s="6" t="s">
        <v>0</v>
      </c>
      <c r="G2548" s="9">
        <v>192752.7</v>
      </c>
      <c r="H2548" s="9" t="s">
        <v>0</v>
      </c>
      <c r="I2548" s="9">
        <v>192752.7</v>
      </c>
      <c r="J2548" s="9">
        <f>J2549+J2558</f>
        <v>191452.7</v>
      </c>
      <c r="K2548" s="9">
        <f t="shared" ref="K2548:L2548" si="1232">K2549+K2558</f>
        <v>189912.7</v>
      </c>
      <c r="L2548" s="9">
        <f t="shared" si="1232"/>
        <v>189370.88826000001</v>
      </c>
      <c r="M2548" s="9">
        <f t="shared" si="1195"/>
        <v>98.245517837104217</v>
      </c>
      <c r="N2548" s="9">
        <f t="shared" si="1196"/>
        <v>98.91262346260983</v>
      </c>
    </row>
    <row r="2549" spans="1:14" ht="25.5">
      <c r="A2549" s="8" t="s">
        <v>83</v>
      </c>
      <c r="B2549" s="2" t="s">
        <v>1049</v>
      </c>
      <c r="C2549" s="2" t="s">
        <v>19</v>
      </c>
      <c r="D2549" s="2" t="s">
        <v>21</v>
      </c>
      <c r="E2549" s="2" t="s">
        <v>815</v>
      </c>
      <c r="F2549" s="6" t="s">
        <v>0</v>
      </c>
      <c r="G2549" s="9">
        <v>184629.8</v>
      </c>
      <c r="H2549" s="9" t="s">
        <v>0</v>
      </c>
      <c r="I2549" s="9">
        <v>184629.8</v>
      </c>
      <c r="J2549" s="9">
        <f>J2550+J2552+J2556+J2554</f>
        <v>185329.80000000002</v>
      </c>
      <c r="K2549" s="9">
        <f t="shared" ref="K2549:L2549" si="1233">K2550+K2552+K2556+K2554</f>
        <v>183789.80000000002</v>
      </c>
      <c r="L2549" s="9">
        <f t="shared" si="1233"/>
        <v>183307.17679</v>
      </c>
      <c r="M2549" s="9">
        <f t="shared" si="1195"/>
        <v>99.283635030748016</v>
      </c>
      <c r="N2549" s="9">
        <f t="shared" si="1196"/>
        <v>98.908635734781981</v>
      </c>
    </row>
    <row r="2550" spans="1:14" ht="76.5">
      <c r="A2550" s="8" t="s">
        <v>85</v>
      </c>
      <c r="B2550" s="2" t="s">
        <v>1049</v>
      </c>
      <c r="C2550" s="2" t="s">
        <v>19</v>
      </c>
      <c r="D2550" s="2" t="s">
        <v>21</v>
      </c>
      <c r="E2550" s="2" t="s">
        <v>815</v>
      </c>
      <c r="F2550" s="2" t="s">
        <v>86</v>
      </c>
      <c r="G2550" s="9">
        <v>145290.9</v>
      </c>
      <c r="H2550" s="9" t="s">
        <v>0</v>
      </c>
      <c r="I2550" s="9">
        <v>145290.9</v>
      </c>
      <c r="J2550" s="9">
        <f>J2551</f>
        <v>145959.41374000002</v>
      </c>
      <c r="K2550" s="9">
        <f t="shared" ref="K2550:L2550" si="1234">K2551</f>
        <v>145232.41374000002</v>
      </c>
      <c r="L2550" s="9">
        <f t="shared" si="1234"/>
        <v>145117.32295999999</v>
      </c>
      <c r="M2550" s="9">
        <f t="shared" si="1195"/>
        <v>99.880531375330449</v>
      </c>
      <c r="N2550" s="9">
        <f t="shared" si="1196"/>
        <v>99.423065112127645</v>
      </c>
    </row>
    <row r="2551" spans="1:14" ht="25.5">
      <c r="A2551" s="8" t="s">
        <v>87</v>
      </c>
      <c r="B2551" s="2" t="s">
        <v>1049</v>
      </c>
      <c r="C2551" s="2" t="s">
        <v>19</v>
      </c>
      <c r="D2551" s="2" t="s">
        <v>21</v>
      </c>
      <c r="E2551" s="2" t="s">
        <v>815</v>
      </c>
      <c r="F2551" s="2" t="s">
        <v>88</v>
      </c>
      <c r="G2551" s="9">
        <v>145290.9</v>
      </c>
      <c r="H2551" s="9" t="s">
        <v>0</v>
      </c>
      <c r="I2551" s="9">
        <v>145290.9</v>
      </c>
      <c r="J2551" s="9">
        <f>138649.21374+7310.2</f>
        <v>145959.41374000002</v>
      </c>
      <c r="K2551" s="9">
        <f>137949.21374+7283.2</f>
        <v>145232.41374000002</v>
      </c>
      <c r="L2551" s="9">
        <f>137925.85246+7191.4705</f>
        <v>145117.32295999999</v>
      </c>
      <c r="M2551" s="9">
        <f t="shared" si="1195"/>
        <v>99.880531375330449</v>
      </c>
      <c r="N2551" s="9">
        <f t="shared" si="1196"/>
        <v>99.423065112127645</v>
      </c>
    </row>
    <row r="2552" spans="1:14" ht="25.5">
      <c r="A2552" s="8" t="s">
        <v>89</v>
      </c>
      <c r="B2552" s="2" t="s">
        <v>1049</v>
      </c>
      <c r="C2552" s="2" t="s">
        <v>19</v>
      </c>
      <c r="D2552" s="2" t="s">
        <v>21</v>
      </c>
      <c r="E2552" s="2" t="s">
        <v>815</v>
      </c>
      <c r="F2552" s="2" t="s">
        <v>90</v>
      </c>
      <c r="G2552" s="9">
        <v>39111.9</v>
      </c>
      <c r="H2552" s="9" t="s">
        <v>0</v>
      </c>
      <c r="I2552" s="9">
        <v>39111.9</v>
      </c>
      <c r="J2552" s="9">
        <f>J2553</f>
        <v>38916.813000000002</v>
      </c>
      <c r="K2552" s="9">
        <f t="shared" ref="K2552:L2552" si="1235">K2553</f>
        <v>38103.813000000002</v>
      </c>
      <c r="L2552" s="9">
        <f t="shared" si="1235"/>
        <v>37736.384570000002</v>
      </c>
      <c r="M2552" s="9">
        <f t="shared" si="1195"/>
        <v>96.483128076109821</v>
      </c>
      <c r="N2552" s="9">
        <f t="shared" si="1196"/>
        <v>96.966790600247762</v>
      </c>
    </row>
    <row r="2553" spans="1:14" ht="38.25">
      <c r="A2553" s="8" t="s">
        <v>91</v>
      </c>
      <c r="B2553" s="2" t="s">
        <v>1049</v>
      </c>
      <c r="C2553" s="2" t="s">
        <v>19</v>
      </c>
      <c r="D2553" s="2" t="s">
        <v>21</v>
      </c>
      <c r="E2553" s="2" t="s">
        <v>815</v>
      </c>
      <c r="F2553" s="2" t="s">
        <v>92</v>
      </c>
      <c r="G2553" s="9">
        <v>39111.9</v>
      </c>
      <c r="H2553" s="9" t="s">
        <v>0</v>
      </c>
      <c r="I2553" s="9">
        <v>39111.9</v>
      </c>
      <c r="J2553" s="9">
        <v>38916.813000000002</v>
      </c>
      <c r="K2553" s="9">
        <v>38103.813000000002</v>
      </c>
      <c r="L2553" s="9">
        <v>37736.384570000002</v>
      </c>
      <c r="M2553" s="9">
        <f t="shared" si="1195"/>
        <v>96.483128076109821</v>
      </c>
      <c r="N2553" s="9">
        <f t="shared" si="1196"/>
        <v>96.966790600247762</v>
      </c>
    </row>
    <row r="2554" spans="1:14" ht="25.5">
      <c r="A2554" s="8" t="s">
        <v>93</v>
      </c>
      <c r="B2554" s="2" t="s">
        <v>1049</v>
      </c>
      <c r="C2554" s="2" t="s">
        <v>19</v>
      </c>
      <c r="D2554" s="2" t="s">
        <v>21</v>
      </c>
      <c r="E2554" s="2" t="s">
        <v>815</v>
      </c>
      <c r="F2554" s="2">
        <v>300</v>
      </c>
      <c r="G2554" s="9"/>
      <c r="H2554" s="9"/>
      <c r="I2554" s="9"/>
      <c r="J2554" s="9">
        <f>J2555</f>
        <v>362.57326</v>
      </c>
      <c r="K2554" s="9">
        <f t="shared" ref="K2554:L2554" si="1236">K2555</f>
        <v>362.57326</v>
      </c>
      <c r="L2554" s="9">
        <f t="shared" si="1236"/>
        <v>362.57326</v>
      </c>
      <c r="M2554" s="9">
        <v>0</v>
      </c>
      <c r="N2554" s="9">
        <f t="shared" ref="N2554:N2555" si="1237">L2554/J2554*100</f>
        <v>100</v>
      </c>
    </row>
    <row r="2555" spans="1:14" ht="25.5">
      <c r="A2555" s="8" t="s">
        <v>268</v>
      </c>
      <c r="B2555" s="2" t="s">
        <v>1049</v>
      </c>
      <c r="C2555" s="2" t="s">
        <v>19</v>
      </c>
      <c r="D2555" s="2" t="s">
        <v>21</v>
      </c>
      <c r="E2555" s="2" t="s">
        <v>815</v>
      </c>
      <c r="F2555" s="2">
        <v>320</v>
      </c>
      <c r="G2555" s="9"/>
      <c r="H2555" s="9"/>
      <c r="I2555" s="9"/>
      <c r="J2555" s="9">
        <v>362.57326</v>
      </c>
      <c r="K2555" s="9">
        <v>362.57326</v>
      </c>
      <c r="L2555" s="9">
        <v>362.57326</v>
      </c>
      <c r="M2555" s="9">
        <v>0</v>
      </c>
      <c r="N2555" s="9">
        <f t="shared" si="1237"/>
        <v>100</v>
      </c>
    </row>
    <row r="2556" spans="1:14">
      <c r="A2556" s="8" t="s">
        <v>97</v>
      </c>
      <c r="B2556" s="2" t="s">
        <v>1049</v>
      </c>
      <c r="C2556" s="2" t="s">
        <v>19</v>
      </c>
      <c r="D2556" s="2" t="s">
        <v>21</v>
      </c>
      <c r="E2556" s="2" t="s">
        <v>815</v>
      </c>
      <c r="F2556" s="2" t="s">
        <v>98</v>
      </c>
      <c r="G2556" s="9">
        <v>227</v>
      </c>
      <c r="H2556" s="9" t="s">
        <v>0</v>
      </c>
      <c r="I2556" s="9">
        <v>227</v>
      </c>
      <c r="J2556" s="9">
        <f>J2557</f>
        <v>91</v>
      </c>
      <c r="K2556" s="9">
        <f t="shared" ref="K2556:L2556" si="1238">K2557</f>
        <v>91</v>
      </c>
      <c r="L2556" s="9">
        <f t="shared" si="1238"/>
        <v>90.896000000000001</v>
      </c>
      <c r="M2556" s="9">
        <f t="shared" si="1195"/>
        <v>40.042290748898679</v>
      </c>
      <c r="N2556" s="9">
        <f t="shared" si="1196"/>
        <v>99.885714285714286</v>
      </c>
    </row>
    <row r="2557" spans="1:14">
      <c r="A2557" s="8" t="s">
        <v>99</v>
      </c>
      <c r="B2557" s="2" t="s">
        <v>1049</v>
      </c>
      <c r="C2557" s="2" t="s">
        <v>19</v>
      </c>
      <c r="D2557" s="2" t="s">
        <v>21</v>
      </c>
      <c r="E2557" s="2" t="s">
        <v>815</v>
      </c>
      <c r="F2557" s="2" t="s">
        <v>100</v>
      </c>
      <c r="G2557" s="9">
        <v>227</v>
      </c>
      <c r="H2557" s="9" t="s">
        <v>0</v>
      </c>
      <c r="I2557" s="9">
        <v>227</v>
      </c>
      <c r="J2557" s="9">
        <v>91</v>
      </c>
      <c r="K2557" s="9">
        <v>91</v>
      </c>
      <c r="L2557" s="9">
        <v>90.896000000000001</v>
      </c>
      <c r="M2557" s="9">
        <f t="shared" si="1195"/>
        <v>40.042290748898679</v>
      </c>
      <c r="N2557" s="9">
        <f t="shared" si="1196"/>
        <v>99.885714285714286</v>
      </c>
    </row>
    <row r="2558" spans="1:14" ht="25.5">
      <c r="A2558" s="8" t="s">
        <v>246</v>
      </c>
      <c r="B2558" s="2" t="s">
        <v>1049</v>
      </c>
      <c r="C2558" s="2" t="s">
        <v>19</v>
      </c>
      <c r="D2558" s="2" t="s">
        <v>21</v>
      </c>
      <c r="E2558" s="2" t="s">
        <v>1067</v>
      </c>
      <c r="F2558" s="6" t="s">
        <v>0</v>
      </c>
      <c r="G2558" s="9">
        <v>8122.9</v>
      </c>
      <c r="H2558" s="9" t="s">
        <v>0</v>
      </c>
      <c r="I2558" s="9">
        <v>8122.9</v>
      </c>
      <c r="J2558" s="9">
        <f>J2559</f>
        <v>6122.9</v>
      </c>
      <c r="K2558" s="9">
        <f t="shared" ref="K2558:L2559" si="1239">K2559</f>
        <v>6122.9</v>
      </c>
      <c r="L2558" s="9">
        <f t="shared" si="1239"/>
        <v>6063.7114700000002</v>
      </c>
      <c r="M2558" s="9">
        <f t="shared" si="1195"/>
        <v>74.649589063019377</v>
      </c>
      <c r="N2558" s="9">
        <f t="shared" si="1196"/>
        <v>99.033325221708679</v>
      </c>
    </row>
    <row r="2559" spans="1:14" ht="25.5">
      <c r="A2559" s="8" t="s">
        <v>89</v>
      </c>
      <c r="B2559" s="2" t="s">
        <v>1049</v>
      </c>
      <c r="C2559" s="2" t="s">
        <v>19</v>
      </c>
      <c r="D2559" s="2" t="s">
        <v>21</v>
      </c>
      <c r="E2559" s="2" t="s">
        <v>1067</v>
      </c>
      <c r="F2559" s="2" t="s">
        <v>90</v>
      </c>
      <c r="G2559" s="9">
        <v>8122.9</v>
      </c>
      <c r="H2559" s="9" t="s">
        <v>0</v>
      </c>
      <c r="I2559" s="9">
        <v>8122.9</v>
      </c>
      <c r="J2559" s="9">
        <f>J2560</f>
        <v>6122.9</v>
      </c>
      <c r="K2559" s="9">
        <f t="shared" si="1239"/>
        <v>6122.9</v>
      </c>
      <c r="L2559" s="9">
        <f t="shared" si="1239"/>
        <v>6063.7114700000002</v>
      </c>
      <c r="M2559" s="9">
        <f t="shared" si="1195"/>
        <v>74.649589063019377</v>
      </c>
      <c r="N2559" s="9">
        <f t="shared" si="1196"/>
        <v>99.033325221708679</v>
      </c>
    </row>
    <row r="2560" spans="1:14" ht="38.25">
      <c r="A2560" s="8" t="s">
        <v>91</v>
      </c>
      <c r="B2560" s="2" t="s">
        <v>1049</v>
      </c>
      <c r="C2560" s="2" t="s">
        <v>19</v>
      </c>
      <c r="D2560" s="2" t="s">
        <v>21</v>
      </c>
      <c r="E2560" s="2" t="s">
        <v>1067</v>
      </c>
      <c r="F2560" s="2" t="s">
        <v>92</v>
      </c>
      <c r="G2560" s="9">
        <v>8122.9</v>
      </c>
      <c r="H2560" s="9" t="s">
        <v>0</v>
      </c>
      <c r="I2560" s="9">
        <v>8122.9</v>
      </c>
      <c r="J2560" s="9">
        <v>6122.9</v>
      </c>
      <c r="K2560" s="9">
        <v>6122.9</v>
      </c>
      <c r="L2560" s="9">
        <v>6063.7114700000002</v>
      </c>
      <c r="M2560" s="9">
        <f t="shared" si="1195"/>
        <v>74.649589063019377</v>
      </c>
      <c r="N2560" s="9">
        <f t="shared" si="1196"/>
        <v>99.033325221708679</v>
      </c>
    </row>
    <row r="2561" spans="1:14" ht="38.25">
      <c r="A2561" s="8" t="s">
        <v>1051</v>
      </c>
      <c r="B2561" s="2" t="s">
        <v>1049</v>
      </c>
      <c r="C2561" s="2" t="s">
        <v>19</v>
      </c>
      <c r="D2561" s="2" t="s">
        <v>21</v>
      </c>
      <c r="E2561" s="2" t="s">
        <v>1052</v>
      </c>
      <c r="F2561" s="6" t="s">
        <v>0</v>
      </c>
      <c r="G2561" s="9">
        <v>13756.8</v>
      </c>
      <c r="H2561" s="9" t="s">
        <v>0</v>
      </c>
      <c r="I2561" s="9">
        <v>13756.8</v>
      </c>
      <c r="J2561" s="9">
        <f>J2562</f>
        <v>15056.8</v>
      </c>
      <c r="K2561" s="9">
        <f t="shared" ref="K2561:L2564" si="1240">K2562</f>
        <v>15056.8</v>
      </c>
      <c r="L2561" s="9">
        <f t="shared" si="1240"/>
        <v>14999.88161</v>
      </c>
      <c r="M2561" s="9">
        <f t="shared" ref="M2561:M2629" si="1241">L2561/I2561*100</f>
        <v>109.03612475284952</v>
      </c>
      <c r="N2561" s="9">
        <f t="shared" ref="N2561:N2629" si="1242">L2561/J2561*100</f>
        <v>99.621975519366671</v>
      </c>
    </row>
    <row r="2562" spans="1:14" ht="25.5">
      <c r="A2562" s="8" t="s">
        <v>1068</v>
      </c>
      <c r="B2562" s="2" t="s">
        <v>1049</v>
      </c>
      <c r="C2562" s="2" t="s">
        <v>19</v>
      </c>
      <c r="D2562" s="2" t="s">
        <v>21</v>
      </c>
      <c r="E2562" s="2" t="s">
        <v>1069</v>
      </c>
      <c r="F2562" s="6" t="s">
        <v>0</v>
      </c>
      <c r="G2562" s="9">
        <v>13756.8</v>
      </c>
      <c r="H2562" s="9" t="s">
        <v>0</v>
      </c>
      <c r="I2562" s="9">
        <v>13756.8</v>
      </c>
      <c r="J2562" s="9">
        <f>J2563</f>
        <v>15056.8</v>
      </c>
      <c r="K2562" s="9">
        <f t="shared" si="1240"/>
        <v>15056.8</v>
      </c>
      <c r="L2562" s="9">
        <f t="shared" si="1240"/>
        <v>14999.88161</v>
      </c>
      <c r="M2562" s="9">
        <f t="shared" si="1241"/>
        <v>109.03612475284952</v>
      </c>
      <c r="N2562" s="9">
        <f t="shared" si="1242"/>
        <v>99.621975519366671</v>
      </c>
    </row>
    <row r="2563" spans="1:14" ht="25.5">
      <c r="A2563" s="8" t="s">
        <v>83</v>
      </c>
      <c r="B2563" s="2" t="s">
        <v>1049</v>
      </c>
      <c r="C2563" s="2" t="s">
        <v>19</v>
      </c>
      <c r="D2563" s="2" t="s">
        <v>21</v>
      </c>
      <c r="E2563" s="2" t="s">
        <v>1070</v>
      </c>
      <c r="F2563" s="6" t="s">
        <v>0</v>
      </c>
      <c r="G2563" s="9">
        <v>13756.8</v>
      </c>
      <c r="H2563" s="9" t="s">
        <v>0</v>
      </c>
      <c r="I2563" s="9">
        <v>13756.8</v>
      </c>
      <c r="J2563" s="9">
        <f>J2564</f>
        <v>15056.8</v>
      </c>
      <c r="K2563" s="9">
        <f t="shared" si="1240"/>
        <v>15056.8</v>
      </c>
      <c r="L2563" s="9">
        <f t="shared" si="1240"/>
        <v>14999.88161</v>
      </c>
      <c r="M2563" s="9">
        <f t="shared" si="1241"/>
        <v>109.03612475284952</v>
      </c>
      <c r="N2563" s="9">
        <f t="shared" si="1242"/>
        <v>99.621975519366671</v>
      </c>
    </row>
    <row r="2564" spans="1:14" ht="76.5">
      <c r="A2564" s="8" t="s">
        <v>85</v>
      </c>
      <c r="B2564" s="2" t="s">
        <v>1049</v>
      </c>
      <c r="C2564" s="2" t="s">
        <v>19</v>
      </c>
      <c r="D2564" s="2" t="s">
        <v>21</v>
      </c>
      <c r="E2564" s="2" t="s">
        <v>1070</v>
      </c>
      <c r="F2564" s="2" t="s">
        <v>86</v>
      </c>
      <c r="G2564" s="9">
        <v>13756.8</v>
      </c>
      <c r="H2564" s="9" t="s">
        <v>0</v>
      </c>
      <c r="I2564" s="9">
        <v>13756.8</v>
      </c>
      <c r="J2564" s="9">
        <f>J2565</f>
        <v>15056.8</v>
      </c>
      <c r="K2564" s="9">
        <f t="shared" si="1240"/>
        <v>15056.8</v>
      </c>
      <c r="L2564" s="9">
        <f t="shared" si="1240"/>
        <v>14999.88161</v>
      </c>
      <c r="M2564" s="9">
        <f t="shared" si="1241"/>
        <v>109.03612475284952</v>
      </c>
      <c r="N2564" s="9">
        <f t="shared" si="1242"/>
        <v>99.621975519366671</v>
      </c>
    </row>
    <row r="2565" spans="1:14" ht="25.5">
      <c r="A2565" s="8" t="s">
        <v>87</v>
      </c>
      <c r="B2565" s="2" t="s">
        <v>1049</v>
      </c>
      <c r="C2565" s="2" t="s">
        <v>19</v>
      </c>
      <c r="D2565" s="2" t="s">
        <v>21</v>
      </c>
      <c r="E2565" s="2" t="s">
        <v>1070</v>
      </c>
      <c r="F2565" s="2" t="s">
        <v>88</v>
      </c>
      <c r="G2565" s="9">
        <v>13756.8</v>
      </c>
      <c r="H2565" s="9" t="s">
        <v>0</v>
      </c>
      <c r="I2565" s="9">
        <v>13756.8</v>
      </c>
      <c r="J2565" s="9">
        <v>15056.8</v>
      </c>
      <c r="K2565" s="9">
        <v>15056.8</v>
      </c>
      <c r="L2565" s="9">
        <v>14999.88161</v>
      </c>
      <c r="M2565" s="9">
        <f t="shared" si="1241"/>
        <v>109.03612475284952</v>
      </c>
      <c r="N2565" s="9">
        <f t="shared" si="1242"/>
        <v>99.621975519366671</v>
      </c>
    </row>
    <row r="2566" spans="1:14" ht="25.5">
      <c r="A2566" s="8" t="s">
        <v>677</v>
      </c>
      <c r="B2566" s="2" t="s">
        <v>1049</v>
      </c>
      <c r="C2566" s="2" t="s">
        <v>19</v>
      </c>
      <c r="D2566" s="2" t="s">
        <v>21</v>
      </c>
      <c r="E2566" s="2" t="s">
        <v>678</v>
      </c>
      <c r="F2566" s="2"/>
      <c r="G2566" s="9"/>
      <c r="H2566" s="9"/>
      <c r="I2566" s="9"/>
      <c r="J2566" s="9">
        <f>J2567</f>
        <v>1699</v>
      </c>
      <c r="K2566" s="9">
        <f t="shared" ref="K2566:L2568" si="1243">K2567</f>
        <v>1699</v>
      </c>
      <c r="L2566" s="9">
        <f t="shared" si="1243"/>
        <v>1699</v>
      </c>
      <c r="M2566" s="9">
        <v>0</v>
      </c>
      <c r="N2566" s="9">
        <f t="shared" ref="N2566:N2569" si="1244">L2566/J2566*100</f>
        <v>100</v>
      </c>
    </row>
    <row r="2567" spans="1:14" ht="25.5">
      <c r="A2567" s="8" t="s">
        <v>677</v>
      </c>
      <c r="B2567" s="2" t="s">
        <v>1049</v>
      </c>
      <c r="C2567" s="2" t="s">
        <v>19</v>
      </c>
      <c r="D2567" s="2" t="s">
        <v>21</v>
      </c>
      <c r="E2567" s="2" t="s">
        <v>679</v>
      </c>
      <c r="F2567" s="2"/>
      <c r="G2567" s="9"/>
      <c r="H2567" s="9"/>
      <c r="I2567" s="9"/>
      <c r="J2567" s="9">
        <f>J2568</f>
        <v>1699</v>
      </c>
      <c r="K2567" s="9">
        <f t="shared" si="1243"/>
        <v>1699</v>
      </c>
      <c r="L2567" s="9">
        <f t="shared" si="1243"/>
        <v>1699</v>
      </c>
      <c r="M2567" s="9">
        <v>0</v>
      </c>
      <c r="N2567" s="9">
        <f t="shared" si="1244"/>
        <v>100</v>
      </c>
    </row>
    <row r="2568" spans="1:14" ht="25.5">
      <c r="A2568" s="8" t="s">
        <v>89</v>
      </c>
      <c r="B2568" s="2" t="s">
        <v>1049</v>
      </c>
      <c r="C2568" s="2" t="s">
        <v>19</v>
      </c>
      <c r="D2568" s="2" t="s">
        <v>21</v>
      </c>
      <c r="E2568" s="2" t="s">
        <v>679</v>
      </c>
      <c r="F2568" s="2">
        <v>200</v>
      </c>
      <c r="G2568" s="9"/>
      <c r="H2568" s="9"/>
      <c r="I2568" s="9"/>
      <c r="J2568" s="9">
        <f>J2569</f>
        <v>1699</v>
      </c>
      <c r="K2568" s="9">
        <f t="shared" si="1243"/>
        <v>1699</v>
      </c>
      <c r="L2568" s="9">
        <f t="shared" si="1243"/>
        <v>1699</v>
      </c>
      <c r="M2568" s="9">
        <v>0</v>
      </c>
      <c r="N2568" s="9">
        <f t="shared" si="1244"/>
        <v>100</v>
      </c>
    </row>
    <row r="2569" spans="1:14" ht="38.25">
      <c r="A2569" s="8" t="s">
        <v>91</v>
      </c>
      <c r="B2569" s="2" t="s">
        <v>1049</v>
      </c>
      <c r="C2569" s="2" t="s">
        <v>19</v>
      </c>
      <c r="D2569" s="2" t="s">
        <v>21</v>
      </c>
      <c r="E2569" s="2" t="s">
        <v>679</v>
      </c>
      <c r="F2569" s="2">
        <v>240</v>
      </c>
      <c r="G2569" s="9"/>
      <c r="H2569" s="9"/>
      <c r="I2569" s="9"/>
      <c r="J2569" s="9">
        <v>1699</v>
      </c>
      <c r="K2569" s="9">
        <v>1699</v>
      </c>
      <c r="L2569" s="9">
        <v>1699</v>
      </c>
      <c r="M2569" s="9">
        <v>0</v>
      </c>
      <c r="N2569" s="9">
        <f t="shared" si="1244"/>
        <v>100</v>
      </c>
    </row>
    <row r="2570" spans="1:14">
      <c r="A2570" s="8"/>
      <c r="B2570" s="2"/>
      <c r="C2570" s="2"/>
      <c r="D2570" s="2"/>
      <c r="E2570" s="2"/>
      <c r="F2570" s="2"/>
      <c r="G2570" s="9"/>
      <c r="H2570" s="9"/>
      <c r="I2570" s="9"/>
      <c r="J2570" s="9"/>
      <c r="K2570" s="9"/>
      <c r="L2570" s="9"/>
      <c r="M2570" s="9"/>
      <c r="N2570" s="9"/>
    </row>
    <row r="2571" spans="1:14">
      <c r="A2571" s="8" t="s">
        <v>314</v>
      </c>
      <c r="B2571" s="2" t="s">
        <v>1049</v>
      </c>
      <c r="C2571" s="2" t="s">
        <v>19</v>
      </c>
      <c r="D2571" s="2" t="s">
        <v>315</v>
      </c>
      <c r="E2571" s="6" t="s">
        <v>0</v>
      </c>
      <c r="F2571" s="6" t="s">
        <v>0</v>
      </c>
      <c r="G2571" s="9">
        <v>771643.2</v>
      </c>
      <c r="H2571" s="9">
        <v>1448.4</v>
      </c>
      <c r="I2571" s="9">
        <v>773091.6</v>
      </c>
      <c r="J2571" s="9">
        <f>J2572+J2577+J2581</f>
        <v>773091.56648000004</v>
      </c>
      <c r="K2571" s="9">
        <f t="shared" ref="K2571:L2571" si="1245">K2572+K2577+K2581</f>
        <v>768623.41934800008</v>
      </c>
      <c r="L2571" s="9">
        <f t="shared" si="1245"/>
        <v>766115.90445999999</v>
      </c>
      <c r="M2571" s="9">
        <f t="shared" si="1241"/>
        <v>99.097688354135528</v>
      </c>
      <c r="N2571" s="9">
        <f t="shared" si="1242"/>
        <v>99.097692650851016</v>
      </c>
    </row>
    <row r="2572" spans="1:14" ht="89.25">
      <c r="A2572" s="8" t="s">
        <v>104</v>
      </c>
      <c r="B2572" s="2" t="s">
        <v>1049</v>
      </c>
      <c r="C2572" s="2" t="s">
        <v>19</v>
      </c>
      <c r="D2572" s="2" t="s">
        <v>315</v>
      </c>
      <c r="E2572" s="2" t="s">
        <v>105</v>
      </c>
      <c r="F2572" s="6" t="s">
        <v>0</v>
      </c>
      <c r="G2572" s="9">
        <v>28634</v>
      </c>
      <c r="H2572" s="9" t="s">
        <v>0</v>
      </c>
      <c r="I2572" s="9">
        <v>28634</v>
      </c>
      <c r="J2572" s="9">
        <f>J2573</f>
        <v>28634</v>
      </c>
      <c r="K2572" s="9">
        <f t="shared" ref="K2572:L2575" si="1246">K2573</f>
        <v>28634</v>
      </c>
      <c r="L2572" s="9">
        <f t="shared" si="1246"/>
        <v>28634</v>
      </c>
      <c r="M2572" s="9">
        <f t="shared" si="1241"/>
        <v>100</v>
      </c>
      <c r="N2572" s="9">
        <f t="shared" si="1242"/>
        <v>100</v>
      </c>
    </row>
    <row r="2573" spans="1:14" ht="38.25">
      <c r="A2573" s="8" t="s">
        <v>106</v>
      </c>
      <c r="B2573" s="2" t="s">
        <v>1049</v>
      </c>
      <c r="C2573" s="2" t="s">
        <v>19</v>
      </c>
      <c r="D2573" s="2" t="s">
        <v>315</v>
      </c>
      <c r="E2573" s="2" t="s">
        <v>107</v>
      </c>
      <c r="F2573" s="6" t="s">
        <v>0</v>
      </c>
      <c r="G2573" s="9">
        <v>28634</v>
      </c>
      <c r="H2573" s="9" t="s">
        <v>0</v>
      </c>
      <c r="I2573" s="9">
        <v>28634</v>
      </c>
      <c r="J2573" s="9">
        <f>J2574</f>
        <v>28634</v>
      </c>
      <c r="K2573" s="9">
        <f t="shared" si="1246"/>
        <v>28634</v>
      </c>
      <c r="L2573" s="9">
        <f t="shared" si="1246"/>
        <v>28634</v>
      </c>
      <c r="M2573" s="9">
        <f t="shared" si="1241"/>
        <v>100</v>
      </c>
      <c r="N2573" s="9">
        <f t="shared" si="1242"/>
        <v>100</v>
      </c>
    </row>
    <row r="2574" spans="1:14" ht="38.25">
      <c r="A2574" s="8" t="s">
        <v>402</v>
      </c>
      <c r="B2574" s="2" t="s">
        <v>1049</v>
      </c>
      <c r="C2574" s="2" t="s">
        <v>19</v>
      </c>
      <c r="D2574" s="2" t="s">
        <v>315</v>
      </c>
      <c r="E2574" s="2" t="s">
        <v>1071</v>
      </c>
      <c r="F2574" s="6" t="s">
        <v>0</v>
      </c>
      <c r="G2574" s="9">
        <v>28634</v>
      </c>
      <c r="H2574" s="9" t="s">
        <v>0</v>
      </c>
      <c r="I2574" s="9">
        <v>28634</v>
      </c>
      <c r="J2574" s="9">
        <f>J2575</f>
        <v>28634</v>
      </c>
      <c r="K2574" s="9">
        <f t="shared" si="1246"/>
        <v>28634</v>
      </c>
      <c r="L2574" s="9">
        <f t="shared" si="1246"/>
        <v>28634</v>
      </c>
      <c r="M2574" s="9">
        <f t="shared" si="1241"/>
        <v>100</v>
      </c>
      <c r="N2574" s="9">
        <f t="shared" si="1242"/>
        <v>100</v>
      </c>
    </row>
    <row r="2575" spans="1:14" ht="38.25">
      <c r="A2575" s="8" t="s">
        <v>62</v>
      </c>
      <c r="B2575" s="2" t="s">
        <v>1049</v>
      </c>
      <c r="C2575" s="2" t="s">
        <v>19</v>
      </c>
      <c r="D2575" s="2" t="s">
        <v>315</v>
      </c>
      <c r="E2575" s="2" t="s">
        <v>1071</v>
      </c>
      <c r="F2575" s="2" t="s">
        <v>63</v>
      </c>
      <c r="G2575" s="9">
        <v>28634</v>
      </c>
      <c r="H2575" s="9" t="s">
        <v>0</v>
      </c>
      <c r="I2575" s="9">
        <v>28634</v>
      </c>
      <c r="J2575" s="55">
        <f>J2576</f>
        <v>28634</v>
      </c>
      <c r="K2575" s="55">
        <f t="shared" si="1246"/>
        <v>28634</v>
      </c>
      <c r="L2575" s="55">
        <f t="shared" si="1246"/>
        <v>28634</v>
      </c>
      <c r="M2575" s="9">
        <f t="shared" si="1241"/>
        <v>100</v>
      </c>
      <c r="N2575" s="9">
        <f t="shared" si="1242"/>
        <v>100</v>
      </c>
    </row>
    <row r="2576" spans="1:14">
      <c r="A2576" s="8" t="s">
        <v>102</v>
      </c>
      <c r="B2576" s="2" t="s">
        <v>1049</v>
      </c>
      <c r="C2576" s="2" t="s">
        <v>19</v>
      </c>
      <c r="D2576" s="2" t="s">
        <v>315</v>
      </c>
      <c r="E2576" s="2" t="s">
        <v>1071</v>
      </c>
      <c r="F2576" s="2" t="s">
        <v>103</v>
      </c>
      <c r="G2576" s="9">
        <v>28634</v>
      </c>
      <c r="H2576" s="9" t="s">
        <v>0</v>
      </c>
      <c r="I2576" s="9">
        <v>28634</v>
      </c>
      <c r="J2576" s="9">
        <v>28634</v>
      </c>
      <c r="K2576" s="9">
        <v>28634</v>
      </c>
      <c r="L2576" s="9">
        <v>28634</v>
      </c>
      <c r="M2576" s="9">
        <f t="shared" si="1241"/>
        <v>100</v>
      </c>
      <c r="N2576" s="9">
        <f t="shared" si="1242"/>
        <v>100</v>
      </c>
    </row>
    <row r="2577" spans="1:14" ht="38.25">
      <c r="A2577" s="8" t="s">
        <v>110</v>
      </c>
      <c r="B2577" s="2" t="s">
        <v>1049</v>
      </c>
      <c r="C2577" s="2" t="s">
        <v>19</v>
      </c>
      <c r="D2577" s="2" t="s">
        <v>315</v>
      </c>
      <c r="E2577" s="2" t="s">
        <v>111</v>
      </c>
      <c r="F2577" s="6" t="s">
        <v>0</v>
      </c>
      <c r="G2577" s="9">
        <v>4810</v>
      </c>
      <c r="H2577" s="9" t="s">
        <v>0</v>
      </c>
      <c r="I2577" s="9">
        <v>4810</v>
      </c>
      <c r="J2577" s="9">
        <f>J2578</f>
        <v>4810</v>
      </c>
      <c r="K2577" s="9">
        <f t="shared" ref="K2577:L2579" si="1247">K2578</f>
        <v>4810</v>
      </c>
      <c r="L2577" s="9">
        <f t="shared" si="1247"/>
        <v>4810</v>
      </c>
      <c r="M2577" s="9">
        <f t="shared" si="1241"/>
        <v>100</v>
      </c>
      <c r="N2577" s="9">
        <f t="shared" si="1242"/>
        <v>100</v>
      </c>
    </row>
    <row r="2578" spans="1:14" ht="38.25">
      <c r="A2578" s="8" t="s">
        <v>402</v>
      </c>
      <c r="B2578" s="2" t="s">
        <v>1049</v>
      </c>
      <c r="C2578" s="2" t="s">
        <v>19</v>
      </c>
      <c r="D2578" s="2" t="s">
        <v>315</v>
      </c>
      <c r="E2578" s="2" t="s">
        <v>1072</v>
      </c>
      <c r="F2578" s="6" t="s">
        <v>0</v>
      </c>
      <c r="G2578" s="9">
        <v>4810</v>
      </c>
      <c r="H2578" s="9" t="s">
        <v>0</v>
      </c>
      <c r="I2578" s="9">
        <v>4810</v>
      </c>
      <c r="J2578" s="9">
        <f>J2579</f>
        <v>4810</v>
      </c>
      <c r="K2578" s="9">
        <f t="shared" si="1247"/>
        <v>4810</v>
      </c>
      <c r="L2578" s="9">
        <f t="shared" si="1247"/>
        <v>4810</v>
      </c>
      <c r="M2578" s="9">
        <f t="shared" si="1241"/>
        <v>100</v>
      </c>
      <c r="N2578" s="9">
        <f t="shared" si="1242"/>
        <v>100</v>
      </c>
    </row>
    <row r="2579" spans="1:14" ht="38.25">
      <c r="A2579" s="8" t="s">
        <v>62</v>
      </c>
      <c r="B2579" s="2" t="s">
        <v>1049</v>
      </c>
      <c r="C2579" s="2" t="s">
        <v>19</v>
      </c>
      <c r="D2579" s="2" t="s">
        <v>315</v>
      </c>
      <c r="E2579" s="2" t="s">
        <v>1072</v>
      </c>
      <c r="F2579" s="2" t="s">
        <v>63</v>
      </c>
      <c r="G2579" s="9">
        <v>4810</v>
      </c>
      <c r="H2579" s="9" t="s">
        <v>0</v>
      </c>
      <c r="I2579" s="9">
        <v>4810</v>
      </c>
      <c r="J2579" s="9">
        <f>J2580</f>
        <v>4810</v>
      </c>
      <c r="K2579" s="9">
        <f t="shared" si="1247"/>
        <v>4810</v>
      </c>
      <c r="L2579" s="9">
        <f t="shared" si="1247"/>
        <v>4810</v>
      </c>
      <c r="M2579" s="9">
        <f t="shared" si="1241"/>
        <v>100</v>
      </c>
      <c r="N2579" s="9">
        <f t="shared" si="1242"/>
        <v>100</v>
      </c>
    </row>
    <row r="2580" spans="1:14">
      <c r="A2580" s="8" t="s">
        <v>102</v>
      </c>
      <c r="B2580" s="2" t="s">
        <v>1049</v>
      </c>
      <c r="C2580" s="2" t="s">
        <v>19</v>
      </c>
      <c r="D2580" s="2" t="s">
        <v>315</v>
      </c>
      <c r="E2580" s="2" t="s">
        <v>1072</v>
      </c>
      <c r="F2580" s="2" t="s">
        <v>103</v>
      </c>
      <c r="G2580" s="9">
        <v>4810</v>
      </c>
      <c r="H2580" s="9" t="s">
        <v>0</v>
      </c>
      <c r="I2580" s="9">
        <v>4810</v>
      </c>
      <c r="J2580" s="9">
        <v>4810</v>
      </c>
      <c r="K2580" s="9">
        <v>4810</v>
      </c>
      <c r="L2580" s="9">
        <v>4810</v>
      </c>
      <c r="M2580" s="9">
        <f t="shared" si="1241"/>
        <v>100</v>
      </c>
      <c r="N2580" s="9">
        <f t="shared" si="1242"/>
        <v>100</v>
      </c>
    </row>
    <row r="2581" spans="1:14" ht="51">
      <c r="A2581" s="8" t="s">
        <v>811</v>
      </c>
      <c r="B2581" s="2" t="s">
        <v>1049</v>
      </c>
      <c r="C2581" s="2" t="s">
        <v>19</v>
      </c>
      <c r="D2581" s="2" t="s">
        <v>315</v>
      </c>
      <c r="E2581" s="2" t="s">
        <v>812</v>
      </c>
      <c r="F2581" s="6" t="s">
        <v>0</v>
      </c>
      <c r="G2581" s="9">
        <v>738199.2</v>
      </c>
      <c r="H2581" s="9">
        <v>1448.4</v>
      </c>
      <c r="I2581" s="9">
        <v>739647.6</v>
      </c>
      <c r="J2581" s="9">
        <f>J2582+J2593+J2605+J2615</f>
        <v>739647.56648000004</v>
      </c>
      <c r="K2581" s="9">
        <f t="shared" ref="K2581:L2581" si="1248">K2582+K2593+K2605+K2615</f>
        <v>735179.41934800008</v>
      </c>
      <c r="L2581" s="9">
        <f t="shared" si="1248"/>
        <v>732671.90445999999</v>
      </c>
      <c r="M2581" s="9">
        <f t="shared" si="1241"/>
        <v>99.056889315939102</v>
      </c>
      <c r="N2581" s="9">
        <f t="shared" si="1242"/>
        <v>99.05689380508646</v>
      </c>
    </row>
    <row r="2582" spans="1:14" ht="76.5">
      <c r="A2582" s="8" t="s">
        <v>1073</v>
      </c>
      <c r="B2582" s="2" t="s">
        <v>1049</v>
      </c>
      <c r="C2582" s="2" t="s">
        <v>19</v>
      </c>
      <c r="D2582" s="2" t="s">
        <v>315</v>
      </c>
      <c r="E2582" s="2" t="s">
        <v>1074</v>
      </c>
      <c r="F2582" s="6" t="s">
        <v>0</v>
      </c>
      <c r="G2582" s="9">
        <v>8734.5</v>
      </c>
      <c r="H2582" s="9">
        <v>1448.4</v>
      </c>
      <c r="I2582" s="9">
        <v>10182.9</v>
      </c>
      <c r="J2582" s="9">
        <f>J2583+J2586</f>
        <v>10182.869999999999</v>
      </c>
      <c r="K2582" s="9">
        <f t="shared" ref="K2582:L2582" si="1249">K2583+K2586</f>
        <v>10182.869117999999</v>
      </c>
      <c r="L2582" s="9">
        <f t="shared" si="1249"/>
        <v>10162.179</v>
      </c>
      <c r="M2582" s="9">
        <f t="shared" si="1241"/>
        <v>99.796511799192771</v>
      </c>
      <c r="N2582" s="9">
        <f t="shared" si="1242"/>
        <v>99.796805812113888</v>
      </c>
    </row>
    <row r="2583" spans="1:14" ht="38.25">
      <c r="A2583" s="8" t="s">
        <v>1075</v>
      </c>
      <c r="B2583" s="2" t="s">
        <v>1049</v>
      </c>
      <c r="C2583" s="2" t="s">
        <v>19</v>
      </c>
      <c r="D2583" s="2" t="s">
        <v>315</v>
      </c>
      <c r="E2583" s="2" t="s">
        <v>1076</v>
      </c>
      <c r="F2583" s="6" t="s">
        <v>0</v>
      </c>
      <c r="G2583" s="9" t="s">
        <v>0</v>
      </c>
      <c r="H2583" s="9">
        <v>1448.4</v>
      </c>
      <c r="I2583" s="9">
        <v>1448.4</v>
      </c>
      <c r="J2583" s="9">
        <f>J2584</f>
        <v>1448.37</v>
      </c>
      <c r="K2583" s="9">
        <f t="shared" ref="K2583:L2584" si="1250">K2584</f>
        <v>1448.37</v>
      </c>
      <c r="L2583" s="9">
        <f t="shared" si="1250"/>
        <v>1427.6790000000001</v>
      </c>
      <c r="M2583" s="9">
        <f t="shared" si="1241"/>
        <v>98.569386909693463</v>
      </c>
      <c r="N2583" s="9">
        <f t="shared" si="1242"/>
        <v>98.571428571428584</v>
      </c>
    </row>
    <row r="2584" spans="1:14" ht="25.5">
      <c r="A2584" s="8" t="s">
        <v>89</v>
      </c>
      <c r="B2584" s="2" t="s">
        <v>1049</v>
      </c>
      <c r="C2584" s="2" t="s">
        <v>19</v>
      </c>
      <c r="D2584" s="2" t="s">
        <v>315</v>
      </c>
      <c r="E2584" s="2" t="s">
        <v>1076</v>
      </c>
      <c r="F2584" s="2" t="s">
        <v>90</v>
      </c>
      <c r="G2584" s="9" t="s">
        <v>0</v>
      </c>
      <c r="H2584" s="9">
        <v>1448.4</v>
      </c>
      <c r="I2584" s="9">
        <v>1448.4</v>
      </c>
      <c r="J2584" s="9">
        <f>J2585</f>
        <v>1448.37</v>
      </c>
      <c r="K2584" s="9">
        <f t="shared" si="1250"/>
        <v>1448.37</v>
      </c>
      <c r="L2584" s="9">
        <f t="shared" si="1250"/>
        <v>1427.6790000000001</v>
      </c>
      <c r="M2584" s="9">
        <f t="shared" si="1241"/>
        <v>98.569386909693463</v>
      </c>
      <c r="N2584" s="9">
        <f t="shared" si="1242"/>
        <v>98.571428571428584</v>
      </c>
    </row>
    <row r="2585" spans="1:14" ht="38.25">
      <c r="A2585" s="8" t="s">
        <v>91</v>
      </c>
      <c r="B2585" s="2" t="s">
        <v>1049</v>
      </c>
      <c r="C2585" s="2" t="s">
        <v>19</v>
      </c>
      <c r="D2585" s="2" t="s">
        <v>315</v>
      </c>
      <c r="E2585" s="2" t="s">
        <v>1076</v>
      </c>
      <c r="F2585" s="2" t="s">
        <v>92</v>
      </c>
      <c r="G2585" s="9" t="s">
        <v>0</v>
      </c>
      <c r="H2585" s="9">
        <v>1448.4</v>
      </c>
      <c r="I2585" s="9">
        <v>1448.4</v>
      </c>
      <c r="J2585" s="9">
        <v>1448.37</v>
      </c>
      <c r="K2585" s="9">
        <v>1448.37</v>
      </c>
      <c r="L2585" s="9">
        <v>1427.6790000000001</v>
      </c>
      <c r="M2585" s="9">
        <f t="shared" si="1241"/>
        <v>98.569386909693463</v>
      </c>
      <c r="N2585" s="9">
        <f t="shared" si="1242"/>
        <v>98.571428571428584</v>
      </c>
    </row>
    <row r="2586" spans="1:14" ht="25.5">
      <c r="A2586" s="8" t="s">
        <v>60</v>
      </c>
      <c r="B2586" s="2" t="s">
        <v>1049</v>
      </c>
      <c r="C2586" s="2" t="s">
        <v>19</v>
      </c>
      <c r="D2586" s="2" t="s">
        <v>315</v>
      </c>
      <c r="E2586" s="2" t="s">
        <v>1077</v>
      </c>
      <c r="F2586" s="6" t="s">
        <v>0</v>
      </c>
      <c r="G2586" s="9">
        <v>8734.5</v>
      </c>
      <c r="H2586" s="9" t="s">
        <v>0</v>
      </c>
      <c r="I2586" s="9">
        <v>8734.5</v>
      </c>
      <c r="J2586" s="9">
        <f>J2587+J2589+J2591</f>
        <v>8734.5</v>
      </c>
      <c r="K2586" s="9">
        <f t="shared" ref="K2586:L2586" si="1251">K2587+K2589+K2591</f>
        <v>8734.4991179999997</v>
      </c>
      <c r="L2586" s="9">
        <f t="shared" si="1251"/>
        <v>8734.5</v>
      </c>
      <c r="M2586" s="9">
        <f t="shared" si="1241"/>
        <v>100</v>
      </c>
      <c r="N2586" s="9">
        <f t="shared" si="1242"/>
        <v>100</v>
      </c>
    </row>
    <row r="2587" spans="1:14" ht="76.5">
      <c r="A2587" s="8" t="s">
        <v>85</v>
      </c>
      <c r="B2587" s="2" t="s">
        <v>1049</v>
      </c>
      <c r="C2587" s="2" t="s">
        <v>19</v>
      </c>
      <c r="D2587" s="2" t="s">
        <v>315</v>
      </c>
      <c r="E2587" s="2" t="s">
        <v>1077</v>
      </c>
      <c r="F2587" s="2" t="s">
        <v>86</v>
      </c>
      <c r="G2587" s="9">
        <v>4632.3999999999996</v>
      </c>
      <c r="H2587" s="9" t="s">
        <v>0</v>
      </c>
      <c r="I2587" s="9">
        <v>4632.3999999999996</v>
      </c>
      <c r="J2587" s="9">
        <f>J2588</f>
        <v>4627.4308600000004</v>
      </c>
      <c r="K2587" s="9">
        <f t="shared" ref="K2587:L2587" si="1252">K2588</f>
        <v>4627.4299780000001</v>
      </c>
      <c r="L2587" s="9">
        <f t="shared" si="1252"/>
        <v>4627.4308600000004</v>
      </c>
      <c r="M2587" s="9">
        <f t="shared" si="1241"/>
        <v>99.892730765909704</v>
      </c>
      <c r="N2587" s="9">
        <f t="shared" si="1242"/>
        <v>100</v>
      </c>
    </row>
    <row r="2588" spans="1:14" ht="25.5">
      <c r="A2588" s="8" t="s">
        <v>299</v>
      </c>
      <c r="B2588" s="2" t="s">
        <v>1049</v>
      </c>
      <c r="C2588" s="2" t="s">
        <v>19</v>
      </c>
      <c r="D2588" s="2" t="s">
        <v>315</v>
      </c>
      <c r="E2588" s="2" t="s">
        <v>1077</v>
      </c>
      <c r="F2588" s="2" t="s">
        <v>300</v>
      </c>
      <c r="G2588" s="9">
        <v>4632.3999999999996</v>
      </c>
      <c r="H2588" s="9" t="s">
        <v>0</v>
      </c>
      <c r="I2588" s="9">
        <v>4632.3999999999996</v>
      </c>
      <c r="J2588" s="9">
        <f>4466.97598+160.45488</f>
        <v>4627.4308600000004</v>
      </c>
      <c r="K2588" s="9">
        <f>4466.975098+160.45488</f>
        <v>4627.4299780000001</v>
      </c>
      <c r="L2588" s="9">
        <f>4466.97598+160.45488</f>
        <v>4627.4308600000004</v>
      </c>
      <c r="M2588" s="9">
        <f t="shared" si="1241"/>
        <v>99.892730765909704</v>
      </c>
      <c r="N2588" s="9">
        <f t="shared" si="1242"/>
        <v>100</v>
      </c>
    </row>
    <row r="2589" spans="1:14" ht="25.5">
      <c r="A2589" s="8" t="s">
        <v>89</v>
      </c>
      <c r="B2589" s="2" t="s">
        <v>1049</v>
      </c>
      <c r="C2589" s="2" t="s">
        <v>19</v>
      </c>
      <c r="D2589" s="2" t="s">
        <v>315</v>
      </c>
      <c r="E2589" s="2" t="s">
        <v>1077</v>
      </c>
      <c r="F2589" s="2" t="s">
        <v>90</v>
      </c>
      <c r="G2589" s="9">
        <v>4075.1</v>
      </c>
      <c r="H2589" s="9" t="s">
        <v>0</v>
      </c>
      <c r="I2589" s="9">
        <v>4075.1</v>
      </c>
      <c r="J2589" s="9">
        <f>J2590</f>
        <v>4080.6113</v>
      </c>
      <c r="K2589" s="9">
        <f t="shared" ref="K2589:L2589" si="1253">K2590</f>
        <v>4080.6113</v>
      </c>
      <c r="L2589" s="9">
        <f t="shared" si="1253"/>
        <v>4080.6113</v>
      </c>
      <c r="M2589" s="9">
        <f t="shared" si="1241"/>
        <v>100.13524330691273</v>
      </c>
      <c r="N2589" s="9">
        <f t="shared" si="1242"/>
        <v>100</v>
      </c>
    </row>
    <row r="2590" spans="1:14" ht="38.25">
      <c r="A2590" s="8" t="s">
        <v>91</v>
      </c>
      <c r="B2590" s="2" t="s">
        <v>1049</v>
      </c>
      <c r="C2590" s="2" t="s">
        <v>19</v>
      </c>
      <c r="D2590" s="2" t="s">
        <v>315</v>
      </c>
      <c r="E2590" s="2" t="s">
        <v>1077</v>
      </c>
      <c r="F2590" s="2" t="s">
        <v>92</v>
      </c>
      <c r="G2590" s="9">
        <v>4075.1</v>
      </c>
      <c r="H2590" s="9" t="s">
        <v>0</v>
      </c>
      <c r="I2590" s="9">
        <v>4075.1</v>
      </c>
      <c r="J2590" s="9">
        <v>4080.6113</v>
      </c>
      <c r="K2590" s="9">
        <v>4080.6113</v>
      </c>
      <c r="L2590" s="9">
        <v>4080.6113</v>
      </c>
      <c r="M2590" s="9">
        <f t="shared" si="1241"/>
        <v>100.13524330691273</v>
      </c>
      <c r="N2590" s="9">
        <f t="shared" si="1242"/>
        <v>100</v>
      </c>
    </row>
    <row r="2591" spans="1:14">
      <c r="A2591" s="8" t="s">
        <v>97</v>
      </c>
      <c r="B2591" s="2" t="s">
        <v>1049</v>
      </c>
      <c r="C2591" s="2" t="s">
        <v>19</v>
      </c>
      <c r="D2591" s="2" t="s">
        <v>315</v>
      </c>
      <c r="E2591" s="2" t="s">
        <v>1077</v>
      </c>
      <c r="F2591" s="2" t="s">
        <v>98</v>
      </c>
      <c r="G2591" s="9">
        <v>27</v>
      </c>
      <c r="H2591" s="9" t="s">
        <v>0</v>
      </c>
      <c r="I2591" s="9">
        <v>27</v>
      </c>
      <c r="J2591" s="9">
        <f>J2592</f>
        <v>26.457840000000001</v>
      </c>
      <c r="K2591" s="9">
        <f t="shared" ref="K2591:L2591" si="1254">K2592</f>
        <v>26.457840000000001</v>
      </c>
      <c r="L2591" s="9">
        <f t="shared" si="1254"/>
        <v>26.457840000000001</v>
      </c>
      <c r="M2591" s="9">
        <f t="shared" si="1241"/>
        <v>97.992000000000004</v>
      </c>
      <c r="N2591" s="9">
        <f t="shared" si="1242"/>
        <v>100</v>
      </c>
    </row>
    <row r="2592" spans="1:14">
      <c r="A2592" s="8" t="s">
        <v>99</v>
      </c>
      <c r="B2592" s="2" t="s">
        <v>1049</v>
      </c>
      <c r="C2592" s="2" t="s">
        <v>19</v>
      </c>
      <c r="D2592" s="2" t="s">
        <v>315</v>
      </c>
      <c r="E2592" s="2" t="s">
        <v>1077</v>
      </c>
      <c r="F2592" s="2" t="s">
        <v>100</v>
      </c>
      <c r="G2592" s="9">
        <v>27</v>
      </c>
      <c r="H2592" s="9" t="s">
        <v>0</v>
      </c>
      <c r="I2592" s="9">
        <v>27</v>
      </c>
      <c r="J2592" s="9">
        <f>26+0.45784</f>
        <v>26.457840000000001</v>
      </c>
      <c r="K2592" s="9">
        <f>26+0.45784</f>
        <v>26.457840000000001</v>
      </c>
      <c r="L2592" s="9">
        <f>26+0.45784</f>
        <v>26.457840000000001</v>
      </c>
      <c r="M2592" s="9">
        <f t="shared" si="1241"/>
        <v>97.992000000000004</v>
      </c>
      <c r="N2592" s="9">
        <f t="shared" si="1242"/>
        <v>100</v>
      </c>
    </row>
    <row r="2593" spans="1:14" ht="63.75">
      <c r="A2593" s="8" t="s">
        <v>1078</v>
      </c>
      <c r="B2593" s="2" t="s">
        <v>1049</v>
      </c>
      <c r="C2593" s="2" t="s">
        <v>19</v>
      </c>
      <c r="D2593" s="2" t="s">
        <v>315</v>
      </c>
      <c r="E2593" s="2" t="s">
        <v>1079</v>
      </c>
      <c r="F2593" s="6" t="s">
        <v>0</v>
      </c>
      <c r="G2593" s="9">
        <v>273716</v>
      </c>
      <c r="H2593" s="9" t="s">
        <v>0</v>
      </c>
      <c r="I2593" s="9">
        <v>273716</v>
      </c>
      <c r="J2593" s="9">
        <f>J2594+J2597+J2600</f>
        <v>273716</v>
      </c>
      <c r="K2593" s="9">
        <f t="shared" ref="K2593:L2593" si="1255">K2594+K2597+K2600</f>
        <v>273716</v>
      </c>
      <c r="L2593" s="9">
        <f t="shared" si="1255"/>
        <v>273716</v>
      </c>
      <c r="M2593" s="9">
        <f t="shared" si="1241"/>
        <v>100</v>
      </c>
      <c r="N2593" s="9">
        <f t="shared" si="1242"/>
        <v>100</v>
      </c>
    </row>
    <row r="2594" spans="1:14" ht="51">
      <c r="A2594" s="8" t="s">
        <v>1080</v>
      </c>
      <c r="B2594" s="2" t="s">
        <v>1049</v>
      </c>
      <c r="C2594" s="2" t="s">
        <v>19</v>
      </c>
      <c r="D2594" s="2" t="s">
        <v>315</v>
      </c>
      <c r="E2594" s="2" t="s">
        <v>1081</v>
      </c>
      <c r="F2594" s="6" t="s">
        <v>0</v>
      </c>
      <c r="G2594" s="9">
        <v>22873.4</v>
      </c>
      <c r="H2594" s="9" t="s">
        <v>0</v>
      </c>
      <c r="I2594" s="9">
        <v>22873.4</v>
      </c>
      <c r="J2594" s="9">
        <f>J2595</f>
        <v>22873.4</v>
      </c>
      <c r="K2594" s="9">
        <f t="shared" ref="K2594:L2595" si="1256">K2595</f>
        <v>22873.4</v>
      </c>
      <c r="L2594" s="9">
        <f t="shared" si="1256"/>
        <v>22873.4</v>
      </c>
      <c r="M2594" s="9">
        <f t="shared" si="1241"/>
        <v>100</v>
      </c>
      <c r="N2594" s="9">
        <f t="shared" si="1242"/>
        <v>100</v>
      </c>
    </row>
    <row r="2595" spans="1:14" ht="38.25">
      <c r="A2595" s="8" t="s">
        <v>42</v>
      </c>
      <c r="B2595" s="2" t="s">
        <v>1049</v>
      </c>
      <c r="C2595" s="2" t="s">
        <v>19</v>
      </c>
      <c r="D2595" s="2" t="s">
        <v>315</v>
      </c>
      <c r="E2595" s="2" t="s">
        <v>1081</v>
      </c>
      <c r="F2595" s="2" t="s">
        <v>43</v>
      </c>
      <c r="G2595" s="9">
        <v>22873.4</v>
      </c>
      <c r="H2595" s="9" t="s">
        <v>0</v>
      </c>
      <c r="I2595" s="9">
        <v>22873.4</v>
      </c>
      <c r="J2595" s="9">
        <f>J2596</f>
        <v>22873.4</v>
      </c>
      <c r="K2595" s="9">
        <f t="shared" si="1256"/>
        <v>22873.4</v>
      </c>
      <c r="L2595" s="9">
        <f t="shared" si="1256"/>
        <v>22873.4</v>
      </c>
      <c r="M2595" s="9">
        <f t="shared" si="1241"/>
        <v>100</v>
      </c>
      <c r="N2595" s="9">
        <f t="shared" si="1242"/>
        <v>100</v>
      </c>
    </row>
    <row r="2596" spans="1:14" ht="114.75">
      <c r="A2596" s="8" t="s">
        <v>44</v>
      </c>
      <c r="B2596" s="2" t="s">
        <v>1049</v>
      </c>
      <c r="C2596" s="2" t="s">
        <v>19</v>
      </c>
      <c r="D2596" s="2" t="s">
        <v>315</v>
      </c>
      <c r="E2596" s="2" t="s">
        <v>1081</v>
      </c>
      <c r="F2596" s="2" t="s">
        <v>45</v>
      </c>
      <c r="G2596" s="9">
        <v>22873.4</v>
      </c>
      <c r="H2596" s="9" t="s">
        <v>0</v>
      </c>
      <c r="I2596" s="9">
        <v>22873.4</v>
      </c>
      <c r="J2596" s="9">
        <v>22873.4</v>
      </c>
      <c r="K2596" s="9">
        <v>22873.4</v>
      </c>
      <c r="L2596" s="9">
        <v>22873.4</v>
      </c>
      <c r="M2596" s="9">
        <f t="shared" si="1241"/>
        <v>100</v>
      </c>
      <c r="N2596" s="9">
        <f t="shared" si="1242"/>
        <v>100</v>
      </c>
    </row>
    <row r="2597" spans="1:14" ht="25.5">
      <c r="A2597" s="8" t="s">
        <v>60</v>
      </c>
      <c r="B2597" s="2" t="s">
        <v>1049</v>
      </c>
      <c r="C2597" s="2" t="s">
        <v>19</v>
      </c>
      <c r="D2597" s="2" t="s">
        <v>315</v>
      </c>
      <c r="E2597" s="2" t="s">
        <v>1082</v>
      </c>
      <c r="F2597" s="6" t="s">
        <v>0</v>
      </c>
      <c r="G2597" s="9">
        <v>113257.5</v>
      </c>
      <c r="H2597" s="9" t="s">
        <v>0</v>
      </c>
      <c r="I2597" s="9">
        <v>113257.5</v>
      </c>
      <c r="J2597" s="9">
        <f>J2598</f>
        <v>113257.5</v>
      </c>
      <c r="K2597" s="9">
        <f t="shared" ref="K2597:L2598" si="1257">K2598</f>
        <v>113257.5</v>
      </c>
      <c r="L2597" s="9">
        <f t="shared" si="1257"/>
        <v>113257.5</v>
      </c>
      <c r="M2597" s="9">
        <f t="shared" si="1241"/>
        <v>100</v>
      </c>
      <c r="N2597" s="9">
        <f t="shared" si="1242"/>
        <v>100</v>
      </c>
    </row>
    <row r="2598" spans="1:14" ht="38.25">
      <c r="A2598" s="8" t="s">
        <v>62</v>
      </c>
      <c r="B2598" s="2" t="s">
        <v>1049</v>
      </c>
      <c r="C2598" s="2" t="s">
        <v>19</v>
      </c>
      <c r="D2598" s="2" t="s">
        <v>315</v>
      </c>
      <c r="E2598" s="2" t="s">
        <v>1082</v>
      </c>
      <c r="F2598" s="2" t="s">
        <v>63</v>
      </c>
      <c r="G2598" s="9">
        <v>113257.5</v>
      </c>
      <c r="H2598" s="9" t="s">
        <v>0</v>
      </c>
      <c r="I2598" s="9">
        <v>113257.5</v>
      </c>
      <c r="J2598" s="9">
        <f>J2599</f>
        <v>113257.5</v>
      </c>
      <c r="K2598" s="9">
        <f t="shared" si="1257"/>
        <v>113257.5</v>
      </c>
      <c r="L2598" s="9">
        <f t="shared" si="1257"/>
        <v>113257.5</v>
      </c>
      <c r="M2598" s="9">
        <f t="shared" si="1241"/>
        <v>100</v>
      </c>
      <c r="N2598" s="9">
        <f t="shared" si="1242"/>
        <v>100</v>
      </c>
    </row>
    <row r="2599" spans="1:14">
      <c r="A2599" s="8" t="s">
        <v>102</v>
      </c>
      <c r="B2599" s="2" t="s">
        <v>1049</v>
      </c>
      <c r="C2599" s="2" t="s">
        <v>19</v>
      </c>
      <c r="D2599" s="2" t="s">
        <v>315</v>
      </c>
      <c r="E2599" s="2" t="s">
        <v>1082</v>
      </c>
      <c r="F2599" s="2" t="s">
        <v>103</v>
      </c>
      <c r="G2599" s="9">
        <v>113257.5</v>
      </c>
      <c r="H2599" s="9" t="s">
        <v>0</v>
      </c>
      <c r="I2599" s="9">
        <v>113257.5</v>
      </c>
      <c r="J2599" s="9">
        <v>113257.5</v>
      </c>
      <c r="K2599" s="9">
        <v>113257.5</v>
      </c>
      <c r="L2599" s="9">
        <v>113257.5</v>
      </c>
      <c r="M2599" s="9">
        <f t="shared" si="1241"/>
        <v>100</v>
      </c>
      <c r="N2599" s="9">
        <f t="shared" si="1242"/>
        <v>100</v>
      </c>
    </row>
    <row r="2600" spans="1:14" ht="38.25">
      <c r="A2600" s="8" t="s">
        <v>402</v>
      </c>
      <c r="B2600" s="2" t="s">
        <v>1049</v>
      </c>
      <c r="C2600" s="2" t="s">
        <v>19</v>
      </c>
      <c r="D2600" s="2" t="s">
        <v>315</v>
      </c>
      <c r="E2600" s="2" t="s">
        <v>1083</v>
      </c>
      <c r="F2600" s="6" t="s">
        <v>0</v>
      </c>
      <c r="G2600" s="9">
        <v>137585.1</v>
      </c>
      <c r="H2600" s="9" t="s">
        <v>0</v>
      </c>
      <c r="I2600" s="9">
        <v>137585.1</v>
      </c>
      <c r="J2600" s="9">
        <f>J2601+J2603</f>
        <v>137585.1</v>
      </c>
      <c r="K2600" s="9">
        <f t="shared" ref="K2600:L2600" si="1258">K2601+K2603</f>
        <v>137585.1</v>
      </c>
      <c r="L2600" s="9">
        <f t="shared" si="1258"/>
        <v>137585.1</v>
      </c>
      <c r="M2600" s="9">
        <f t="shared" si="1241"/>
        <v>100</v>
      </c>
      <c r="N2600" s="9">
        <f t="shared" si="1242"/>
        <v>100</v>
      </c>
    </row>
    <row r="2601" spans="1:14" ht="38.25">
      <c r="A2601" s="8" t="s">
        <v>42</v>
      </c>
      <c r="B2601" s="2" t="s">
        <v>1049</v>
      </c>
      <c r="C2601" s="2" t="s">
        <v>19</v>
      </c>
      <c r="D2601" s="2" t="s">
        <v>315</v>
      </c>
      <c r="E2601" s="2" t="s">
        <v>1083</v>
      </c>
      <c r="F2601" s="2" t="s">
        <v>43</v>
      </c>
      <c r="G2601" s="9">
        <v>17212.3</v>
      </c>
      <c r="H2601" s="9" t="s">
        <v>0</v>
      </c>
      <c r="I2601" s="9">
        <v>17212.3</v>
      </c>
      <c r="J2601" s="9">
        <f>J2602</f>
        <v>17212.3</v>
      </c>
      <c r="K2601" s="9">
        <f t="shared" ref="K2601:L2603" si="1259">K2602</f>
        <v>17212.3</v>
      </c>
      <c r="L2601" s="9">
        <f t="shared" si="1259"/>
        <v>17212.3</v>
      </c>
      <c r="M2601" s="9">
        <f t="shared" si="1241"/>
        <v>100</v>
      </c>
      <c r="N2601" s="9">
        <f t="shared" si="1242"/>
        <v>100</v>
      </c>
    </row>
    <row r="2602" spans="1:14" ht="114.75">
      <c r="A2602" s="8" t="s">
        <v>44</v>
      </c>
      <c r="B2602" s="2" t="s">
        <v>1049</v>
      </c>
      <c r="C2602" s="2" t="s">
        <v>19</v>
      </c>
      <c r="D2602" s="2" t="s">
        <v>315</v>
      </c>
      <c r="E2602" s="2" t="s">
        <v>1083</v>
      </c>
      <c r="F2602" s="2" t="s">
        <v>45</v>
      </c>
      <c r="G2602" s="9">
        <v>17212.3</v>
      </c>
      <c r="H2602" s="9" t="s">
        <v>0</v>
      </c>
      <c r="I2602" s="9">
        <v>17212.3</v>
      </c>
      <c r="J2602" s="9">
        <v>17212.3</v>
      </c>
      <c r="K2602" s="9">
        <v>17212.3</v>
      </c>
      <c r="L2602" s="9">
        <v>17212.3</v>
      </c>
      <c r="M2602" s="9">
        <f t="shared" si="1241"/>
        <v>100</v>
      </c>
      <c r="N2602" s="9">
        <f t="shared" si="1242"/>
        <v>100</v>
      </c>
    </row>
    <row r="2603" spans="1:14" ht="38.25">
      <c r="A2603" s="8" t="s">
        <v>62</v>
      </c>
      <c r="B2603" s="2" t="s">
        <v>1049</v>
      </c>
      <c r="C2603" s="2" t="s">
        <v>19</v>
      </c>
      <c r="D2603" s="2" t="s">
        <v>315</v>
      </c>
      <c r="E2603" s="2" t="s">
        <v>1083</v>
      </c>
      <c r="F2603" s="2" t="s">
        <v>63</v>
      </c>
      <c r="G2603" s="9">
        <v>120372.8</v>
      </c>
      <c r="H2603" s="9" t="s">
        <v>0</v>
      </c>
      <c r="I2603" s="9">
        <v>120372.8</v>
      </c>
      <c r="J2603" s="9">
        <f>J2604</f>
        <v>120372.8</v>
      </c>
      <c r="K2603" s="9">
        <f t="shared" si="1259"/>
        <v>120372.8</v>
      </c>
      <c r="L2603" s="9">
        <f t="shared" si="1259"/>
        <v>120372.8</v>
      </c>
      <c r="M2603" s="9">
        <f t="shared" si="1241"/>
        <v>100</v>
      </c>
      <c r="N2603" s="9">
        <f t="shared" si="1242"/>
        <v>100</v>
      </c>
    </row>
    <row r="2604" spans="1:14">
      <c r="A2604" s="8" t="s">
        <v>102</v>
      </c>
      <c r="B2604" s="2" t="s">
        <v>1049</v>
      </c>
      <c r="C2604" s="2" t="s">
        <v>19</v>
      </c>
      <c r="D2604" s="2" t="s">
        <v>315</v>
      </c>
      <c r="E2604" s="2" t="s">
        <v>1083</v>
      </c>
      <c r="F2604" s="2" t="s">
        <v>103</v>
      </c>
      <c r="G2604" s="9">
        <v>120372.8</v>
      </c>
      <c r="H2604" s="9" t="s">
        <v>0</v>
      </c>
      <c r="I2604" s="9">
        <v>120372.8</v>
      </c>
      <c r="J2604" s="9">
        <v>120372.8</v>
      </c>
      <c r="K2604" s="9">
        <v>120372.8</v>
      </c>
      <c r="L2604" s="9">
        <v>120372.8</v>
      </c>
      <c r="M2604" s="9">
        <f t="shared" si="1241"/>
        <v>100</v>
      </c>
      <c r="N2604" s="9">
        <f t="shared" si="1242"/>
        <v>100</v>
      </c>
    </row>
    <row r="2605" spans="1:14" ht="51">
      <c r="A2605" s="8" t="s">
        <v>1084</v>
      </c>
      <c r="B2605" s="2" t="s">
        <v>1049</v>
      </c>
      <c r="C2605" s="2" t="s">
        <v>19</v>
      </c>
      <c r="D2605" s="2" t="s">
        <v>315</v>
      </c>
      <c r="E2605" s="2" t="s">
        <v>1085</v>
      </c>
      <c r="F2605" s="6" t="s">
        <v>0</v>
      </c>
      <c r="G2605" s="9">
        <v>135517.20000000001</v>
      </c>
      <c r="H2605" s="9" t="s">
        <v>0</v>
      </c>
      <c r="I2605" s="9">
        <v>135517.20000000001</v>
      </c>
      <c r="J2605" s="9">
        <f>J2606+J2609+J2612</f>
        <v>135517.198</v>
      </c>
      <c r="K2605" s="9">
        <f t="shared" ref="K2605:L2605" si="1260">K2606+K2609+K2612</f>
        <v>135517.198</v>
      </c>
      <c r="L2605" s="9">
        <f t="shared" si="1260"/>
        <v>135517.198</v>
      </c>
      <c r="M2605" s="9">
        <f t="shared" si="1241"/>
        <v>99.999998524172568</v>
      </c>
      <c r="N2605" s="9">
        <f t="shared" si="1242"/>
        <v>100</v>
      </c>
    </row>
    <row r="2606" spans="1:14" ht="38.25">
      <c r="A2606" s="8" t="s">
        <v>1086</v>
      </c>
      <c r="B2606" s="2" t="s">
        <v>1049</v>
      </c>
      <c r="C2606" s="2" t="s">
        <v>19</v>
      </c>
      <c r="D2606" s="2" t="s">
        <v>315</v>
      </c>
      <c r="E2606" s="2" t="s">
        <v>1087</v>
      </c>
      <c r="F2606" s="6" t="s">
        <v>0</v>
      </c>
      <c r="G2606" s="9">
        <v>41497.1</v>
      </c>
      <c r="H2606" s="9" t="s">
        <v>0</v>
      </c>
      <c r="I2606" s="9">
        <v>41497.1</v>
      </c>
      <c r="J2606" s="9">
        <f>J2607</f>
        <v>41497.097999999998</v>
      </c>
      <c r="K2606" s="9">
        <f t="shared" ref="K2606:L2607" si="1261">K2607</f>
        <v>41497.097999999998</v>
      </c>
      <c r="L2606" s="9">
        <f t="shared" si="1261"/>
        <v>41497.097999999998</v>
      </c>
      <c r="M2606" s="9">
        <f t="shared" si="1241"/>
        <v>99.999995180386108</v>
      </c>
      <c r="N2606" s="9">
        <f t="shared" si="1242"/>
        <v>100</v>
      </c>
    </row>
    <row r="2607" spans="1:14" ht="38.25">
      <c r="A2607" s="8" t="s">
        <v>62</v>
      </c>
      <c r="B2607" s="2" t="s">
        <v>1049</v>
      </c>
      <c r="C2607" s="2" t="s">
        <v>19</v>
      </c>
      <c r="D2607" s="2" t="s">
        <v>315</v>
      </c>
      <c r="E2607" s="2" t="s">
        <v>1087</v>
      </c>
      <c r="F2607" s="2" t="s">
        <v>63</v>
      </c>
      <c r="G2607" s="9">
        <v>41497.1</v>
      </c>
      <c r="H2607" s="9" t="s">
        <v>0</v>
      </c>
      <c r="I2607" s="9">
        <v>41497.1</v>
      </c>
      <c r="J2607" s="9">
        <f>J2608</f>
        <v>41497.097999999998</v>
      </c>
      <c r="K2607" s="9">
        <f t="shared" si="1261"/>
        <v>41497.097999999998</v>
      </c>
      <c r="L2607" s="9">
        <f t="shared" si="1261"/>
        <v>41497.097999999998</v>
      </c>
      <c r="M2607" s="9">
        <f t="shared" si="1241"/>
        <v>99.999995180386108</v>
      </c>
      <c r="N2607" s="9">
        <f t="shared" si="1242"/>
        <v>100</v>
      </c>
    </row>
    <row r="2608" spans="1:14">
      <c r="A2608" s="8" t="s">
        <v>102</v>
      </c>
      <c r="B2608" s="2" t="s">
        <v>1049</v>
      </c>
      <c r="C2608" s="2" t="s">
        <v>19</v>
      </c>
      <c r="D2608" s="2" t="s">
        <v>315</v>
      </c>
      <c r="E2608" s="2" t="s">
        <v>1087</v>
      </c>
      <c r="F2608" s="2" t="s">
        <v>103</v>
      </c>
      <c r="G2608" s="9">
        <v>41497.1</v>
      </c>
      <c r="H2608" s="9" t="s">
        <v>0</v>
      </c>
      <c r="I2608" s="9">
        <v>41497.1</v>
      </c>
      <c r="J2608" s="9">
        <v>41497.097999999998</v>
      </c>
      <c r="K2608" s="9">
        <v>41497.097999999998</v>
      </c>
      <c r="L2608" s="9">
        <v>41497.097999999998</v>
      </c>
      <c r="M2608" s="9">
        <f t="shared" si="1241"/>
        <v>99.999995180386108</v>
      </c>
      <c r="N2608" s="9">
        <f t="shared" si="1242"/>
        <v>100</v>
      </c>
    </row>
    <row r="2609" spans="1:14" ht="25.5">
      <c r="A2609" s="8" t="s">
        <v>60</v>
      </c>
      <c r="B2609" s="2" t="s">
        <v>1049</v>
      </c>
      <c r="C2609" s="2" t="s">
        <v>19</v>
      </c>
      <c r="D2609" s="2" t="s">
        <v>315</v>
      </c>
      <c r="E2609" s="2" t="s">
        <v>1088</v>
      </c>
      <c r="F2609" s="6" t="s">
        <v>0</v>
      </c>
      <c r="G2609" s="9">
        <v>67566.3</v>
      </c>
      <c r="H2609" s="9" t="s">
        <v>0</v>
      </c>
      <c r="I2609" s="9">
        <v>67566.3</v>
      </c>
      <c r="J2609" s="9">
        <f>J2610</f>
        <v>67566.3</v>
      </c>
      <c r="K2609" s="9">
        <f t="shared" ref="K2609:L2610" si="1262">K2610</f>
        <v>67566.3</v>
      </c>
      <c r="L2609" s="9">
        <f t="shared" si="1262"/>
        <v>67566.3</v>
      </c>
      <c r="M2609" s="9">
        <f t="shared" si="1241"/>
        <v>100</v>
      </c>
      <c r="N2609" s="9">
        <f t="shared" si="1242"/>
        <v>100</v>
      </c>
    </row>
    <row r="2610" spans="1:14" ht="38.25">
      <c r="A2610" s="8" t="s">
        <v>62</v>
      </c>
      <c r="B2610" s="2" t="s">
        <v>1049</v>
      </c>
      <c r="C2610" s="2" t="s">
        <v>19</v>
      </c>
      <c r="D2610" s="2" t="s">
        <v>315</v>
      </c>
      <c r="E2610" s="2" t="s">
        <v>1088</v>
      </c>
      <c r="F2610" s="2" t="s">
        <v>63</v>
      </c>
      <c r="G2610" s="9">
        <v>67566.3</v>
      </c>
      <c r="H2610" s="9" t="s">
        <v>0</v>
      </c>
      <c r="I2610" s="9">
        <v>67566.3</v>
      </c>
      <c r="J2610" s="9">
        <f>J2611</f>
        <v>67566.3</v>
      </c>
      <c r="K2610" s="9">
        <f t="shared" si="1262"/>
        <v>67566.3</v>
      </c>
      <c r="L2610" s="9">
        <f t="shared" si="1262"/>
        <v>67566.3</v>
      </c>
      <c r="M2610" s="9">
        <f t="shared" si="1241"/>
        <v>100</v>
      </c>
      <c r="N2610" s="9">
        <f t="shared" si="1242"/>
        <v>100</v>
      </c>
    </row>
    <row r="2611" spans="1:14">
      <c r="A2611" s="8" t="s">
        <v>102</v>
      </c>
      <c r="B2611" s="2" t="s">
        <v>1049</v>
      </c>
      <c r="C2611" s="2" t="s">
        <v>19</v>
      </c>
      <c r="D2611" s="2" t="s">
        <v>315</v>
      </c>
      <c r="E2611" s="2" t="s">
        <v>1088</v>
      </c>
      <c r="F2611" s="2" t="s">
        <v>103</v>
      </c>
      <c r="G2611" s="9">
        <v>67566.3</v>
      </c>
      <c r="H2611" s="9" t="s">
        <v>0</v>
      </c>
      <c r="I2611" s="9">
        <v>67566.3</v>
      </c>
      <c r="J2611" s="9">
        <v>67566.3</v>
      </c>
      <c r="K2611" s="9">
        <v>67566.3</v>
      </c>
      <c r="L2611" s="9">
        <v>67566.3</v>
      </c>
      <c r="M2611" s="9">
        <f t="shared" si="1241"/>
        <v>100</v>
      </c>
      <c r="N2611" s="9">
        <f t="shared" si="1242"/>
        <v>100</v>
      </c>
    </row>
    <row r="2612" spans="1:14" ht="38.25">
      <c r="A2612" s="8" t="s">
        <v>402</v>
      </c>
      <c r="B2612" s="2" t="s">
        <v>1049</v>
      </c>
      <c r="C2612" s="2" t="s">
        <v>19</v>
      </c>
      <c r="D2612" s="2" t="s">
        <v>315</v>
      </c>
      <c r="E2612" s="2" t="s">
        <v>1089</v>
      </c>
      <c r="F2612" s="6" t="s">
        <v>0</v>
      </c>
      <c r="G2612" s="9">
        <v>26453.8</v>
      </c>
      <c r="H2612" s="9" t="s">
        <v>0</v>
      </c>
      <c r="I2612" s="9">
        <v>26453.8</v>
      </c>
      <c r="J2612" s="9">
        <f>J2613</f>
        <v>26453.8</v>
      </c>
      <c r="K2612" s="9">
        <f t="shared" ref="K2612:L2613" si="1263">K2613</f>
        <v>26453.8</v>
      </c>
      <c r="L2612" s="9">
        <f t="shared" si="1263"/>
        <v>26453.8</v>
      </c>
      <c r="M2612" s="9">
        <f t="shared" si="1241"/>
        <v>100</v>
      </c>
      <c r="N2612" s="9">
        <f t="shared" si="1242"/>
        <v>100</v>
      </c>
    </row>
    <row r="2613" spans="1:14" ht="38.25">
      <c r="A2613" s="8" t="s">
        <v>62</v>
      </c>
      <c r="B2613" s="2" t="s">
        <v>1049</v>
      </c>
      <c r="C2613" s="2" t="s">
        <v>19</v>
      </c>
      <c r="D2613" s="2" t="s">
        <v>315</v>
      </c>
      <c r="E2613" s="2" t="s">
        <v>1089</v>
      </c>
      <c r="F2613" s="2" t="s">
        <v>63</v>
      </c>
      <c r="G2613" s="9">
        <v>26453.8</v>
      </c>
      <c r="H2613" s="9" t="s">
        <v>0</v>
      </c>
      <c r="I2613" s="9">
        <v>26453.8</v>
      </c>
      <c r="J2613" s="9">
        <f>J2614</f>
        <v>26453.8</v>
      </c>
      <c r="K2613" s="9">
        <f t="shared" si="1263"/>
        <v>26453.8</v>
      </c>
      <c r="L2613" s="9">
        <f t="shared" si="1263"/>
        <v>26453.8</v>
      </c>
      <c r="M2613" s="9">
        <f t="shared" si="1241"/>
        <v>100</v>
      </c>
      <c r="N2613" s="9">
        <f t="shared" si="1242"/>
        <v>100</v>
      </c>
    </row>
    <row r="2614" spans="1:14">
      <c r="A2614" s="8" t="s">
        <v>102</v>
      </c>
      <c r="B2614" s="2" t="s">
        <v>1049</v>
      </c>
      <c r="C2614" s="2" t="s">
        <v>19</v>
      </c>
      <c r="D2614" s="2" t="s">
        <v>315</v>
      </c>
      <c r="E2614" s="2" t="s">
        <v>1089</v>
      </c>
      <c r="F2614" s="2" t="s">
        <v>103</v>
      </c>
      <c r="G2614" s="9">
        <v>26453.8</v>
      </c>
      <c r="H2614" s="9" t="s">
        <v>0</v>
      </c>
      <c r="I2614" s="9">
        <v>26453.8</v>
      </c>
      <c r="J2614" s="9">
        <v>26453.8</v>
      </c>
      <c r="K2614" s="9">
        <v>26453.8</v>
      </c>
      <c r="L2614" s="9">
        <v>26453.8</v>
      </c>
      <c r="M2614" s="9">
        <f t="shared" si="1241"/>
        <v>100</v>
      </c>
      <c r="N2614" s="9">
        <f t="shared" si="1242"/>
        <v>100</v>
      </c>
    </row>
    <row r="2615" spans="1:14" ht="38.25">
      <c r="A2615" s="8" t="s">
        <v>813</v>
      </c>
      <c r="B2615" s="2" t="s">
        <v>1049</v>
      </c>
      <c r="C2615" s="2" t="s">
        <v>19</v>
      </c>
      <c r="D2615" s="2" t="s">
        <v>315</v>
      </c>
      <c r="E2615" s="2" t="s">
        <v>814</v>
      </c>
      <c r="F2615" s="6" t="s">
        <v>0</v>
      </c>
      <c r="G2615" s="9">
        <v>320231.5</v>
      </c>
      <c r="H2615" s="9" t="s">
        <v>0</v>
      </c>
      <c r="I2615" s="9">
        <v>320231.5</v>
      </c>
      <c r="J2615" s="9">
        <f>J2616+J2623</f>
        <v>320231.49848000007</v>
      </c>
      <c r="K2615" s="9">
        <f t="shared" ref="K2615:L2615" si="1264">K2616+K2623</f>
        <v>315763.35223000002</v>
      </c>
      <c r="L2615" s="9">
        <f t="shared" si="1264"/>
        <v>313276.52746000001</v>
      </c>
      <c r="M2615" s="9">
        <f t="shared" si="1241"/>
        <v>97.828142284566013</v>
      </c>
      <c r="N2615" s="9">
        <f t="shared" si="1242"/>
        <v>97.828142748913749</v>
      </c>
    </row>
    <row r="2616" spans="1:14" ht="34.5" customHeight="1">
      <c r="A2616" s="8" t="s">
        <v>83</v>
      </c>
      <c r="B2616" s="2" t="s">
        <v>1049</v>
      </c>
      <c r="C2616" s="2" t="s">
        <v>19</v>
      </c>
      <c r="D2616" s="2" t="s">
        <v>315</v>
      </c>
      <c r="E2616" s="2" t="s">
        <v>815</v>
      </c>
      <c r="F2616" s="6" t="s">
        <v>0</v>
      </c>
      <c r="G2616" s="9">
        <v>38032.9</v>
      </c>
      <c r="H2616" s="9" t="s">
        <v>0</v>
      </c>
      <c r="I2616" s="9">
        <v>38032.9</v>
      </c>
      <c r="J2616" s="9">
        <f>J2617+J2619+J2621</f>
        <v>38032.9</v>
      </c>
      <c r="K2616" s="9">
        <f t="shared" ref="K2616:L2616" si="1265">K2617+K2619+K2621</f>
        <v>37857.9</v>
      </c>
      <c r="L2616" s="9">
        <f t="shared" si="1265"/>
        <v>36941.235500000003</v>
      </c>
      <c r="M2616" s="9">
        <f t="shared" si="1241"/>
        <v>97.129683773785331</v>
      </c>
      <c r="N2616" s="9">
        <f t="shared" si="1242"/>
        <v>97.129683773785331</v>
      </c>
    </row>
    <row r="2617" spans="1:14" ht="76.5">
      <c r="A2617" s="8" t="s">
        <v>85</v>
      </c>
      <c r="B2617" s="2" t="s">
        <v>1049</v>
      </c>
      <c r="C2617" s="2" t="s">
        <v>19</v>
      </c>
      <c r="D2617" s="2" t="s">
        <v>315</v>
      </c>
      <c r="E2617" s="2" t="s">
        <v>815</v>
      </c>
      <c r="F2617" s="2" t="s">
        <v>86</v>
      </c>
      <c r="G2617" s="9">
        <v>14579.7</v>
      </c>
      <c r="H2617" s="9" t="s">
        <v>0</v>
      </c>
      <c r="I2617" s="9">
        <v>14579.7</v>
      </c>
      <c r="J2617" s="9">
        <f>J2618</f>
        <v>15381.15</v>
      </c>
      <c r="K2617" s="9">
        <f t="shared" ref="K2617:L2617" si="1266">K2618</f>
        <v>15381.15</v>
      </c>
      <c r="L2617" s="9">
        <f t="shared" si="1266"/>
        <v>15376.8395</v>
      </c>
      <c r="M2617" s="9">
        <f t="shared" si="1241"/>
        <v>105.46746160757765</v>
      </c>
      <c r="N2617" s="9">
        <f t="shared" si="1242"/>
        <v>99.971975437467293</v>
      </c>
    </row>
    <row r="2618" spans="1:14" ht="25.5">
      <c r="A2618" s="8" t="s">
        <v>87</v>
      </c>
      <c r="B2618" s="2" t="s">
        <v>1049</v>
      </c>
      <c r="C2618" s="2" t="s">
        <v>19</v>
      </c>
      <c r="D2618" s="2" t="s">
        <v>315</v>
      </c>
      <c r="E2618" s="2" t="s">
        <v>815</v>
      </c>
      <c r="F2618" s="2" t="s">
        <v>88</v>
      </c>
      <c r="G2618" s="9">
        <v>14579.7</v>
      </c>
      <c r="H2618" s="9" t="s">
        <v>0</v>
      </c>
      <c r="I2618" s="9">
        <v>14579.7</v>
      </c>
      <c r="J2618" s="9">
        <f>15132.38+248.77</f>
        <v>15381.15</v>
      </c>
      <c r="K2618" s="9">
        <f>15132.38+248.77</f>
        <v>15381.15</v>
      </c>
      <c r="L2618" s="9">
        <f>15128.0695+248.77</f>
        <v>15376.8395</v>
      </c>
      <c r="M2618" s="9">
        <f t="shared" si="1241"/>
        <v>105.46746160757765</v>
      </c>
      <c r="N2618" s="9">
        <f t="shared" si="1242"/>
        <v>99.971975437467293</v>
      </c>
    </row>
    <row r="2619" spans="1:14" ht="25.5">
      <c r="A2619" s="8" t="s">
        <v>89</v>
      </c>
      <c r="B2619" s="2" t="s">
        <v>1049</v>
      </c>
      <c r="C2619" s="2" t="s">
        <v>19</v>
      </c>
      <c r="D2619" s="2" t="s">
        <v>315</v>
      </c>
      <c r="E2619" s="2" t="s">
        <v>815</v>
      </c>
      <c r="F2619" s="2" t="s">
        <v>90</v>
      </c>
      <c r="G2619" s="9">
        <v>23276.7</v>
      </c>
      <c r="H2619" s="9" t="s">
        <v>0</v>
      </c>
      <c r="I2619" s="9">
        <v>23276.7</v>
      </c>
      <c r="J2619" s="9">
        <f>J2620</f>
        <v>22465.25</v>
      </c>
      <c r="K2619" s="9">
        <f t="shared" ref="K2619:L2619" si="1267">K2620</f>
        <v>22290.25</v>
      </c>
      <c r="L2619" s="9">
        <f t="shared" si="1267"/>
        <v>21377.896000000001</v>
      </c>
      <c r="M2619" s="9">
        <f t="shared" si="1241"/>
        <v>91.84246907852058</v>
      </c>
      <c r="N2619" s="9">
        <f t="shared" si="1242"/>
        <v>95.159840197638573</v>
      </c>
    </row>
    <row r="2620" spans="1:14" ht="38.25">
      <c r="A2620" s="8" t="s">
        <v>91</v>
      </c>
      <c r="B2620" s="2" t="s">
        <v>1049</v>
      </c>
      <c r="C2620" s="2" t="s">
        <v>19</v>
      </c>
      <c r="D2620" s="2" t="s">
        <v>315</v>
      </c>
      <c r="E2620" s="2" t="s">
        <v>815</v>
      </c>
      <c r="F2620" s="2" t="s">
        <v>92</v>
      </c>
      <c r="G2620" s="9">
        <v>23276.7</v>
      </c>
      <c r="H2620" s="9" t="s">
        <v>0</v>
      </c>
      <c r="I2620" s="9">
        <v>23276.7</v>
      </c>
      <c r="J2620" s="9">
        <v>22465.25</v>
      </c>
      <c r="K2620" s="9">
        <v>22290.25</v>
      </c>
      <c r="L2620" s="9">
        <v>21377.896000000001</v>
      </c>
      <c r="M2620" s="9">
        <f t="shared" si="1241"/>
        <v>91.84246907852058</v>
      </c>
      <c r="N2620" s="9">
        <f t="shared" si="1242"/>
        <v>95.159840197638573</v>
      </c>
    </row>
    <row r="2621" spans="1:14">
      <c r="A2621" s="8" t="s">
        <v>97</v>
      </c>
      <c r="B2621" s="2" t="s">
        <v>1049</v>
      </c>
      <c r="C2621" s="2" t="s">
        <v>19</v>
      </c>
      <c r="D2621" s="2" t="s">
        <v>315</v>
      </c>
      <c r="E2621" s="2" t="s">
        <v>815</v>
      </c>
      <c r="F2621" s="2" t="s">
        <v>98</v>
      </c>
      <c r="G2621" s="9">
        <v>176.5</v>
      </c>
      <c r="H2621" s="9" t="s">
        <v>0</v>
      </c>
      <c r="I2621" s="9">
        <v>176.5</v>
      </c>
      <c r="J2621" s="9">
        <f>J2622</f>
        <v>186.5</v>
      </c>
      <c r="K2621" s="9">
        <f t="shared" ref="K2621:L2621" si="1268">K2622</f>
        <v>186.5</v>
      </c>
      <c r="L2621" s="9">
        <f t="shared" si="1268"/>
        <v>186.5</v>
      </c>
      <c r="M2621" s="9">
        <f t="shared" si="1241"/>
        <v>105.66572237960339</v>
      </c>
      <c r="N2621" s="9">
        <f t="shared" si="1242"/>
        <v>100</v>
      </c>
    </row>
    <row r="2622" spans="1:14">
      <c r="A2622" s="8" t="s">
        <v>99</v>
      </c>
      <c r="B2622" s="2" t="s">
        <v>1049</v>
      </c>
      <c r="C2622" s="2" t="s">
        <v>19</v>
      </c>
      <c r="D2622" s="2" t="s">
        <v>315</v>
      </c>
      <c r="E2622" s="2" t="s">
        <v>815</v>
      </c>
      <c r="F2622" s="2" t="s">
        <v>100</v>
      </c>
      <c r="G2622" s="9">
        <v>176.5</v>
      </c>
      <c r="H2622" s="9" t="s">
        <v>0</v>
      </c>
      <c r="I2622" s="9">
        <v>176.5</v>
      </c>
      <c r="J2622" s="9">
        <f>108+78.5</f>
        <v>186.5</v>
      </c>
      <c r="K2622" s="9">
        <f>108+78.5</f>
        <v>186.5</v>
      </c>
      <c r="L2622" s="9">
        <f>108+78.5</f>
        <v>186.5</v>
      </c>
      <c r="M2622" s="9">
        <f t="shared" si="1241"/>
        <v>105.66572237960339</v>
      </c>
      <c r="N2622" s="9">
        <f t="shared" si="1242"/>
        <v>100</v>
      </c>
    </row>
    <row r="2623" spans="1:14" ht="25.5">
      <c r="A2623" s="8" t="s">
        <v>60</v>
      </c>
      <c r="B2623" s="2" t="s">
        <v>1049</v>
      </c>
      <c r="C2623" s="2" t="s">
        <v>19</v>
      </c>
      <c r="D2623" s="2" t="s">
        <v>315</v>
      </c>
      <c r="E2623" s="2" t="s">
        <v>816</v>
      </c>
      <c r="F2623" s="6" t="s">
        <v>0</v>
      </c>
      <c r="G2623" s="9">
        <v>282198.59999999998</v>
      </c>
      <c r="H2623" s="9" t="s">
        <v>0</v>
      </c>
      <c r="I2623" s="9">
        <v>282198.59999999998</v>
      </c>
      <c r="J2623" s="9">
        <f>J2624+J2626+J2628</f>
        <v>282198.59848000004</v>
      </c>
      <c r="K2623" s="9">
        <f t="shared" ref="K2623:L2623" si="1269">K2624+K2626+K2628</f>
        <v>277905.45223</v>
      </c>
      <c r="L2623" s="9">
        <f t="shared" si="1269"/>
        <v>276335.29196</v>
      </c>
      <c r="M2623" s="9">
        <f t="shared" si="1241"/>
        <v>97.922275999951808</v>
      </c>
      <c r="N2623" s="9">
        <f t="shared" si="1242"/>
        <v>97.922276527388362</v>
      </c>
    </row>
    <row r="2624" spans="1:14" ht="76.5">
      <c r="A2624" s="8" t="s">
        <v>85</v>
      </c>
      <c r="B2624" s="2" t="s">
        <v>1049</v>
      </c>
      <c r="C2624" s="2" t="s">
        <v>19</v>
      </c>
      <c r="D2624" s="2" t="s">
        <v>315</v>
      </c>
      <c r="E2624" s="2" t="s">
        <v>816</v>
      </c>
      <c r="F2624" s="2" t="s">
        <v>86</v>
      </c>
      <c r="G2624" s="9">
        <v>108927.4</v>
      </c>
      <c r="H2624" s="9" t="s">
        <v>0</v>
      </c>
      <c r="I2624" s="9">
        <v>108927.4</v>
      </c>
      <c r="J2624" s="9">
        <f>J2625</f>
        <v>111079.50319999999</v>
      </c>
      <c r="K2624" s="9">
        <f t="shared" ref="K2624:L2624" si="1270">K2625</f>
        <v>111079.50319999999</v>
      </c>
      <c r="L2624" s="9">
        <f t="shared" si="1270"/>
        <v>110951.91210999999</v>
      </c>
      <c r="M2624" s="9">
        <f t="shared" si="1241"/>
        <v>101.85858848186957</v>
      </c>
      <c r="N2624" s="9">
        <f t="shared" si="1242"/>
        <v>99.885135343313266</v>
      </c>
    </row>
    <row r="2625" spans="1:14" ht="25.5">
      <c r="A2625" s="8" t="s">
        <v>299</v>
      </c>
      <c r="B2625" s="2" t="s">
        <v>1049</v>
      </c>
      <c r="C2625" s="2" t="s">
        <v>19</v>
      </c>
      <c r="D2625" s="2" t="s">
        <v>315</v>
      </c>
      <c r="E2625" s="2" t="s">
        <v>816</v>
      </c>
      <c r="F2625" s="2" t="s">
        <v>300</v>
      </c>
      <c r="G2625" s="9">
        <v>108927.4</v>
      </c>
      <c r="H2625" s="9" t="s">
        <v>0</v>
      </c>
      <c r="I2625" s="9">
        <v>108927.4</v>
      </c>
      <c r="J2625" s="9">
        <f>107130.68857+3948.81463</f>
        <v>111079.50319999999</v>
      </c>
      <c r="K2625" s="9">
        <f>107130.68857+3948.81463</f>
        <v>111079.50319999999</v>
      </c>
      <c r="L2625" s="9">
        <f>107003.09748+3948.81463</f>
        <v>110951.91210999999</v>
      </c>
      <c r="M2625" s="9">
        <f t="shared" si="1241"/>
        <v>101.85858848186957</v>
      </c>
      <c r="N2625" s="9">
        <f t="shared" si="1242"/>
        <v>99.885135343313266</v>
      </c>
    </row>
    <row r="2626" spans="1:14" ht="25.5">
      <c r="A2626" s="8" t="s">
        <v>89</v>
      </c>
      <c r="B2626" s="2" t="s">
        <v>1049</v>
      </c>
      <c r="C2626" s="2" t="s">
        <v>19</v>
      </c>
      <c r="D2626" s="2" t="s">
        <v>315</v>
      </c>
      <c r="E2626" s="2" t="s">
        <v>816</v>
      </c>
      <c r="F2626" s="2" t="s">
        <v>90</v>
      </c>
      <c r="G2626" s="9">
        <v>165636</v>
      </c>
      <c r="H2626" s="9" t="s">
        <v>0</v>
      </c>
      <c r="I2626" s="9">
        <v>165636</v>
      </c>
      <c r="J2626" s="9">
        <f>J2627</f>
        <v>163833.94528000001</v>
      </c>
      <c r="K2626" s="9">
        <f t="shared" ref="K2626:L2626" si="1271">K2627</f>
        <v>159632.13498</v>
      </c>
      <c r="L2626" s="9">
        <f t="shared" si="1271"/>
        <v>158189.56580000001</v>
      </c>
      <c r="M2626" s="9">
        <f t="shared" si="1241"/>
        <v>95.504338308097275</v>
      </c>
      <c r="N2626" s="9">
        <f t="shared" si="1242"/>
        <v>96.554816848026519</v>
      </c>
    </row>
    <row r="2627" spans="1:14" ht="38.25">
      <c r="A2627" s="8" t="s">
        <v>91</v>
      </c>
      <c r="B2627" s="2" t="s">
        <v>1049</v>
      </c>
      <c r="C2627" s="2" t="s">
        <v>19</v>
      </c>
      <c r="D2627" s="2" t="s">
        <v>315</v>
      </c>
      <c r="E2627" s="2" t="s">
        <v>816</v>
      </c>
      <c r="F2627" s="2" t="s">
        <v>92</v>
      </c>
      <c r="G2627" s="9">
        <v>165636</v>
      </c>
      <c r="H2627" s="9" t="s">
        <v>0</v>
      </c>
      <c r="I2627" s="9">
        <v>165636</v>
      </c>
      <c r="J2627" s="9">
        <f>8807.60029+155026.34499</f>
        <v>163833.94528000001</v>
      </c>
      <c r="K2627" s="9">
        <f>8807.6+150824.53498</f>
        <v>159632.13498</v>
      </c>
      <c r="L2627" s="9">
        <f>8733.07125+149456.49455</f>
        <v>158189.56580000001</v>
      </c>
      <c r="M2627" s="9">
        <f t="shared" si="1241"/>
        <v>95.504338308097275</v>
      </c>
      <c r="N2627" s="9">
        <f t="shared" si="1242"/>
        <v>96.554816848026519</v>
      </c>
    </row>
    <row r="2628" spans="1:14">
      <c r="A2628" s="8" t="s">
        <v>97</v>
      </c>
      <c r="B2628" s="2" t="s">
        <v>1049</v>
      </c>
      <c r="C2628" s="2" t="s">
        <v>19</v>
      </c>
      <c r="D2628" s="2" t="s">
        <v>315</v>
      </c>
      <c r="E2628" s="2" t="s">
        <v>816</v>
      </c>
      <c r="F2628" s="2" t="s">
        <v>98</v>
      </c>
      <c r="G2628" s="9">
        <v>7635.2</v>
      </c>
      <c r="H2628" s="9" t="s">
        <v>0</v>
      </c>
      <c r="I2628" s="9">
        <v>7635.2</v>
      </c>
      <c r="J2628" s="9">
        <f>J2629+J2630</f>
        <v>7285.15</v>
      </c>
      <c r="K2628" s="9">
        <f t="shared" ref="K2628:L2628" si="1272">K2629+K2630</f>
        <v>7193.81405</v>
      </c>
      <c r="L2628" s="9">
        <f t="shared" si="1272"/>
        <v>7193.81405</v>
      </c>
      <c r="M2628" s="9">
        <f t="shared" si="1241"/>
        <v>94.219064988474429</v>
      </c>
      <c r="N2628" s="9">
        <f t="shared" si="1242"/>
        <v>98.74627221127912</v>
      </c>
    </row>
    <row r="2629" spans="1:14">
      <c r="A2629" s="8" t="s">
        <v>248</v>
      </c>
      <c r="B2629" s="2" t="s">
        <v>1049</v>
      </c>
      <c r="C2629" s="2" t="s">
        <v>19</v>
      </c>
      <c r="D2629" s="2" t="s">
        <v>315</v>
      </c>
      <c r="E2629" s="2" t="s">
        <v>816</v>
      </c>
      <c r="F2629" s="2" t="s">
        <v>249</v>
      </c>
      <c r="G2629" s="9">
        <v>6</v>
      </c>
      <c r="H2629" s="9" t="s">
        <v>0</v>
      </c>
      <c r="I2629" s="9">
        <v>6</v>
      </c>
      <c r="J2629" s="9">
        <v>98.357799999999997</v>
      </c>
      <c r="K2629" s="9">
        <v>98.357799999999997</v>
      </c>
      <c r="L2629" s="9">
        <v>98.357799999999997</v>
      </c>
      <c r="M2629" s="9">
        <f t="shared" si="1241"/>
        <v>1639.2966666666666</v>
      </c>
      <c r="N2629" s="9">
        <f t="shared" si="1242"/>
        <v>100</v>
      </c>
    </row>
    <row r="2630" spans="1:14">
      <c r="A2630" s="8" t="s">
        <v>99</v>
      </c>
      <c r="B2630" s="2" t="s">
        <v>1049</v>
      </c>
      <c r="C2630" s="2" t="s">
        <v>19</v>
      </c>
      <c r="D2630" s="2" t="s">
        <v>315</v>
      </c>
      <c r="E2630" s="2" t="s">
        <v>816</v>
      </c>
      <c r="F2630" s="2" t="s">
        <v>100</v>
      </c>
      <c r="G2630" s="9">
        <v>7629.2</v>
      </c>
      <c r="H2630" s="9" t="s">
        <v>0</v>
      </c>
      <c r="I2630" s="9">
        <v>7629.2</v>
      </c>
      <c r="J2630" s="9">
        <f>5776.85+1409.9422</f>
        <v>7186.7921999999999</v>
      </c>
      <c r="K2630" s="9">
        <f>5776.85+1318.60625</f>
        <v>7095.4562500000002</v>
      </c>
      <c r="L2630" s="9">
        <f>5776.85+1318.60625</f>
        <v>7095.4562500000002</v>
      </c>
      <c r="M2630" s="9">
        <f t="shared" ref="M2630:M2693" si="1273">L2630/I2630*100</f>
        <v>93.003935537146759</v>
      </c>
      <c r="N2630" s="9">
        <f t="shared" ref="N2630:N2693" si="1274">L2630/J2630*100</f>
        <v>98.729113804069641</v>
      </c>
    </row>
    <row r="2631" spans="1:14">
      <c r="A2631" s="12" t="s">
        <v>0</v>
      </c>
      <c r="B2631" s="13" t="s">
        <v>0</v>
      </c>
      <c r="C2631" s="6" t="s">
        <v>0</v>
      </c>
      <c r="D2631" s="6" t="s">
        <v>0</v>
      </c>
      <c r="E2631" s="6" t="s">
        <v>0</v>
      </c>
      <c r="F2631" s="6" t="s">
        <v>0</v>
      </c>
      <c r="G2631" s="14" t="s">
        <v>0</v>
      </c>
      <c r="H2631" s="14" t="s">
        <v>0</v>
      </c>
      <c r="I2631" s="14" t="s">
        <v>0</v>
      </c>
      <c r="J2631" s="14"/>
      <c r="K2631" s="14"/>
      <c r="L2631" s="14"/>
      <c r="M2631" s="14"/>
      <c r="N2631" s="14"/>
    </row>
    <row r="2632" spans="1:14" ht="25.5">
      <c r="A2632" s="4" t="s">
        <v>1090</v>
      </c>
      <c r="B2632" s="5" t="s">
        <v>1091</v>
      </c>
      <c r="C2632" s="6" t="s">
        <v>0</v>
      </c>
      <c r="D2632" s="6" t="s">
        <v>0</v>
      </c>
      <c r="E2632" s="6" t="s">
        <v>0</v>
      </c>
      <c r="F2632" s="6" t="s">
        <v>0</v>
      </c>
      <c r="G2632" s="7">
        <v>39912.800000000003</v>
      </c>
      <c r="H2632" s="7" t="s">
        <v>0</v>
      </c>
      <c r="I2632" s="7">
        <v>39912.800000000003</v>
      </c>
      <c r="J2632" s="7">
        <f>J2633</f>
        <v>39912.799999999996</v>
      </c>
      <c r="K2632" s="7">
        <f t="shared" ref="K2632:L2635" si="1275">K2633</f>
        <v>39875.807019999993</v>
      </c>
      <c r="L2632" s="7">
        <f t="shared" si="1275"/>
        <v>39807.914250000002</v>
      </c>
      <c r="M2632" s="7">
        <f t="shared" si="1273"/>
        <v>99.737212748792359</v>
      </c>
      <c r="N2632" s="7">
        <f t="shared" si="1274"/>
        <v>99.737212748792388</v>
      </c>
    </row>
    <row r="2633" spans="1:14">
      <c r="A2633" s="8" t="s">
        <v>18</v>
      </c>
      <c r="B2633" s="2" t="s">
        <v>1091</v>
      </c>
      <c r="C2633" s="2" t="s">
        <v>19</v>
      </c>
      <c r="D2633" s="6" t="s">
        <v>0</v>
      </c>
      <c r="E2633" s="6" t="s">
        <v>0</v>
      </c>
      <c r="F2633" s="6" t="s">
        <v>0</v>
      </c>
      <c r="G2633" s="9">
        <v>39912.800000000003</v>
      </c>
      <c r="H2633" s="9" t="s">
        <v>0</v>
      </c>
      <c r="I2633" s="9">
        <v>39912.800000000003</v>
      </c>
      <c r="J2633" s="9">
        <f>J2634</f>
        <v>39912.799999999996</v>
      </c>
      <c r="K2633" s="9">
        <f t="shared" si="1275"/>
        <v>39875.807019999993</v>
      </c>
      <c r="L2633" s="9">
        <f t="shared" si="1275"/>
        <v>39807.914250000002</v>
      </c>
      <c r="M2633" s="9">
        <f t="shared" si="1273"/>
        <v>99.737212748792359</v>
      </c>
      <c r="N2633" s="9">
        <f t="shared" si="1274"/>
        <v>99.737212748792388</v>
      </c>
    </row>
    <row r="2634" spans="1:14" ht="51">
      <c r="A2634" s="8" t="s">
        <v>673</v>
      </c>
      <c r="B2634" s="2" t="s">
        <v>1091</v>
      </c>
      <c r="C2634" s="2" t="s">
        <v>19</v>
      </c>
      <c r="D2634" s="2" t="s">
        <v>48</v>
      </c>
      <c r="E2634" s="6" t="s">
        <v>0</v>
      </c>
      <c r="F2634" s="6" t="s">
        <v>0</v>
      </c>
      <c r="G2634" s="9">
        <v>39912.800000000003</v>
      </c>
      <c r="H2634" s="9" t="s">
        <v>0</v>
      </c>
      <c r="I2634" s="9">
        <v>39912.800000000003</v>
      </c>
      <c r="J2634" s="9">
        <f>J2635</f>
        <v>39912.799999999996</v>
      </c>
      <c r="K2634" s="9">
        <f t="shared" si="1275"/>
        <v>39875.807019999993</v>
      </c>
      <c r="L2634" s="9">
        <f t="shared" si="1275"/>
        <v>39807.914250000002</v>
      </c>
      <c r="M2634" s="9">
        <f t="shared" si="1273"/>
        <v>99.737212748792359</v>
      </c>
      <c r="N2634" s="9">
        <f t="shared" si="1274"/>
        <v>99.737212748792388</v>
      </c>
    </row>
    <row r="2635" spans="1:14" ht="25.5">
      <c r="A2635" s="8" t="s">
        <v>1092</v>
      </c>
      <c r="B2635" s="2" t="s">
        <v>1091</v>
      </c>
      <c r="C2635" s="2" t="s">
        <v>19</v>
      </c>
      <c r="D2635" s="2" t="s">
        <v>48</v>
      </c>
      <c r="E2635" s="2" t="s">
        <v>1093</v>
      </c>
      <c r="F2635" s="6" t="s">
        <v>0</v>
      </c>
      <c r="G2635" s="9">
        <v>39912.800000000003</v>
      </c>
      <c r="H2635" s="9" t="s">
        <v>0</v>
      </c>
      <c r="I2635" s="9">
        <v>39912.800000000003</v>
      </c>
      <c r="J2635" s="9">
        <f>J2636</f>
        <v>39912.799999999996</v>
      </c>
      <c r="K2635" s="9">
        <f t="shared" si="1275"/>
        <v>39875.807019999993</v>
      </c>
      <c r="L2635" s="9">
        <f t="shared" si="1275"/>
        <v>39807.914250000002</v>
      </c>
      <c r="M2635" s="9">
        <f t="shared" si="1273"/>
        <v>99.737212748792359</v>
      </c>
      <c r="N2635" s="9">
        <f t="shared" si="1274"/>
        <v>99.737212748792388</v>
      </c>
    </row>
    <row r="2636" spans="1:14" ht="25.5">
      <c r="A2636" s="8" t="s">
        <v>83</v>
      </c>
      <c r="B2636" s="2" t="s">
        <v>1091</v>
      </c>
      <c r="C2636" s="2" t="s">
        <v>19</v>
      </c>
      <c r="D2636" s="2" t="s">
        <v>48</v>
      </c>
      <c r="E2636" s="2" t="s">
        <v>1094</v>
      </c>
      <c r="F2636" s="6" t="s">
        <v>0</v>
      </c>
      <c r="G2636" s="9">
        <v>39912.800000000003</v>
      </c>
      <c r="H2636" s="9" t="s">
        <v>0</v>
      </c>
      <c r="I2636" s="9">
        <v>39912.800000000003</v>
      </c>
      <c r="J2636" s="9">
        <f>J2637+J2639+J2641</f>
        <v>39912.799999999996</v>
      </c>
      <c r="K2636" s="9">
        <f t="shared" ref="K2636:L2636" si="1276">K2637+K2639+K2641</f>
        <v>39875.807019999993</v>
      </c>
      <c r="L2636" s="9">
        <f t="shared" si="1276"/>
        <v>39807.914250000002</v>
      </c>
      <c r="M2636" s="9">
        <f t="shared" si="1273"/>
        <v>99.737212748792359</v>
      </c>
      <c r="N2636" s="9">
        <f t="shared" si="1274"/>
        <v>99.737212748792388</v>
      </c>
    </row>
    <row r="2637" spans="1:14" ht="76.5">
      <c r="A2637" s="8" t="s">
        <v>85</v>
      </c>
      <c r="B2637" s="2" t="s">
        <v>1091</v>
      </c>
      <c r="C2637" s="2" t="s">
        <v>19</v>
      </c>
      <c r="D2637" s="2" t="s">
        <v>48</v>
      </c>
      <c r="E2637" s="2" t="s">
        <v>1094</v>
      </c>
      <c r="F2637" s="2" t="s">
        <v>86</v>
      </c>
      <c r="G2637" s="9">
        <v>36436.5</v>
      </c>
      <c r="H2637" s="9" t="s">
        <v>0</v>
      </c>
      <c r="I2637" s="9">
        <v>36436.5</v>
      </c>
      <c r="J2637" s="9">
        <f>J2638</f>
        <v>36436.5</v>
      </c>
      <c r="K2637" s="9">
        <f t="shared" ref="K2637:L2637" si="1277">K2638</f>
        <v>36436.507019999997</v>
      </c>
      <c r="L2637" s="9">
        <f t="shared" si="1277"/>
        <v>36433.926430000007</v>
      </c>
      <c r="M2637" s="9">
        <f t="shared" si="1273"/>
        <v>99.992936835316243</v>
      </c>
      <c r="N2637" s="9">
        <f t="shared" si="1274"/>
        <v>99.992936835316243</v>
      </c>
    </row>
    <row r="2638" spans="1:14" ht="25.5">
      <c r="A2638" s="8" t="s">
        <v>87</v>
      </c>
      <c r="B2638" s="2" t="s">
        <v>1091</v>
      </c>
      <c r="C2638" s="2" t="s">
        <v>19</v>
      </c>
      <c r="D2638" s="2" t="s">
        <v>48</v>
      </c>
      <c r="E2638" s="2" t="s">
        <v>1094</v>
      </c>
      <c r="F2638" s="2" t="s">
        <v>88</v>
      </c>
      <c r="G2638" s="9">
        <v>36436.5</v>
      </c>
      <c r="H2638" s="9" t="s">
        <v>0</v>
      </c>
      <c r="I2638" s="9">
        <v>36436.5</v>
      </c>
      <c r="J2638" s="9">
        <f>34657.49922+1779.00078</f>
        <v>36436.5</v>
      </c>
      <c r="K2638" s="9">
        <f>34657.49922+1779.0078</f>
        <v>36436.507019999997</v>
      </c>
      <c r="L2638" s="9">
        <f>34655.52565+1778.40078</f>
        <v>36433.926430000007</v>
      </c>
      <c r="M2638" s="9">
        <f t="shared" si="1273"/>
        <v>99.992936835316243</v>
      </c>
      <c r="N2638" s="9">
        <f t="shared" si="1274"/>
        <v>99.992936835316243</v>
      </c>
    </row>
    <row r="2639" spans="1:14" ht="25.5">
      <c r="A2639" s="8" t="s">
        <v>89</v>
      </c>
      <c r="B2639" s="2" t="s">
        <v>1091</v>
      </c>
      <c r="C2639" s="2" t="s">
        <v>19</v>
      </c>
      <c r="D2639" s="2" t="s">
        <v>48</v>
      </c>
      <c r="E2639" s="2" t="s">
        <v>1094</v>
      </c>
      <c r="F2639" s="2" t="s">
        <v>90</v>
      </c>
      <c r="G2639" s="9">
        <v>3322.7</v>
      </c>
      <c r="H2639" s="9" t="s">
        <v>0</v>
      </c>
      <c r="I2639" s="9">
        <v>3322.7</v>
      </c>
      <c r="J2639" s="9">
        <f>J2640</f>
        <v>3322.7</v>
      </c>
      <c r="K2639" s="9">
        <f t="shared" ref="K2639:L2639" si="1278">K2640</f>
        <v>3322.7</v>
      </c>
      <c r="L2639" s="9">
        <f t="shared" si="1278"/>
        <v>3322.7</v>
      </c>
      <c r="M2639" s="9">
        <f t="shared" si="1273"/>
        <v>100</v>
      </c>
      <c r="N2639" s="9">
        <f t="shared" si="1274"/>
        <v>100</v>
      </c>
    </row>
    <row r="2640" spans="1:14" ht="38.25">
      <c r="A2640" s="8" t="s">
        <v>91</v>
      </c>
      <c r="B2640" s="2" t="s">
        <v>1091</v>
      </c>
      <c r="C2640" s="2" t="s">
        <v>19</v>
      </c>
      <c r="D2640" s="2" t="s">
        <v>48</v>
      </c>
      <c r="E2640" s="2" t="s">
        <v>1094</v>
      </c>
      <c r="F2640" s="2" t="s">
        <v>92</v>
      </c>
      <c r="G2640" s="9">
        <v>3322.7</v>
      </c>
      <c r="H2640" s="9" t="s">
        <v>0</v>
      </c>
      <c r="I2640" s="9">
        <v>3322.7</v>
      </c>
      <c r="J2640" s="9">
        <v>3322.7</v>
      </c>
      <c r="K2640" s="9">
        <v>3322.7</v>
      </c>
      <c r="L2640" s="9">
        <v>3322.7</v>
      </c>
      <c r="M2640" s="9">
        <f t="shared" si="1273"/>
        <v>100</v>
      </c>
      <c r="N2640" s="9">
        <f t="shared" si="1274"/>
        <v>100</v>
      </c>
    </row>
    <row r="2641" spans="1:14">
      <c r="A2641" s="8" t="s">
        <v>97</v>
      </c>
      <c r="B2641" s="2" t="s">
        <v>1091</v>
      </c>
      <c r="C2641" s="2" t="s">
        <v>19</v>
      </c>
      <c r="D2641" s="2" t="s">
        <v>48</v>
      </c>
      <c r="E2641" s="2" t="s">
        <v>1094</v>
      </c>
      <c r="F2641" s="2" t="s">
        <v>98</v>
      </c>
      <c r="G2641" s="9">
        <v>153.6</v>
      </c>
      <c r="H2641" s="9" t="s">
        <v>0</v>
      </c>
      <c r="I2641" s="9">
        <v>153.6</v>
      </c>
      <c r="J2641" s="9">
        <f>J2642+J2643</f>
        <v>153.6</v>
      </c>
      <c r="K2641" s="9">
        <f t="shared" ref="K2641:L2641" si="1279">K2642+K2643</f>
        <v>116.6</v>
      </c>
      <c r="L2641" s="9">
        <f t="shared" si="1279"/>
        <v>51.287819999999996</v>
      </c>
      <c r="M2641" s="9">
        <f t="shared" si="1273"/>
        <v>33.390507812499997</v>
      </c>
      <c r="N2641" s="9">
        <f t="shared" si="1274"/>
        <v>33.390507812499997</v>
      </c>
    </row>
    <row r="2642" spans="1:14">
      <c r="A2642" s="8" t="s">
        <v>248</v>
      </c>
      <c r="B2642" s="2" t="s">
        <v>1091</v>
      </c>
      <c r="C2642" s="2" t="s">
        <v>19</v>
      </c>
      <c r="D2642" s="2" t="s">
        <v>48</v>
      </c>
      <c r="E2642" s="2" t="s">
        <v>1094</v>
      </c>
      <c r="F2642" s="2" t="s">
        <v>249</v>
      </c>
      <c r="G2642" s="9">
        <v>100</v>
      </c>
      <c r="H2642" s="9" t="s">
        <v>0</v>
      </c>
      <c r="I2642" s="9">
        <v>100</v>
      </c>
      <c r="J2642" s="9">
        <v>100</v>
      </c>
      <c r="K2642" s="9">
        <v>63.6</v>
      </c>
      <c r="L2642" s="9"/>
      <c r="M2642" s="9">
        <f t="shared" si="1273"/>
        <v>0</v>
      </c>
      <c r="N2642" s="9">
        <f t="shared" si="1274"/>
        <v>0</v>
      </c>
    </row>
    <row r="2643" spans="1:14">
      <c r="A2643" s="8" t="s">
        <v>99</v>
      </c>
      <c r="B2643" s="2" t="s">
        <v>1091</v>
      </c>
      <c r="C2643" s="2" t="s">
        <v>19</v>
      </c>
      <c r="D2643" s="2" t="s">
        <v>48</v>
      </c>
      <c r="E2643" s="2" t="s">
        <v>1094</v>
      </c>
      <c r="F2643" s="2" t="s">
        <v>100</v>
      </c>
      <c r="G2643" s="9">
        <v>53.6</v>
      </c>
      <c r="H2643" s="9" t="s">
        <v>0</v>
      </c>
      <c r="I2643" s="9">
        <v>53.6</v>
      </c>
      <c r="J2643" s="9">
        <v>53.6</v>
      </c>
      <c r="K2643" s="9">
        <v>53</v>
      </c>
      <c r="L2643" s="9">
        <f>47.714+3.57382</f>
        <v>51.287819999999996</v>
      </c>
      <c r="M2643" s="9">
        <f t="shared" si="1273"/>
        <v>95.686231343283566</v>
      </c>
      <c r="N2643" s="9">
        <f t="shared" si="1274"/>
        <v>95.686231343283566</v>
      </c>
    </row>
    <row r="2644" spans="1:14">
      <c r="A2644" s="12" t="s">
        <v>0</v>
      </c>
      <c r="B2644" s="13" t="s">
        <v>0</v>
      </c>
      <c r="C2644" s="6" t="s">
        <v>0</v>
      </c>
      <c r="D2644" s="6" t="s">
        <v>0</v>
      </c>
      <c r="E2644" s="6" t="s">
        <v>0</v>
      </c>
      <c r="F2644" s="6" t="s">
        <v>0</v>
      </c>
      <c r="G2644" s="14" t="s">
        <v>0</v>
      </c>
      <c r="H2644" s="14" t="s">
        <v>0</v>
      </c>
      <c r="I2644" s="14" t="s">
        <v>0</v>
      </c>
      <c r="J2644" s="14"/>
      <c r="K2644" s="14"/>
      <c r="L2644" s="14"/>
      <c r="M2644" s="14"/>
      <c r="N2644" s="14"/>
    </row>
    <row r="2645" spans="1:14" ht="25.5">
      <c r="A2645" s="4" t="s">
        <v>1095</v>
      </c>
      <c r="B2645" s="5" t="s">
        <v>1096</v>
      </c>
      <c r="C2645" s="6" t="s">
        <v>0</v>
      </c>
      <c r="D2645" s="6" t="s">
        <v>0</v>
      </c>
      <c r="E2645" s="6" t="s">
        <v>0</v>
      </c>
      <c r="F2645" s="6" t="s">
        <v>0</v>
      </c>
      <c r="G2645" s="7">
        <v>49252.2</v>
      </c>
      <c r="H2645" s="7" t="s">
        <v>0</v>
      </c>
      <c r="I2645" s="7">
        <v>49252.2</v>
      </c>
      <c r="J2645" s="7">
        <f>J2646</f>
        <v>49252.200000000004</v>
      </c>
      <c r="K2645" s="7">
        <f t="shared" ref="K2645:L2649" si="1280">K2646</f>
        <v>48770.5</v>
      </c>
      <c r="L2645" s="7">
        <f t="shared" si="1280"/>
        <v>48770.5</v>
      </c>
      <c r="M2645" s="7">
        <f t="shared" si="1273"/>
        <v>99.021972622542748</v>
      </c>
      <c r="N2645" s="7">
        <f t="shared" si="1274"/>
        <v>99.021972622542748</v>
      </c>
    </row>
    <row r="2646" spans="1:14">
      <c r="A2646" s="8" t="s">
        <v>46</v>
      </c>
      <c r="B2646" s="2" t="s">
        <v>1096</v>
      </c>
      <c r="C2646" s="2" t="s">
        <v>21</v>
      </c>
      <c r="D2646" s="6" t="s">
        <v>0</v>
      </c>
      <c r="E2646" s="6" t="s">
        <v>0</v>
      </c>
      <c r="F2646" s="6" t="s">
        <v>0</v>
      </c>
      <c r="G2646" s="9">
        <v>49252.2</v>
      </c>
      <c r="H2646" s="9" t="s">
        <v>0</v>
      </c>
      <c r="I2646" s="9">
        <v>49252.2</v>
      </c>
      <c r="J2646" s="9">
        <f>J2647</f>
        <v>49252.200000000004</v>
      </c>
      <c r="K2646" s="9">
        <f t="shared" si="1280"/>
        <v>48770.5</v>
      </c>
      <c r="L2646" s="9">
        <f t="shared" si="1280"/>
        <v>48770.5</v>
      </c>
      <c r="M2646" s="9">
        <f t="shared" si="1273"/>
        <v>99.021972622542748</v>
      </c>
      <c r="N2646" s="9">
        <f t="shared" si="1274"/>
        <v>99.021972622542748</v>
      </c>
    </row>
    <row r="2647" spans="1:14">
      <c r="A2647" s="8" t="s">
        <v>264</v>
      </c>
      <c r="B2647" s="2" t="s">
        <v>1096</v>
      </c>
      <c r="C2647" s="2" t="s">
        <v>21</v>
      </c>
      <c r="D2647" s="2" t="s">
        <v>19</v>
      </c>
      <c r="E2647" s="6" t="s">
        <v>0</v>
      </c>
      <c r="F2647" s="6" t="s">
        <v>0</v>
      </c>
      <c r="G2647" s="9">
        <v>49252.2</v>
      </c>
      <c r="H2647" s="9" t="s">
        <v>0</v>
      </c>
      <c r="I2647" s="9">
        <v>49252.2</v>
      </c>
      <c r="J2647" s="9">
        <f>J2648</f>
        <v>49252.200000000004</v>
      </c>
      <c r="K2647" s="9">
        <f t="shared" si="1280"/>
        <v>48770.5</v>
      </c>
      <c r="L2647" s="9">
        <f t="shared" si="1280"/>
        <v>48770.5</v>
      </c>
      <c r="M2647" s="9">
        <f t="shared" si="1273"/>
        <v>99.021972622542748</v>
      </c>
      <c r="N2647" s="9">
        <f t="shared" si="1274"/>
        <v>99.021972622542748</v>
      </c>
    </row>
    <row r="2648" spans="1:14" ht="51">
      <c r="A2648" s="8" t="s">
        <v>470</v>
      </c>
      <c r="B2648" s="2" t="s">
        <v>1096</v>
      </c>
      <c r="C2648" s="2" t="s">
        <v>21</v>
      </c>
      <c r="D2648" s="2" t="s">
        <v>19</v>
      </c>
      <c r="E2648" s="2" t="s">
        <v>471</v>
      </c>
      <c r="F2648" s="6" t="s">
        <v>0</v>
      </c>
      <c r="G2648" s="9">
        <v>49252.2</v>
      </c>
      <c r="H2648" s="9" t="s">
        <v>0</v>
      </c>
      <c r="I2648" s="9">
        <v>49252.2</v>
      </c>
      <c r="J2648" s="9">
        <f>J2649</f>
        <v>49252.200000000004</v>
      </c>
      <c r="K2648" s="9">
        <f t="shared" si="1280"/>
        <v>48770.5</v>
      </c>
      <c r="L2648" s="9">
        <f t="shared" si="1280"/>
        <v>48770.5</v>
      </c>
      <c r="M2648" s="9">
        <f t="shared" si="1273"/>
        <v>99.021972622542748</v>
      </c>
      <c r="N2648" s="9">
        <f t="shared" si="1274"/>
        <v>99.021972622542748</v>
      </c>
    </row>
    <row r="2649" spans="1:14" ht="51">
      <c r="A2649" s="8" t="s">
        <v>1097</v>
      </c>
      <c r="B2649" s="2" t="s">
        <v>1096</v>
      </c>
      <c r="C2649" s="2" t="s">
        <v>21</v>
      </c>
      <c r="D2649" s="2" t="s">
        <v>19</v>
      </c>
      <c r="E2649" s="2" t="s">
        <v>1098</v>
      </c>
      <c r="F2649" s="6" t="s">
        <v>0</v>
      </c>
      <c r="G2649" s="9">
        <v>49252.2</v>
      </c>
      <c r="H2649" s="9" t="s">
        <v>0</v>
      </c>
      <c r="I2649" s="9">
        <v>49252.2</v>
      </c>
      <c r="J2649" s="9">
        <f>J2650</f>
        <v>49252.200000000004</v>
      </c>
      <c r="K2649" s="9">
        <f t="shared" si="1280"/>
        <v>48770.5</v>
      </c>
      <c r="L2649" s="9">
        <f t="shared" si="1280"/>
        <v>48770.5</v>
      </c>
      <c r="M2649" s="9">
        <f t="shared" si="1273"/>
        <v>99.021972622542748</v>
      </c>
      <c r="N2649" s="9">
        <f t="shared" si="1274"/>
        <v>99.021972622542748</v>
      </c>
    </row>
    <row r="2650" spans="1:14" ht="25.5">
      <c r="A2650" s="8" t="s">
        <v>83</v>
      </c>
      <c r="B2650" s="2" t="s">
        <v>1096</v>
      </c>
      <c r="C2650" s="2" t="s">
        <v>21</v>
      </c>
      <c r="D2650" s="2" t="s">
        <v>19</v>
      </c>
      <c r="E2650" s="2" t="s">
        <v>1099</v>
      </c>
      <c r="F2650" s="6" t="s">
        <v>0</v>
      </c>
      <c r="G2650" s="9">
        <v>49252.2</v>
      </c>
      <c r="H2650" s="9" t="s">
        <v>0</v>
      </c>
      <c r="I2650" s="9">
        <v>49252.2</v>
      </c>
      <c r="J2650" s="9">
        <f>J2651+J2653+J2655</f>
        <v>49252.200000000004</v>
      </c>
      <c r="K2650" s="9">
        <f t="shared" ref="K2650:L2650" si="1281">K2651+K2653+K2655</f>
        <v>48770.5</v>
      </c>
      <c r="L2650" s="9">
        <f t="shared" si="1281"/>
        <v>48770.5</v>
      </c>
      <c r="M2650" s="9">
        <f t="shared" si="1273"/>
        <v>99.021972622542748</v>
      </c>
      <c r="N2650" s="9">
        <f t="shared" si="1274"/>
        <v>99.021972622542748</v>
      </c>
    </row>
    <row r="2651" spans="1:14" ht="76.5">
      <c r="A2651" s="8" t="s">
        <v>85</v>
      </c>
      <c r="B2651" s="2" t="s">
        <v>1096</v>
      </c>
      <c r="C2651" s="2" t="s">
        <v>21</v>
      </c>
      <c r="D2651" s="2" t="s">
        <v>19</v>
      </c>
      <c r="E2651" s="2" t="s">
        <v>1099</v>
      </c>
      <c r="F2651" s="2" t="s">
        <v>86</v>
      </c>
      <c r="G2651" s="9">
        <v>47551.1</v>
      </c>
      <c r="H2651" s="9" t="s">
        <v>0</v>
      </c>
      <c r="I2651" s="9">
        <v>47551.1</v>
      </c>
      <c r="J2651" s="9">
        <f>J2652</f>
        <v>47481.130000000005</v>
      </c>
      <c r="K2651" s="9">
        <f t="shared" ref="K2651:L2651" si="1282">K2652</f>
        <v>47011.43</v>
      </c>
      <c r="L2651" s="9">
        <f t="shared" si="1282"/>
        <v>47011.43</v>
      </c>
      <c r="M2651" s="9">
        <f t="shared" si="1273"/>
        <v>98.865073573482007</v>
      </c>
      <c r="N2651" s="9">
        <f t="shared" si="1274"/>
        <v>99.010764908080318</v>
      </c>
    </row>
    <row r="2652" spans="1:14" ht="25.5">
      <c r="A2652" s="8" t="s">
        <v>87</v>
      </c>
      <c r="B2652" s="2" t="s">
        <v>1096</v>
      </c>
      <c r="C2652" s="2" t="s">
        <v>21</v>
      </c>
      <c r="D2652" s="2" t="s">
        <v>19</v>
      </c>
      <c r="E2652" s="2" t="s">
        <v>1099</v>
      </c>
      <c r="F2652" s="2" t="s">
        <v>88</v>
      </c>
      <c r="G2652" s="9">
        <v>47551.1</v>
      </c>
      <c r="H2652" s="9" t="s">
        <v>0</v>
      </c>
      <c r="I2652" s="9">
        <v>47551.1</v>
      </c>
      <c r="J2652" s="9">
        <f>45332.9+2148.23</f>
        <v>47481.130000000005</v>
      </c>
      <c r="K2652" s="9">
        <f>44989.2+2022.23</f>
        <v>47011.43</v>
      </c>
      <c r="L2652" s="9">
        <f>44989.2+2022.23</f>
        <v>47011.43</v>
      </c>
      <c r="M2652" s="9">
        <f t="shared" si="1273"/>
        <v>98.865073573482007</v>
      </c>
      <c r="N2652" s="9">
        <f t="shared" si="1274"/>
        <v>99.010764908080318</v>
      </c>
    </row>
    <row r="2653" spans="1:14" ht="25.5">
      <c r="A2653" s="8" t="s">
        <v>89</v>
      </c>
      <c r="B2653" s="2" t="s">
        <v>1096</v>
      </c>
      <c r="C2653" s="2" t="s">
        <v>21</v>
      </c>
      <c r="D2653" s="2" t="s">
        <v>19</v>
      </c>
      <c r="E2653" s="2" t="s">
        <v>1099</v>
      </c>
      <c r="F2653" s="2" t="s">
        <v>90</v>
      </c>
      <c r="G2653" s="9">
        <v>1619.5</v>
      </c>
      <c r="H2653" s="9" t="s">
        <v>0</v>
      </c>
      <c r="I2653" s="9">
        <v>1619.5</v>
      </c>
      <c r="J2653" s="9">
        <f>J2654</f>
        <v>1749.47</v>
      </c>
      <c r="K2653" s="9">
        <f t="shared" ref="K2653:L2653" si="1283">K2654</f>
        <v>1749.47</v>
      </c>
      <c r="L2653" s="9">
        <f t="shared" si="1283"/>
        <v>1749.47</v>
      </c>
      <c r="M2653" s="9">
        <f t="shared" si="1273"/>
        <v>108.0253164556962</v>
      </c>
      <c r="N2653" s="9">
        <f t="shared" si="1274"/>
        <v>100</v>
      </c>
    </row>
    <row r="2654" spans="1:14" ht="38.25">
      <c r="A2654" s="8" t="s">
        <v>91</v>
      </c>
      <c r="B2654" s="2" t="s">
        <v>1096</v>
      </c>
      <c r="C2654" s="2" t="s">
        <v>21</v>
      </c>
      <c r="D2654" s="2" t="s">
        <v>19</v>
      </c>
      <c r="E2654" s="2" t="s">
        <v>1099</v>
      </c>
      <c r="F2654" s="2" t="s">
        <v>92</v>
      </c>
      <c r="G2654" s="9">
        <v>1619.5</v>
      </c>
      <c r="H2654" s="9" t="s">
        <v>0</v>
      </c>
      <c r="I2654" s="9">
        <v>1619.5</v>
      </c>
      <c r="J2654" s="9">
        <v>1749.47</v>
      </c>
      <c r="K2654" s="9">
        <v>1749.47</v>
      </c>
      <c r="L2654" s="9">
        <v>1749.47</v>
      </c>
      <c r="M2654" s="9">
        <f t="shared" si="1273"/>
        <v>108.0253164556962</v>
      </c>
      <c r="N2654" s="9">
        <f t="shared" si="1274"/>
        <v>100</v>
      </c>
    </row>
    <row r="2655" spans="1:14">
      <c r="A2655" s="8" t="s">
        <v>97</v>
      </c>
      <c r="B2655" s="2" t="s">
        <v>1096</v>
      </c>
      <c r="C2655" s="2" t="s">
        <v>21</v>
      </c>
      <c r="D2655" s="2" t="s">
        <v>19</v>
      </c>
      <c r="E2655" s="2" t="s">
        <v>1099</v>
      </c>
      <c r="F2655" s="2" t="s">
        <v>98</v>
      </c>
      <c r="G2655" s="9">
        <v>81.599999999999994</v>
      </c>
      <c r="H2655" s="9" t="s">
        <v>0</v>
      </c>
      <c r="I2655" s="9">
        <v>81.599999999999994</v>
      </c>
      <c r="J2655" s="9">
        <f>J2656</f>
        <v>21.6</v>
      </c>
      <c r="K2655" s="9">
        <f t="shared" ref="K2655:L2655" si="1284">K2656</f>
        <v>9.6</v>
      </c>
      <c r="L2655" s="9">
        <f t="shared" si="1284"/>
        <v>9.6</v>
      </c>
      <c r="M2655" s="9">
        <f t="shared" si="1273"/>
        <v>11.76470588235294</v>
      </c>
      <c r="N2655" s="9">
        <f t="shared" si="1274"/>
        <v>44.444444444444443</v>
      </c>
    </row>
    <row r="2656" spans="1:14">
      <c r="A2656" s="8" t="s">
        <v>99</v>
      </c>
      <c r="B2656" s="2" t="s">
        <v>1096</v>
      </c>
      <c r="C2656" s="2" t="s">
        <v>21</v>
      </c>
      <c r="D2656" s="2" t="s">
        <v>19</v>
      </c>
      <c r="E2656" s="2" t="s">
        <v>1099</v>
      </c>
      <c r="F2656" s="2" t="s">
        <v>100</v>
      </c>
      <c r="G2656" s="9">
        <v>81.599999999999994</v>
      </c>
      <c r="H2656" s="9" t="s">
        <v>0</v>
      </c>
      <c r="I2656" s="9">
        <v>81.599999999999994</v>
      </c>
      <c r="J2656" s="9">
        <v>21.6</v>
      </c>
      <c r="K2656" s="9">
        <v>9.6</v>
      </c>
      <c r="L2656" s="9">
        <v>9.6</v>
      </c>
      <c r="M2656" s="9">
        <f t="shared" si="1273"/>
        <v>11.76470588235294</v>
      </c>
      <c r="N2656" s="9">
        <f t="shared" si="1274"/>
        <v>44.444444444444443</v>
      </c>
    </row>
    <row r="2657" spans="1:14">
      <c r="A2657" s="12" t="s">
        <v>0</v>
      </c>
      <c r="B2657" s="13" t="s">
        <v>0</v>
      </c>
      <c r="C2657" s="6" t="s">
        <v>0</v>
      </c>
      <c r="D2657" s="6" t="s">
        <v>0</v>
      </c>
      <c r="E2657" s="6" t="s">
        <v>0</v>
      </c>
      <c r="F2657" s="6" t="s">
        <v>0</v>
      </c>
      <c r="G2657" s="14" t="s">
        <v>0</v>
      </c>
      <c r="H2657" s="14" t="s">
        <v>0</v>
      </c>
      <c r="I2657" s="14" t="s">
        <v>0</v>
      </c>
      <c r="J2657" s="14"/>
      <c r="K2657" s="14"/>
      <c r="L2657" s="14"/>
      <c r="M2657" s="14"/>
      <c r="N2657" s="14"/>
    </row>
    <row r="2658" spans="1:14" ht="25.5">
      <c r="A2658" s="4" t="s">
        <v>1100</v>
      </c>
      <c r="B2658" s="5" t="s">
        <v>1101</v>
      </c>
      <c r="C2658" s="6" t="s">
        <v>0</v>
      </c>
      <c r="D2658" s="6" t="s">
        <v>0</v>
      </c>
      <c r="E2658" s="6" t="s">
        <v>0</v>
      </c>
      <c r="F2658" s="6" t="s">
        <v>0</v>
      </c>
      <c r="G2658" s="7">
        <v>145807.6</v>
      </c>
      <c r="H2658" s="7">
        <v>-7500</v>
      </c>
      <c r="I2658" s="7">
        <v>138307.6</v>
      </c>
      <c r="J2658" s="7">
        <f>J2659</f>
        <v>138307.6</v>
      </c>
      <c r="K2658" s="7">
        <f t="shared" ref="K2658:L2658" si="1285">K2659</f>
        <v>138307.6</v>
      </c>
      <c r="L2658" s="7">
        <f t="shared" si="1285"/>
        <v>137588.57276000001</v>
      </c>
      <c r="M2658" s="7">
        <f t="shared" si="1273"/>
        <v>99.480124562930754</v>
      </c>
      <c r="N2658" s="7">
        <f t="shared" si="1274"/>
        <v>99.480124562930754</v>
      </c>
    </row>
    <row r="2659" spans="1:14">
      <c r="A2659" s="8" t="s">
        <v>18</v>
      </c>
      <c r="B2659" s="2" t="s">
        <v>1101</v>
      </c>
      <c r="C2659" s="2" t="s">
        <v>19</v>
      </c>
      <c r="D2659" s="6" t="s">
        <v>0</v>
      </c>
      <c r="E2659" s="6" t="s">
        <v>0</v>
      </c>
      <c r="F2659" s="6" t="s">
        <v>0</v>
      </c>
      <c r="G2659" s="9">
        <v>145807.6</v>
      </c>
      <c r="H2659" s="9">
        <v>-7500</v>
      </c>
      <c r="I2659" s="9">
        <v>138307.6</v>
      </c>
      <c r="J2659" s="9">
        <f>J2660</f>
        <v>138307.6</v>
      </c>
      <c r="K2659" s="9">
        <f t="shared" ref="K2659:L2660" si="1286">K2660</f>
        <v>138307.6</v>
      </c>
      <c r="L2659" s="9">
        <f t="shared" si="1286"/>
        <v>137588.57276000001</v>
      </c>
      <c r="M2659" s="9">
        <f t="shared" si="1273"/>
        <v>99.480124562930754</v>
      </c>
      <c r="N2659" s="9">
        <f t="shared" si="1274"/>
        <v>99.480124562930754</v>
      </c>
    </row>
    <row r="2660" spans="1:14" ht="25.5">
      <c r="A2660" s="8" t="s">
        <v>1102</v>
      </c>
      <c r="B2660" s="2" t="s">
        <v>1101</v>
      </c>
      <c r="C2660" s="2" t="s">
        <v>19</v>
      </c>
      <c r="D2660" s="2" t="s">
        <v>55</v>
      </c>
      <c r="E2660" s="6" t="s">
        <v>0</v>
      </c>
      <c r="F2660" s="6" t="s">
        <v>0</v>
      </c>
      <c r="G2660" s="9">
        <v>145807.6</v>
      </c>
      <c r="H2660" s="9">
        <v>-7500</v>
      </c>
      <c r="I2660" s="9">
        <v>138307.6</v>
      </c>
      <c r="J2660" s="9">
        <f>J2661</f>
        <v>138307.6</v>
      </c>
      <c r="K2660" s="9">
        <f t="shared" si="1286"/>
        <v>138307.6</v>
      </c>
      <c r="L2660" s="9">
        <f t="shared" si="1286"/>
        <v>137588.57276000001</v>
      </c>
      <c r="M2660" s="9">
        <f t="shared" si="1273"/>
        <v>99.480124562930754</v>
      </c>
      <c r="N2660" s="9">
        <f t="shared" si="1274"/>
        <v>99.480124562930754</v>
      </c>
    </row>
    <row r="2661" spans="1:14" ht="38.25">
      <c r="A2661" s="8" t="s">
        <v>1103</v>
      </c>
      <c r="B2661" s="2" t="s">
        <v>1101</v>
      </c>
      <c r="C2661" s="2" t="s">
        <v>19</v>
      </c>
      <c r="D2661" s="2" t="s">
        <v>55</v>
      </c>
      <c r="E2661" s="2" t="s">
        <v>1104</v>
      </c>
      <c r="F2661" s="6" t="s">
        <v>0</v>
      </c>
      <c r="G2661" s="9">
        <v>145807.6</v>
      </c>
      <c r="H2661" s="9">
        <v>-7500</v>
      </c>
      <c r="I2661" s="9">
        <v>138307.6</v>
      </c>
      <c r="J2661" s="9">
        <f>J2662+J2666+J2670+J2674</f>
        <v>138307.6</v>
      </c>
      <c r="K2661" s="9">
        <f t="shared" ref="K2661:L2661" si="1287">K2662+K2666+K2670+K2674</f>
        <v>138307.6</v>
      </c>
      <c r="L2661" s="9">
        <f t="shared" si="1287"/>
        <v>137588.57276000001</v>
      </c>
      <c r="M2661" s="9">
        <f t="shared" si="1273"/>
        <v>99.480124562930754</v>
      </c>
      <c r="N2661" s="9">
        <f t="shared" si="1274"/>
        <v>99.480124562930754</v>
      </c>
    </row>
    <row r="2662" spans="1:14" ht="25.5">
      <c r="A2662" s="8" t="s">
        <v>1105</v>
      </c>
      <c r="B2662" s="2" t="s">
        <v>1101</v>
      </c>
      <c r="C2662" s="2" t="s">
        <v>19</v>
      </c>
      <c r="D2662" s="2" t="s">
        <v>55</v>
      </c>
      <c r="E2662" s="2" t="s">
        <v>1106</v>
      </c>
      <c r="F2662" s="6" t="s">
        <v>0</v>
      </c>
      <c r="G2662" s="9">
        <v>7413.3</v>
      </c>
      <c r="H2662" s="9" t="s">
        <v>0</v>
      </c>
      <c r="I2662" s="9">
        <v>7413.3</v>
      </c>
      <c r="J2662" s="9">
        <f>J2663</f>
        <v>7413.3</v>
      </c>
      <c r="K2662" s="9">
        <f t="shared" ref="K2662:L2664" si="1288">K2663</f>
        <v>7413.3</v>
      </c>
      <c r="L2662" s="9">
        <f t="shared" si="1288"/>
        <v>7390.2972099999997</v>
      </c>
      <c r="M2662" s="9">
        <f t="shared" si="1273"/>
        <v>99.689709171354181</v>
      </c>
      <c r="N2662" s="9">
        <f t="shared" si="1274"/>
        <v>99.689709171354181</v>
      </c>
    </row>
    <row r="2663" spans="1:14" ht="25.5">
      <c r="A2663" s="8" t="s">
        <v>83</v>
      </c>
      <c r="B2663" s="2" t="s">
        <v>1101</v>
      </c>
      <c r="C2663" s="2" t="s">
        <v>19</v>
      </c>
      <c r="D2663" s="2" t="s">
        <v>55</v>
      </c>
      <c r="E2663" s="2" t="s">
        <v>1107</v>
      </c>
      <c r="F2663" s="6" t="s">
        <v>0</v>
      </c>
      <c r="G2663" s="9">
        <v>7413.3</v>
      </c>
      <c r="H2663" s="9" t="s">
        <v>0</v>
      </c>
      <c r="I2663" s="9">
        <v>7413.3</v>
      </c>
      <c r="J2663" s="9">
        <f>J2664</f>
        <v>7413.3</v>
      </c>
      <c r="K2663" s="9">
        <f t="shared" si="1288"/>
        <v>7413.3</v>
      </c>
      <c r="L2663" s="9">
        <f t="shared" si="1288"/>
        <v>7390.2972099999997</v>
      </c>
      <c r="M2663" s="9">
        <f t="shared" si="1273"/>
        <v>99.689709171354181</v>
      </c>
      <c r="N2663" s="9">
        <f t="shared" si="1274"/>
        <v>99.689709171354181</v>
      </c>
    </row>
    <row r="2664" spans="1:14" ht="76.5">
      <c r="A2664" s="8" t="s">
        <v>85</v>
      </c>
      <c r="B2664" s="2" t="s">
        <v>1101</v>
      </c>
      <c r="C2664" s="2" t="s">
        <v>19</v>
      </c>
      <c r="D2664" s="2" t="s">
        <v>55</v>
      </c>
      <c r="E2664" s="2" t="s">
        <v>1107</v>
      </c>
      <c r="F2664" s="2" t="s">
        <v>86</v>
      </c>
      <c r="G2664" s="9">
        <v>7413.3</v>
      </c>
      <c r="H2664" s="9" t="s">
        <v>0</v>
      </c>
      <c r="I2664" s="9">
        <v>7413.3</v>
      </c>
      <c r="J2664" s="9">
        <f>J2665</f>
        <v>7413.3</v>
      </c>
      <c r="K2664" s="9">
        <f t="shared" si="1288"/>
        <v>7413.3</v>
      </c>
      <c r="L2664" s="9">
        <f t="shared" si="1288"/>
        <v>7390.2972099999997</v>
      </c>
      <c r="M2664" s="9">
        <f t="shared" si="1273"/>
        <v>99.689709171354181</v>
      </c>
      <c r="N2664" s="9">
        <f t="shared" si="1274"/>
        <v>99.689709171354181</v>
      </c>
    </row>
    <row r="2665" spans="1:14" ht="25.5">
      <c r="A2665" s="8" t="s">
        <v>87</v>
      </c>
      <c r="B2665" s="2" t="s">
        <v>1101</v>
      </c>
      <c r="C2665" s="2" t="s">
        <v>19</v>
      </c>
      <c r="D2665" s="2" t="s">
        <v>55</v>
      </c>
      <c r="E2665" s="2" t="s">
        <v>1107</v>
      </c>
      <c r="F2665" s="2" t="s">
        <v>88</v>
      </c>
      <c r="G2665" s="9">
        <v>7413.3</v>
      </c>
      <c r="H2665" s="9" t="s">
        <v>0</v>
      </c>
      <c r="I2665" s="9">
        <v>7413.3</v>
      </c>
      <c r="J2665" s="9">
        <v>7413.3</v>
      </c>
      <c r="K2665" s="9">
        <v>7413.3</v>
      </c>
      <c r="L2665" s="9">
        <v>7390.2972099999997</v>
      </c>
      <c r="M2665" s="9">
        <f t="shared" si="1273"/>
        <v>99.689709171354181</v>
      </c>
      <c r="N2665" s="9">
        <f t="shared" si="1274"/>
        <v>99.689709171354181</v>
      </c>
    </row>
    <row r="2666" spans="1:14" ht="51">
      <c r="A2666" s="8" t="s">
        <v>1108</v>
      </c>
      <c r="B2666" s="2" t="s">
        <v>1101</v>
      </c>
      <c r="C2666" s="2" t="s">
        <v>19</v>
      </c>
      <c r="D2666" s="2" t="s">
        <v>55</v>
      </c>
      <c r="E2666" s="2" t="s">
        <v>1109</v>
      </c>
      <c r="F2666" s="6" t="s">
        <v>0</v>
      </c>
      <c r="G2666" s="9">
        <v>145.1</v>
      </c>
      <c r="H2666" s="9" t="s">
        <v>0</v>
      </c>
      <c r="I2666" s="9">
        <v>145.1</v>
      </c>
      <c r="J2666" s="9">
        <f>J2667</f>
        <v>145.1</v>
      </c>
      <c r="K2666" s="9">
        <f t="shared" ref="K2666:L2668" si="1289">K2667</f>
        <v>145.1</v>
      </c>
      <c r="L2666" s="9">
        <f t="shared" si="1289"/>
        <v>102.6075</v>
      </c>
      <c r="M2666" s="9">
        <f t="shared" si="1273"/>
        <v>70.71502412129567</v>
      </c>
      <c r="N2666" s="9">
        <f t="shared" si="1274"/>
        <v>70.71502412129567</v>
      </c>
    </row>
    <row r="2667" spans="1:14" ht="51">
      <c r="A2667" s="8" t="s">
        <v>1108</v>
      </c>
      <c r="B2667" s="2" t="s">
        <v>1101</v>
      </c>
      <c r="C2667" s="2" t="s">
        <v>19</v>
      </c>
      <c r="D2667" s="2" t="s">
        <v>55</v>
      </c>
      <c r="E2667" s="2" t="s">
        <v>1110</v>
      </c>
      <c r="F2667" s="6" t="s">
        <v>0</v>
      </c>
      <c r="G2667" s="9">
        <v>145.1</v>
      </c>
      <c r="H2667" s="9" t="s">
        <v>0</v>
      </c>
      <c r="I2667" s="9">
        <v>145.1</v>
      </c>
      <c r="J2667" s="9">
        <f>J2668</f>
        <v>145.1</v>
      </c>
      <c r="K2667" s="9">
        <f t="shared" si="1289"/>
        <v>145.1</v>
      </c>
      <c r="L2667" s="9">
        <f t="shared" si="1289"/>
        <v>102.6075</v>
      </c>
      <c r="M2667" s="9">
        <f t="shared" si="1273"/>
        <v>70.71502412129567</v>
      </c>
      <c r="N2667" s="9">
        <f t="shared" si="1274"/>
        <v>70.71502412129567</v>
      </c>
    </row>
    <row r="2668" spans="1:14" ht="25.5">
      <c r="A2668" s="8" t="s">
        <v>89</v>
      </c>
      <c r="B2668" s="2" t="s">
        <v>1101</v>
      </c>
      <c r="C2668" s="2" t="s">
        <v>19</v>
      </c>
      <c r="D2668" s="2" t="s">
        <v>55</v>
      </c>
      <c r="E2668" s="2" t="s">
        <v>1110</v>
      </c>
      <c r="F2668" s="2" t="s">
        <v>90</v>
      </c>
      <c r="G2668" s="9">
        <v>145.1</v>
      </c>
      <c r="H2668" s="9" t="s">
        <v>0</v>
      </c>
      <c r="I2668" s="9">
        <v>145.1</v>
      </c>
      <c r="J2668" s="9">
        <f>J2669</f>
        <v>145.1</v>
      </c>
      <c r="K2668" s="9">
        <f t="shared" si="1289"/>
        <v>145.1</v>
      </c>
      <c r="L2668" s="9">
        <f t="shared" si="1289"/>
        <v>102.6075</v>
      </c>
      <c r="M2668" s="9">
        <f t="shared" si="1273"/>
        <v>70.71502412129567</v>
      </c>
      <c r="N2668" s="9">
        <f t="shared" si="1274"/>
        <v>70.71502412129567</v>
      </c>
    </row>
    <row r="2669" spans="1:14" ht="38.25">
      <c r="A2669" s="8" t="s">
        <v>91</v>
      </c>
      <c r="B2669" s="2" t="s">
        <v>1101</v>
      </c>
      <c r="C2669" s="2" t="s">
        <v>19</v>
      </c>
      <c r="D2669" s="2" t="s">
        <v>55</v>
      </c>
      <c r="E2669" s="2" t="s">
        <v>1110</v>
      </c>
      <c r="F2669" s="2" t="s">
        <v>92</v>
      </c>
      <c r="G2669" s="9">
        <v>145.1</v>
      </c>
      <c r="H2669" s="9" t="s">
        <v>0</v>
      </c>
      <c r="I2669" s="9">
        <v>145.1</v>
      </c>
      <c r="J2669" s="9">
        <v>145.1</v>
      </c>
      <c r="K2669" s="9">
        <v>145.1</v>
      </c>
      <c r="L2669" s="9">
        <v>102.6075</v>
      </c>
      <c r="M2669" s="9">
        <f t="shared" si="1273"/>
        <v>70.71502412129567</v>
      </c>
      <c r="N2669" s="9">
        <f t="shared" si="1274"/>
        <v>70.71502412129567</v>
      </c>
    </row>
    <row r="2670" spans="1:14" ht="25.5">
      <c r="A2670" s="8" t="s">
        <v>1111</v>
      </c>
      <c r="B2670" s="2" t="s">
        <v>1101</v>
      </c>
      <c r="C2670" s="2" t="s">
        <v>19</v>
      </c>
      <c r="D2670" s="2" t="s">
        <v>55</v>
      </c>
      <c r="E2670" s="2" t="s">
        <v>1112</v>
      </c>
      <c r="F2670" s="6" t="s">
        <v>0</v>
      </c>
      <c r="G2670" s="9">
        <v>109476.1</v>
      </c>
      <c r="H2670" s="9">
        <v>-7500</v>
      </c>
      <c r="I2670" s="9">
        <v>101976.1</v>
      </c>
      <c r="J2670" s="9">
        <f>J2671</f>
        <v>101976.1</v>
      </c>
      <c r="K2670" s="9">
        <f t="shared" ref="K2670:L2672" si="1290">K2671</f>
        <v>101976.1</v>
      </c>
      <c r="L2670" s="9">
        <f t="shared" si="1290"/>
        <v>101976.1</v>
      </c>
      <c r="M2670" s="9">
        <f t="shared" si="1273"/>
        <v>100</v>
      </c>
      <c r="N2670" s="9">
        <f t="shared" si="1274"/>
        <v>100</v>
      </c>
    </row>
    <row r="2671" spans="1:14" ht="25.5">
      <c r="A2671" s="8" t="s">
        <v>1113</v>
      </c>
      <c r="B2671" s="2" t="s">
        <v>1101</v>
      </c>
      <c r="C2671" s="2" t="s">
        <v>19</v>
      </c>
      <c r="D2671" s="2" t="s">
        <v>55</v>
      </c>
      <c r="E2671" s="2" t="s">
        <v>1114</v>
      </c>
      <c r="F2671" s="6" t="s">
        <v>0</v>
      </c>
      <c r="G2671" s="9">
        <v>109476.1</v>
      </c>
      <c r="H2671" s="9">
        <v>-7500</v>
      </c>
      <c r="I2671" s="9">
        <v>101976.1</v>
      </c>
      <c r="J2671" s="9">
        <f>J2672</f>
        <v>101976.1</v>
      </c>
      <c r="K2671" s="9">
        <f t="shared" si="1290"/>
        <v>101976.1</v>
      </c>
      <c r="L2671" s="9">
        <f t="shared" si="1290"/>
        <v>101976.1</v>
      </c>
      <c r="M2671" s="9">
        <f t="shared" si="1273"/>
        <v>100</v>
      </c>
      <c r="N2671" s="9">
        <f t="shared" si="1274"/>
        <v>100</v>
      </c>
    </row>
    <row r="2672" spans="1:14">
      <c r="A2672" s="8" t="s">
        <v>97</v>
      </c>
      <c r="B2672" s="2" t="s">
        <v>1101</v>
      </c>
      <c r="C2672" s="2" t="s">
        <v>19</v>
      </c>
      <c r="D2672" s="2" t="s">
        <v>55</v>
      </c>
      <c r="E2672" s="2" t="s">
        <v>1114</v>
      </c>
      <c r="F2672" s="2" t="s">
        <v>98</v>
      </c>
      <c r="G2672" s="9">
        <v>109476.1</v>
      </c>
      <c r="H2672" s="9">
        <v>-7500</v>
      </c>
      <c r="I2672" s="9">
        <v>101976.1</v>
      </c>
      <c r="J2672" s="9">
        <f>J2673</f>
        <v>101976.1</v>
      </c>
      <c r="K2672" s="9">
        <f t="shared" si="1290"/>
        <v>101976.1</v>
      </c>
      <c r="L2672" s="9">
        <f t="shared" si="1290"/>
        <v>101976.1</v>
      </c>
      <c r="M2672" s="9">
        <f t="shared" si="1273"/>
        <v>100</v>
      </c>
      <c r="N2672" s="9">
        <f t="shared" si="1274"/>
        <v>100</v>
      </c>
    </row>
    <row r="2673" spans="1:14">
      <c r="A2673" s="8" t="s">
        <v>680</v>
      </c>
      <c r="B2673" s="2" t="s">
        <v>1101</v>
      </c>
      <c r="C2673" s="2" t="s">
        <v>19</v>
      </c>
      <c r="D2673" s="2" t="s">
        <v>55</v>
      </c>
      <c r="E2673" s="2" t="s">
        <v>1114</v>
      </c>
      <c r="F2673" s="2" t="s">
        <v>681</v>
      </c>
      <c r="G2673" s="9">
        <v>109476.1</v>
      </c>
      <c r="H2673" s="9">
        <v>-7500</v>
      </c>
      <c r="I2673" s="9">
        <v>101976.1</v>
      </c>
      <c r="J2673" s="9">
        <v>101976.1</v>
      </c>
      <c r="K2673" s="9">
        <v>101976.1</v>
      </c>
      <c r="L2673" s="9">
        <v>101976.1</v>
      </c>
      <c r="M2673" s="9">
        <f t="shared" si="1273"/>
        <v>100</v>
      </c>
      <c r="N2673" s="9">
        <f t="shared" si="1274"/>
        <v>100</v>
      </c>
    </row>
    <row r="2674" spans="1:14" ht="25.5">
      <c r="A2674" s="8" t="s">
        <v>1115</v>
      </c>
      <c r="B2674" s="2" t="s">
        <v>1101</v>
      </c>
      <c r="C2674" s="2" t="s">
        <v>19</v>
      </c>
      <c r="D2674" s="2" t="s">
        <v>55</v>
      </c>
      <c r="E2674" s="2" t="s">
        <v>1116</v>
      </c>
      <c r="F2674" s="6" t="s">
        <v>0</v>
      </c>
      <c r="G2674" s="9">
        <v>28773.1</v>
      </c>
      <c r="H2674" s="9" t="s">
        <v>0</v>
      </c>
      <c r="I2674" s="9">
        <v>28773.1</v>
      </c>
      <c r="J2674" s="9">
        <f>J2675</f>
        <v>28773.100000000002</v>
      </c>
      <c r="K2674" s="9">
        <f t="shared" ref="K2674:L2674" si="1291">K2675</f>
        <v>28773.100000000002</v>
      </c>
      <c r="L2674" s="9">
        <f t="shared" si="1291"/>
        <v>28119.568049999998</v>
      </c>
      <c r="M2674" s="9">
        <f t="shared" si="1273"/>
        <v>97.728670355297126</v>
      </c>
      <c r="N2674" s="9">
        <f t="shared" si="1274"/>
        <v>97.728670355297126</v>
      </c>
    </row>
    <row r="2675" spans="1:14" ht="25.5">
      <c r="A2675" s="8" t="s">
        <v>83</v>
      </c>
      <c r="B2675" s="2" t="s">
        <v>1101</v>
      </c>
      <c r="C2675" s="2" t="s">
        <v>19</v>
      </c>
      <c r="D2675" s="2" t="s">
        <v>55</v>
      </c>
      <c r="E2675" s="2" t="s">
        <v>1117</v>
      </c>
      <c r="F2675" s="6" t="s">
        <v>0</v>
      </c>
      <c r="G2675" s="9">
        <v>28773.1</v>
      </c>
      <c r="H2675" s="9" t="s">
        <v>0</v>
      </c>
      <c r="I2675" s="9">
        <v>28773.1</v>
      </c>
      <c r="J2675" s="9">
        <f>J2676+J2678+J2680</f>
        <v>28773.100000000002</v>
      </c>
      <c r="K2675" s="9">
        <f t="shared" ref="K2675:L2675" si="1292">K2676+K2678+K2680</f>
        <v>28773.100000000002</v>
      </c>
      <c r="L2675" s="9">
        <f t="shared" si="1292"/>
        <v>28119.568049999998</v>
      </c>
      <c r="M2675" s="9">
        <f t="shared" si="1273"/>
        <v>97.728670355297126</v>
      </c>
      <c r="N2675" s="9">
        <f t="shared" si="1274"/>
        <v>97.728670355297126</v>
      </c>
    </row>
    <row r="2676" spans="1:14" ht="76.5">
      <c r="A2676" s="8" t="s">
        <v>85</v>
      </c>
      <c r="B2676" s="2" t="s">
        <v>1101</v>
      </c>
      <c r="C2676" s="2" t="s">
        <v>19</v>
      </c>
      <c r="D2676" s="2" t="s">
        <v>55</v>
      </c>
      <c r="E2676" s="2" t="s">
        <v>1117</v>
      </c>
      <c r="F2676" s="2" t="s">
        <v>86</v>
      </c>
      <c r="G2676" s="9">
        <v>28186.3</v>
      </c>
      <c r="H2676" s="9" t="s">
        <v>0</v>
      </c>
      <c r="I2676" s="9">
        <v>28186.3</v>
      </c>
      <c r="J2676" s="9">
        <f>J2677</f>
        <v>28186.300000000003</v>
      </c>
      <c r="K2676" s="9">
        <f t="shared" ref="K2676:L2676" si="1293">K2677</f>
        <v>28186.300000000003</v>
      </c>
      <c r="L2676" s="9">
        <f t="shared" si="1293"/>
        <v>27535.91705</v>
      </c>
      <c r="M2676" s="9">
        <f t="shared" si="1273"/>
        <v>97.692556490209782</v>
      </c>
      <c r="N2676" s="9">
        <f t="shared" si="1274"/>
        <v>97.692556490209768</v>
      </c>
    </row>
    <row r="2677" spans="1:14" ht="25.5">
      <c r="A2677" s="8" t="s">
        <v>87</v>
      </c>
      <c r="B2677" s="2" t="s">
        <v>1101</v>
      </c>
      <c r="C2677" s="2" t="s">
        <v>19</v>
      </c>
      <c r="D2677" s="2" t="s">
        <v>55</v>
      </c>
      <c r="E2677" s="2" t="s">
        <v>1117</v>
      </c>
      <c r="F2677" s="2" t="s">
        <v>88</v>
      </c>
      <c r="G2677" s="9">
        <v>28186.3</v>
      </c>
      <c r="H2677" s="9" t="s">
        <v>0</v>
      </c>
      <c r="I2677" s="9">
        <v>28186.3</v>
      </c>
      <c r="J2677" s="9">
        <f>27080.9+1105.4</f>
        <v>28186.300000000003</v>
      </c>
      <c r="K2677" s="9">
        <f>27080.9+1105.4</f>
        <v>28186.300000000003</v>
      </c>
      <c r="L2677" s="9">
        <f>26599.68598+936.23107</f>
        <v>27535.91705</v>
      </c>
      <c r="M2677" s="9">
        <f t="shared" si="1273"/>
        <v>97.692556490209782</v>
      </c>
      <c r="N2677" s="9">
        <f t="shared" si="1274"/>
        <v>97.692556490209768</v>
      </c>
    </row>
    <row r="2678" spans="1:14" ht="25.5">
      <c r="A2678" s="8" t="s">
        <v>89</v>
      </c>
      <c r="B2678" s="2" t="s">
        <v>1101</v>
      </c>
      <c r="C2678" s="2" t="s">
        <v>19</v>
      </c>
      <c r="D2678" s="2" t="s">
        <v>55</v>
      </c>
      <c r="E2678" s="2" t="s">
        <v>1117</v>
      </c>
      <c r="F2678" s="2" t="s">
        <v>90</v>
      </c>
      <c r="G2678" s="9">
        <v>568.79999999999995</v>
      </c>
      <c r="H2678" s="9" t="s">
        <v>0</v>
      </c>
      <c r="I2678" s="9">
        <v>568.79999999999995</v>
      </c>
      <c r="J2678" s="9">
        <f>J2679</f>
        <v>568.79999999999995</v>
      </c>
      <c r="K2678" s="9">
        <f t="shared" ref="K2678:L2678" si="1294">K2679</f>
        <v>568.79999999999995</v>
      </c>
      <c r="L2678" s="9">
        <f t="shared" si="1294"/>
        <v>565.99800000000005</v>
      </c>
      <c r="M2678" s="9">
        <f t="shared" si="1273"/>
        <v>99.507383966244745</v>
      </c>
      <c r="N2678" s="9">
        <f t="shared" si="1274"/>
        <v>99.507383966244745</v>
      </c>
    </row>
    <row r="2679" spans="1:14" ht="38.25">
      <c r="A2679" s="8" t="s">
        <v>91</v>
      </c>
      <c r="B2679" s="2" t="s">
        <v>1101</v>
      </c>
      <c r="C2679" s="2" t="s">
        <v>19</v>
      </c>
      <c r="D2679" s="2" t="s">
        <v>55</v>
      </c>
      <c r="E2679" s="2" t="s">
        <v>1117</v>
      </c>
      <c r="F2679" s="2" t="s">
        <v>92</v>
      </c>
      <c r="G2679" s="9">
        <v>568.79999999999995</v>
      </c>
      <c r="H2679" s="9" t="s">
        <v>0</v>
      </c>
      <c r="I2679" s="9">
        <v>568.79999999999995</v>
      </c>
      <c r="J2679" s="9">
        <v>568.79999999999995</v>
      </c>
      <c r="K2679" s="9">
        <v>568.79999999999995</v>
      </c>
      <c r="L2679" s="9">
        <v>565.99800000000005</v>
      </c>
      <c r="M2679" s="9">
        <f t="shared" si="1273"/>
        <v>99.507383966244745</v>
      </c>
      <c r="N2679" s="9">
        <f t="shared" si="1274"/>
        <v>99.507383966244745</v>
      </c>
    </row>
    <row r="2680" spans="1:14">
      <c r="A2680" s="8" t="s">
        <v>97</v>
      </c>
      <c r="B2680" s="2" t="s">
        <v>1101</v>
      </c>
      <c r="C2680" s="2" t="s">
        <v>19</v>
      </c>
      <c r="D2680" s="2" t="s">
        <v>55</v>
      </c>
      <c r="E2680" s="2" t="s">
        <v>1117</v>
      </c>
      <c r="F2680" s="2" t="s">
        <v>98</v>
      </c>
      <c r="G2680" s="9">
        <v>18</v>
      </c>
      <c r="H2680" s="9" t="s">
        <v>0</v>
      </c>
      <c r="I2680" s="9">
        <v>18</v>
      </c>
      <c r="J2680" s="9">
        <f>J2681</f>
        <v>18</v>
      </c>
      <c r="K2680" s="9">
        <f t="shared" ref="K2680:L2680" si="1295">K2681</f>
        <v>18</v>
      </c>
      <c r="L2680" s="9">
        <f t="shared" si="1295"/>
        <v>17.652999999999999</v>
      </c>
      <c r="M2680" s="9">
        <f t="shared" si="1273"/>
        <v>98.072222222222223</v>
      </c>
      <c r="N2680" s="9">
        <f t="shared" si="1274"/>
        <v>98.072222222222223</v>
      </c>
    </row>
    <row r="2681" spans="1:14" ht="15.75" customHeight="1">
      <c r="A2681" s="8" t="s">
        <v>99</v>
      </c>
      <c r="B2681" s="2" t="s">
        <v>1101</v>
      </c>
      <c r="C2681" s="2" t="s">
        <v>19</v>
      </c>
      <c r="D2681" s="2" t="s">
        <v>55</v>
      </c>
      <c r="E2681" s="2" t="s">
        <v>1117</v>
      </c>
      <c r="F2681" s="2" t="s">
        <v>100</v>
      </c>
      <c r="G2681" s="9">
        <v>18</v>
      </c>
      <c r="H2681" s="9" t="s">
        <v>0</v>
      </c>
      <c r="I2681" s="9">
        <v>18</v>
      </c>
      <c r="J2681" s="9">
        <v>18</v>
      </c>
      <c r="K2681" s="9">
        <v>18</v>
      </c>
      <c r="L2681" s="9">
        <f>0.703+16.95</f>
        <v>17.652999999999999</v>
      </c>
      <c r="M2681" s="9">
        <f t="shared" si="1273"/>
        <v>98.072222222222223</v>
      </c>
      <c r="N2681" s="9">
        <f t="shared" si="1274"/>
        <v>98.072222222222223</v>
      </c>
    </row>
    <row r="2682" spans="1:14" ht="18" customHeight="1">
      <c r="A2682" s="12" t="s">
        <v>0</v>
      </c>
      <c r="B2682" s="13" t="s">
        <v>0</v>
      </c>
      <c r="C2682" s="6" t="s">
        <v>0</v>
      </c>
      <c r="D2682" s="6" t="s">
        <v>0</v>
      </c>
      <c r="E2682" s="6" t="s">
        <v>0</v>
      </c>
      <c r="F2682" s="6" t="s">
        <v>0</v>
      </c>
      <c r="G2682" s="14" t="s">
        <v>0</v>
      </c>
      <c r="H2682" s="14" t="s">
        <v>0</v>
      </c>
      <c r="I2682" s="14" t="s">
        <v>0</v>
      </c>
      <c r="J2682" s="14"/>
      <c r="K2682" s="14"/>
      <c r="L2682" s="14"/>
      <c r="M2682" s="14"/>
      <c r="N2682" s="14"/>
    </row>
    <row r="2683" spans="1:14" ht="51">
      <c r="A2683" s="4" t="s">
        <v>1118</v>
      </c>
      <c r="B2683" s="5" t="s">
        <v>1119</v>
      </c>
      <c r="C2683" s="6" t="s">
        <v>0</v>
      </c>
      <c r="D2683" s="6" t="s">
        <v>0</v>
      </c>
      <c r="E2683" s="6" t="s">
        <v>0</v>
      </c>
      <c r="F2683" s="6" t="s">
        <v>0</v>
      </c>
      <c r="G2683" s="7">
        <v>77456.399999999994</v>
      </c>
      <c r="H2683" s="7">
        <v>11438</v>
      </c>
      <c r="I2683" s="7">
        <v>88894.399999999994</v>
      </c>
      <c r="J2683" s="7">
        <f>J2684</f>
        <v>100263.23499</v>
      </c>
      <c r="K2683" s="7">
        <f t="shared" ref="K2683:L2684" si="1296">K2684</f>
        <v>99645.726339999994</v>
      </c>
      <c r="L2683" s="7">
        <f t="shared" si="1296"/>
        <v>92559.201150000008</v>
      </c>
      <c r="M2683" s="7">
        <f t="shared" si="1273"/>
        <v>104.12264568971725</v>
      </c>
      <c r="N2683" s="7">
        <f t="shared" si="1274"/>
        <v>92.316192629563204</v>
      </c>
    </row>
    <row r="2684" spans="1:14">
      <c r="A2684" s="8" t="s">
        <v>18</v>
      </c>
      <c r="B2684" s="2" t="s">
        <v>1119</v>
      </c>
      <c r="C2684" s="2" t="s">
        <v>19</v>
      </c>
      <c r="D2684" s="6" t="s">
        <v>0</v>
      </c>
      <c r="E2684" s="6" t="s">
        <v>0</v>
      </c>
      <c r="F2684" s="6" t="s">
        <v>0</v>
      </c>
      <c r="G2684" s="9">
        <v>77456.399999999994</v>
      </c>
      <c r="H2684" s="9">
        <v>11438</v>
      </c>
      <c r="I2684" s="9">
        <v>88894.399999999994</v>
      </c>
      <c r="J2684" s="9">
        <f>J2685</f>
        <v>100263.23499</v>
      </c>
      <c r="K2684" s="9">
        <f t="shared" si="1296"/>
        <v>99645.726339999994</v>
      </c>
      <c r="L2684" s="9">
        <f t="shared" si="1296"/>
        <v>92559.201150000008</v>
      </c>
      <c r="M2684" s="9">
        <f t="shared" si="1273"/>
        <v>104.12264568971725</v>
      </c>
      <c r="N2684" s="9">
        <f t="shared" si="1274"/>
        <v>92.316192629563204</v>
      </c>
    </row>
    <row r="2685" spans="1:14">
      <c r="A2685" s="8" t="s">
        <v>314</v>
      </c>
      <c r="B2685" s="2" t="s">
        <v>1119</v>
      </c>
      <c r="C2685" s="2" t="s">
        <v>19</v>
      </c>
      <c r="D2685" s="2" t="s">
        <v>315</v>
      </c>
      <c r="E2685" s="6" t="s">
        <v>0</v>
      </c>
      <c r="F2685" s="6" t="s">
        <v>0</v>
      </c>
      <c r="G2685" s="9">
        <v>77456.399999999994</v>
      </c>
      <c r="H2685" s="9">
        <v>11438</v>
      </c>
      <c r="I2685" s="9">
        <v>88894.399999999994</v>
      </c>
      <c r="J2685" s="9">
        <f>J2686+J2691+J2734</f>
        <v>100263.23499</v>
      </c>
      <c r="K2685" s="9">
        <f t="shared" ref="K2685:L2685" si="1297">K2686+K2691+K2734</f>
        <v>99645.726339999994</v>
      </c>
      <c r="L2685" s="9">
        <f t="shared" si="1297"/>
        <v>92559.201150000008</v>
      </c>
      <c r="M2685" s="9">
        <f t="shared" si="1273"/>
        <v>104.12264568971725</v>
      </c>
      <c r="N2685" s="9">
        <f t="shared" si="1274"/>
        <v>92.316192629563204</v>
      </c>
    </row>
    <row r="2686" spans="1:14" ht="89.25">
      <c r="A2686" s="8" t="s">
        <v>104</v>
      </c>
      <c r="B2686" s="2" t="s">
        <v>1119</v>
      </c>
      <c r="C2686" s="2" t="s">
        <v>19</v>
      </c>
      <c r="D2686" s="2" t="s">
        <v>315</v>
      </c>
      <c r="E2686" s="2" t="s">
        <v>105</v>
      </c>
      <c r="F2686" s="6" t="s">
        <v>0</v>
      </c>
      <c r="G2686" s="9">
        <v>300</v>
      </c>
      <c r="H2686" s="9" t="s">
        <v>0</v>
      </c>
      <c r="I2686" s="9">
        <v>300</v>
      </c>
      <c r="J2686" s="9">
        <f>J2687</f>
        <v>300</v>
      </c>
      <c r="K2686" s="9">
        <f t="shared" ref="K2686:L2689" si="1298">K2687</f>
        <v>300</v>
      </c>
      <c r="L2686" s="9">
        <f t="shared" si="1298"/>
        <v>300</v>
      </c>
      <c r="M2686" s="9">
        <f t="shared" si="1273"/>
        <v>100</v>
      </c>
      <c r="N2686" s="9">
        <f t="shared" si="1274"/>
        <v>100</v>
      </c>
    </row>
    <row r="2687" spans="1:14" ht="63.75">
      <c r="A2687" s="8" t="s">
        <v>511</v>
      </c>
      <c r="B2687" s="2" t="s">
        <v>1119</v>
      </c>
      <c r="C2687" s="2" t="s">
        <v>19</v>
      </c>
      <c r="D2687" s="2" t="s">
        <v>315</v>
      </c>
      <c r="E2687" s="2" t="s">
        <v>512</v>
      </c>
      <c r="F2687" s="6" t="s">
        <v>0</v>
      </c>
      <c r="G2687" s="9">
        <v>300</v>
      </c>
      <c r="H2687" s="9" t="s">
        <v>0</v>
      </c>
      <c r="I2687" s="9">
        <v>300</v>
      </c>
      <c r="J2687" s="9">
        <f>J2688</f>
        <v>300</v>
      </c>
      <c r="K2687" s="9">
        <f t="shared" si="1298"/>
        <v>300</v>
      </c>
      <c r="L2687" s="9">
        <f t="shared" si="1298"/>
        <v>300</v>
      </c>
      <c r="M2687" s="9">
        <f t="shared" si="1273"/>
        <v>100</v>
      </c>
      <c r="N2687" s="9">
        <f t="shared" si="1274"/>
        <v>100</v>
      </c>
    </row>
    <row r="2688" spans="1:14" ht="38.25">
      <c r="A2688" s="8" t="s">
        <v>402</v>
      </c>
      <c r="B2688" s="2" t="s">
        <v>1119</v>
      </c>
      <c r="C2688" s="2" t="s">
        <v>19</v>
      </c>
      <c r="D2688" s="2" t="s">
        <v>315</v>
      </c>
      <c r="E2688" s="2" t="s">
        <v>1120</v>
      </c>
      <c r="F2688" s="6" t="s">
        <v>0</v>
      </c>
      <c r="G2688" s="9">
        <v>300</v>
      </c>
      <c r="H2688" s="9" t="s">
        <v>0</v>
      </c>
      <c r="I2688" s="9">
        <v>300</v>
      </c>
      <c r="J2688" s="9">
        <f>J2689</f>
        <v>300</v>
      </c>
      <c r="K2688" s="9">
        <f t="shared" si="1298"/>
        <v>300</v>
      </c>
      <c r="L2688" s="9">
        <f t="shared" si="1298"/>
        <v>300</v>
      </c>
      <c r="M2688" s="9">
        <f t="shared" si="1273"/>
        <v>100</v>
      </c>
      <c r="N2688" s="9">
        <f t="shared" si="1274"/>
        <v>100</v>
      </c>
    </row>
    <row r="2689" spans="1:14" ht="38.25">
      <c r="A2689" s="8" t="s">
        <v>62</v>
      </c>
      <c r="B2689" s="2" t="s">
        <v>1119</v>
      </c>
      <c r="C2689" s="2" t="s">
        <v>19</v>
      </c>
      <c r="D2689" s="2" t="s">
        <v>315</v>
      </c>
      <c r="E2689" s="2" t="s">
        <v>1120</v>
      </c>
      <c r="F2689" s="2" t="s">
        <v>63</v>
      </c>
      <c r="G2689" s="9">
        <v>300</v>
      </c>
      <c r="H2689" s="9" t="s">
        <v>0</v>
      </c>
      <c r="I2689" s="9">
        <v>300</v>
      </c>
      <c r="J2689" s="9">
        <f>J2690</f>
        <v>300</v>
      </c>
      <c r="K2689" s="9">
        <f t="shared" si="1298"/>
        <v>300</v>
      </c>
      <c r="L2689" s="9">
        <f t="shared" si="1298"/>
        <v>300</v>
      </c>
      <c r="M2689" s="9">
        <f t="shared" si="1273"/>
        <v>100</v>
      </c>
      <c r="N2689" s="9">
        <f t="shared" si="1274"/>
        <v>100</v>
      </c>
    </row>
    <row r="2690" spans="1:14">
      <c r="A2690" s="8" t="s">
        <v>102</v>
      </c>
      <c r="B2690" s="2" t="s">
        <v>1119</v>
      </c>
      <c r="C2690" s="2" t="s">
        <v>19</v>
      </c>
      <c r="D2690" s="2" t="s">
        <v>315</v>
      </c>
      <c r="E2690" s="2" t="s">
        <v>1120</v>
      </c>
      <c r="F2690" s="2" t="s">
        <v>103</v>
      </c>
      <c r="G2690" s="9">
        <v>300</v>
      </c>
      <c r="H2690" s="9" t="s">
        <v>0</v>
      </c>
      <c r="I2690" s="9">
        <v>300</v>
      </c>
      <c r="J2690" s="9">
        <v>300</v>
      </c>
      <c r="K2690" s="9">
        <v>300</v>
      </c>
      <c r="L2690" s="9">
        <v>300</v>
      </c>
      <c r="M2690" s="9">
        <f t="shared" si="1273"/>
        <v>100</v>
      </c>
      <c r="N2690" s="9">
        <f t="shared" si="1274"/>
        <v>100</v>
      </c>
    </row>
    <row r="2691" spans="1:14" ht="76.5">
      <c r="A2691" s="8" t="s">
        <v>1121</v>
      </c>
      <c r="B2691" s="2" t="s">
        <v>1119</v>
      </c>
      <c r="C2691" s="2" t="s">
        <v>19</v>
      </c>
      <c r="D2691" s="2" t="s">
        <v>315</v>
      </c>
      <c r="E2691" s="2" t="s">
        <v>1122</v>
      </c>
      <c r="F2691" s="6" t="s">
        <v>0</v>
      </c>
      <c r="G2691" s="9">
        <v>77156.399999999994</v>
      </c>
      <c r="H2691" s="9">
        <v>11438</v>
      </c>
      <c r="I2691" s="9">
        <v>88594.4</v>
      </c>
      <c r="J2691" s="9">
        <f>J2692+J2707+J2714+J2727</f>
        <v>88594.4</v>
      </c>
      <c r="K2691" s="9">
        <f t="shared" ref="K2691:L2691" si="1299">K2692+K2707+K2714+K2727</f>
        <v>87976.891349999991</v>
      </c>
      <c r="L2691" s="9">
        <f t="shared" si="1299"/>
        <v>81454.161160000003</v>
      </c>
      <c r="M2691" s="9">
        <f t="shared" si="1273"/>
        <v>91.940530281823698</v>
      </c>
      <c r="N2691" s="9">
        <f t="shared" si="1274"/>
        <v>91.940530281823698</v>
      </c>
    </row>
    <row r="2692" spans="1:14" ht="51">
      <c r="A2692" s="8" t="s">
        <v>1123</v>
      </c>
      <c r="B2692" s="2" t="s">
        <v>1119</v>
      </c>
      <c r="C2692" s="2" t="s">
        <v>19</v>
      </c>
      <c r="D2692" s="2" t="s">
        <v>315</v>
      </c>
      <c r="E2692" s="2" t="s">
        <v>1124</v>
      </c>
      <c r="F2692" s="6" t="s">
        <v>0</v>
      </c>
      <c r="G2692" s="9">
        <v>9832.7000000000007</v>
      </c>
      <c r="H2692" s="9">
        <v>11438</v>
      </c>
      <c r="I2692" s="9">
        <v>21270.7</v>
      </c>
      <c r="J2692" s="9">
        <f>J2693+J2696+J2701++J2704</f>
        <v>21270.68</v>
      </c>
      <c r="K2692" s="9">
        <f t="shared" ref="K2692:L2692" si="1300">K2693+K2696+K2701++K2704</f>
        <v>21270.68</v>
      </c>
      <c r="L2692" s="9">
        <f t="shared" si="1300"/>
        <v>21089.753789999999</v>
      </c>
      <c r="M2692" s="9">
        <f t="shared" si="1273"/>
        <v>99.149317088765287</v>
      </c>
      <c r="N2692" s="9">
        <f t="shared" si="1274"/>
        <v>99.14941031504398</v>
      </c>
    </row>
    <row r="2693" spans="1:14" ht="38.25">
      <c r="A2693" s="8" t="s">
        <v>1125</v>
      </c>
      <c r="B2693" s="2" t="s">
        <v>1119</v>
      </c>
      <c r="C2693" s="2" t="s">
        <v>19</v>
      </c>
      <c r="D2693" s="2" t="s">
        <v>315</v>
      </c>
      <c r="E2693" s="2" t="s">
        <v>1126</v>
      </c>
      <c r="F2693" s="6" t="s">
        <v>0</v>
      </c>
      <c r="G2693" s="9" t="s">
        <v>0</v>
      </c>
      <c r="H2693" s="9">
        <v>11438</v>
      </c>
      <c r="I2693" s="9">
        <v>11438</v>
      </c>
      <c r="J2693" s="9">
        <f>J2694</f>
        <v>11438</v>
      </c>
      <c r="K2693" s="9">
        <f t="shared" ref="K2693:L2694" si="1301">K2694</f>
        <v>11438</v>
      </c>
      <c r="L2693" s="9">
        <f t="shared" si="1301"/>
        <v>11438</v>
      </c>
      <c r="M2693" s="9">
        <f t="shared" si="1273"/>
        <v>100</v>
      </c>
      <c r="N2693" s="9">
        <f t="shared" si="1274"/>
        <v>100</v>
      </c>
    </row>
    <row r="2694" spans="1:14" ht="38.25">
      <c r="A2694" s="8" t="s">
        <v>62</v>
      </c>
      <c r="B2694" s="2" t="s">
        <v>1119</v>
      </c>
      <c r="C2694" s="2" t="s">
        <v>19</v>
      </c>
      <c r="D2694" s="2" t="s">
        <v>315</v>
      </c>
      <c r="E2694" s="2" t="s">
        <v>1126</v>
      </c>
      <c r="F2694" s="2" t="s">
        <v>63</v>
      </c>
      <c r="G2694" s="9" t="s">
        <v>0</v>
      </c>
      <c r="H2694" s="9">
        <v>11438</v>
      </c>
      <c r="I2694" s="9">
        <v>11438</v>
      </c>
      <c r="J2694" s="9">
        <f>J2695</f>
        <v>11438</v>
      </c>
      <c r="K2694" s="9">
        <f t="shared" si="1301"/>
        <v>11438</v>
      </c>
      <c r="L2694" s="9">
        <f t="shared" si="1301"/>
        <v>11438</v>
      </c>
      <c r="M2694" s="9">
        <f t="shared" ref="M2694:M2765" si="1302">L2694/I2694*100</f>
        <v>100</v>
      </c>
      <c r="N2694" s="9">
        <f t="shared" ref="N2694:N2765" si="1303">L2694/J2694*100</f>
        <v>100</v>
      </c>
    </row>
    <row r="2695" spans="1:14" ht="38.25">
      <c r="A2695" s="8" t="s">
        <v>218</v>
      </c>
      <c r="B2695" s="2" t="s">
        <v>1119</v>
      </c>
      <c r="C2695" s="2" t="s">
        <v>19</v>
      </c>
      <c r="D2695" s="2" t="s">
        <v>315</v>
      </c>
      <c r="E2695" s="2" t="s">
        <v>1126</v>
      </c>
      <c r="F2695" s="2" t="s">
        <v>219</v>
      </c>
      <c r="G2695" s="9" t="s">
        <v>0</v>
      </c>
      <c r="H2695" s="9">
        <v>11438</v>
      </c>
      <c r="I2695" s="9">
        <v>11438</v>
      </c>
      <c r="J2695" s="9">
        <v>11438</v>
      </c>
      <c r="K2695" s="9">
        <v>11438</v>
      </c>
      <c r="L2695" s="9">
        <v>11438</v>
      </c>
      <c r="M2695" s="9">
        <f t="shared" si="1302"/>
        <v>100</v>
      </c>
      <c r="N2695" s="9">
        <f t="shared" si="1303"/>
        <v>100</v>
      </c>
    </row>
    <row r="2696" spans="1:14" ht="25.5">
      <c r="A2696" s="8" t="s">
        <v>246</v>
      </c>
      <c r="B2696" s="2" t="s">
        <v>1119</v>
      </c>
      <c r="C2696" s="2" t="s">
        <v>19</v>
      </c>
      <c r="D2696" s="2" t="s">
        <v>315</v>
      </c>
      <c r="E2696" s="2" t="s">
        <v>1127</v>
      </c>
      <c r="F2696" s="6" t="s">
        <v>0</v>
      </c>
      <c r="G2696" s="9">
        <v>332.7</v>
      </c>
      <c r="H2696" s="9" t="s">
        <v>0</v>
      </c>
      <c r="I2696" s="9">
        <v>332.7</v>
      </c>
      <c r="J2696" s="9">
        <f>J2697+J2699</f>
        <v>332.68</v>
      </c>
      <c r="K2696" s="9">
        <f t="shared" ref="K2696:L2696" si="1304">K2697+K2699</f>
        <v>332.68</v>
      </c>
      <c r="L2696" s="9">
        <f t="shared" si="1304"/>
        <v>332.68</v>
      </c>
      <c r="M2696" s="9">
        <f t="shared" si="1302"/>
        <v>99.993988578298769</v>
      </c>
      <c r="N2696" s="9">
        <f t="shared" si="1303"/>
        <v>100</v>
      </c>
    </row>
    <row r="2697" spans="1:14" ht="76.5">
      <c r="A2697" s="8" t="s">
        <v>85</v>
      </c>
      <c r="B2697" s="2" t="s">
        <v>1119</v>
      </c>
      <c r="C2697" s="2" t="s">
        <v>19</v>
      </c>
      <c r="D2697" s="2" t="s">
        <v>315</v>
      </c>
      <c r="E2697" s="2" t="s">
        <v>1127</v>
      </c>
      <c r="F2697" s="2" t="s">
        <v>86</v>
      </c>
      <c r="G2697" s="9">
        <v>220.2</v>
      </c>
      <c r="H2697" s="9" t="s">
        <v>0</v>
      </c>
      <c r="I2697" s="9">
        <v>220.2</v>
      </c>
      <c r="J2697" s="9">
        <f>J2698</f>
        <v>220.2</v>
      </c>
      <c r="K2697" s="9">
        <f t="shared" ref="K2697:L2697" si="1305">K2698</f>
        <v>220.2</v>
      </c>
      <c r="L2697" s="9">
        <f t="shared" si="1305"/>
        <v>220.2</v>
      </c>
      <c r="M2697" s="9">
        <f t="shared" si="1302"/>
        <v>100</v>
      </c>
      <c r="N2697" s="9">
        <f t="shared" si="1303"/>
        <v>100</v>
      </c>
    </row>
    <row r="2698" spans="1:14" ht="25.5">
      <c r="A2698" s="8" t="s">
        <v>87</v>
      </c>
      <c r="B2698" s="2" t="s">
        <v>1119</v>
      </c>
      <c r="C2698" s="2" t="s">
        <v>19</v>
      </c>
      <c r="D2698" s="2" t="s">
        <v>315</v>
      </c>
      <c r="E2698" s="2" t="s">
        <v>1127</v>
      </c>
      <c r="F2698" s="2" t="s">
        <v>88</v>
      </c>
      <c r="G2698" s="9">
        <v>220.2</v>
      </c>
      <c r="H2698" s="9" t="s">
        <v>0</v>
      </c>
      <c r="I2698" s="9">
        <v>220.2</v>
      </c>
      <c r="J2698" s="9">
        <v>220.2</v>
      </c>
      <c r="K2698" s="9">
        <v>220.2</v>
      </c>
      <c r="L2698" s="9">
        <v>220.2</v>
      </c>
      <c r="M2698" s="9">
        <f t="shared" si="1302"/>
        <v>100</v>
      </c>
      <c r="N2698" s="9">
        <f t="shared" si="1303"/>
        <v>100</v>
      </c>
    </row>
    <row r="2699" spans="1:14" ht="25.5">
      <c r="A2699" s="8" t="s">
        <v>89</v>
      </c>
      <c r="B2699" s="2" t="s">
        <v>1119</v>
      </c>
      <c r="C2699" s="2" t="s">
        <v>19</v>
      </c>
      <c r="D2699" s="2" t="s">
        <v>315</v>
      </c>
      <c r="E2699" s="2" t="s">
        <v>1127</v>
      </c>
      <c r="F2699" s="2" t="s">
        <v>90</v>
      </c>
      <c r="G2699" s="9">
        <v>112.5</v>
      </c>
      <c r="H2699" s="9" t="s">
        <v>0</v>
      </c>
      <c r="I2699" s="9">
        <v>112.5</v>
      </c>
      <c r="J2699" s="9">
        <f>J2700</f>
        <v>112.48</v>
      </c>
      <c r="K2699" s="9">
        <f t="shared" ref="K2699:L2699" si="1306">K2700</f>
        <v>112.48</v>
      </c>
      <c r="L2699" s="9">
        <f t="shared" si="1306"/>
        <v>112.48</v>
      </c>
      <c r="M2699" s="9">
        <f t="shared" si="1302"/>
        <v>99.982222222222234</v>
      </c>
      <c r="N2699" s="9">
        <f t="shared" si="1303"/>
        <v>100</v>
      </c>
    </row>
    <row r="2700" spans="1:14" ht="38.25">
      <c r="A2700" s="8" t="s">
        <v>91</v>
      </c>
      <c r="B2700" s="2" t="s">
        <v>1119</v>
      </c>
      <c r="C2700" s="2" t="s">
        <v>19</v>
      </c>
      <c r="D2700" s="2" t="s">
        <v>315</v>
      </c>
      <c r="E2700" s="2" t="s">
        <v>1127</v>
      </c>
      <c r="F2700" s="2" t="s">
        <v>92</v>
      </c>
      <c r="G2700" s="9">
        <v>112.5</v>
      </c>
      <c r="H2700" s="9" t="s">
        <v>0</v>
      </c>
      <c r="I2700" s="9">
        <v>112.5</v>
      </c>
      <c r="J2700" s="9">
        <v>112.48</v>
      </c>
      <c r="K2700" s="9">
        <v>112.48</v>
      </c>
      <c r="L2700" s="9">
        <v>112.48</v>
      </c>
      <c r="M2700" s="9">
        <f t="shared" si="1302"/>
        <v>99.982222222222234</v>
      </c>
      <c r="N2700" s="9">
        <f t="shared" si="1303"/>
        <v>100</v>
      </c>
    </row>
    <row r="2701" spans="1:14" ht="38.25">
      <c r="A2701" s="8" t="s">
        <v>682</v>
      </c>
      <c r="B2701" s="2" t="s">
        <v>1119</v>
      </c>
      <c r="C2701" s="2" t="s">
        <v>19</v>
      </c>
      <c r="D2701" s="2" t="s">
        <v>315</v>
      </c>
      <c r="E2701" s="2" t="s">
        <v>1128</v>
      </c>
      <c r="F2701" s="6" t="s">
        <v>0</v>
      </c>
      <c r="G2701" s="9">
        <v>7000</v>
      </c>
      <c r="H2701" s="9" t="s">
        <v>0</v>
      </c>
      <c r="I2701" s="9">
        <v>7000</v>
      </c>
      <c r="J2701" s="9">
        <f>J2702</f>
        <v>7000</v>
      </c>
      <c r="K2701" s="9">
        <f t="shared" ref="K2701:L2702" si="1307">K2702</f>
        <v>7000</v>
      </c>
      <c r="L2701" s="9">
        <f t="shared" si="1307"/>
        <v>7000</v>
      </c>
      <c r="M2701" s="9">
        <f t="shared" si="1302"/>
        <v>100</v>
      </c>
      <c r="N2701" s="9">
        <f t="shared" si="1303"/>
        <v>100</v>
      </c>
    </row>
    <row r="2702" spans="1:14" ht="38.25">
      <c r="A2702" s="8" t="s">
        <v>62</v>
      </c>
      <c r="B2702" s="2" t="s">
        <v>1119</v>
      </c>
      <c r="C2702" s="2" t="s">
        <v>19</v>
      </c>
      <c r="D2702" s="2" t="s">
        <v>315</v>
      </c>
      <c r="E2702" s="2" t="s">
        <v>1128</v>
      </c>
      <c r="F2702" s="2" t="s">
        <v>63</v>
      </c>
      <c r="G2702" s="9">
        <v>7000</v>
      </c>
      <c r="H2702" s="9" t="s">
        <v>0</v>
      </c>
      <c r="I2702" s="9">
        <v>7000</v>
      </c>
      <c r="J2702" s="9">
        <f>J2703</f>
        <v>7000</v>
      </c>
      <c r="K2702" s="9">
        <f t="shared" si="1307"/>
        <v>7000</v>
      </c>
      <c r="L2702" s="9">
        <f t="shared" si="1307"/>
        <v>7000</v>
      </c>
      <c r="M2702" s="9">
        <f t="shared" si="1302"/>
        <v>100</v>
      </c>
      <c r="N2702" s="9">
        <f t="shared" si="1303"/>
        <v>100</v>
      </c>
    </row>
    <row r="2703" spans="1:14" ht="38.25">
      <c r="A2703" s="8" t="s">
        <v>218</v>
      </c>
      <c r="B2703" s="2" t="s">
        <v>1119</v>
      </c>
      <c r="C2703" s="2" t="s">
        <v>19</v>
      </c>
      <c r="D2703" s="2" t="s">
        <v>315</v>
      </c>
      <c r="E2703" s="2" t="s">
        <v>1128</v>
      </c>
      <c r="F2703" s="2" t="s">
        <v>219</v>
      </c>
      <c r="G2703" s="9">
        <v>7000</v>
      </c>
      <c r="H2703" s="9" t="s">
        <v>0</v>
      </c>
      <c r="I2703" s="9">
        <v>7000</v>
      </c>
      <c r="J2703" s="9">
        <v>7000</v>
      </c>
      <c r="K2703" s="9">
        <v>7000</v>
      </c>
      <c r="L2703" s="9">
        <v>7000</v>
      </c>
      <c r="M2703" s="9">
        <f t="shared" si="1302"/>
        <v>100</v>
      </c>
      <c r="N2703" s="9">
        <f t="shared" si="1303"/>
        <v>100</v>
      </c>
    </row>
    <row r="2704" spans="1:14" ht="38.25">
      <c r="A2704" s="8" t="s">
        <v>1129</v>
      </c>
      <c r="B2704" s="2" t="s">
        <v>1119</v>
      </c>
      <c r="C2704" s="2" t="s">
        <v>19</v>
      </c>
      <c r="D2704" s="2" t="s">
        <v>315</v>
      </c>
      <c r="E2704" s="2" t="s">
        <v>1130</v>
      </c>
      <c r="F2704" s="6" t="s">
        <v>0</v>
      </c>
      <c r="G2704" s="9">
        <v>2500</v>
      </c>
      <c r="H2704" s="9" t="s">
        <v>0</v>
      </c>
      <c r="I2704" s="9">
        <v>2500</v>
      </c>
      <c r="J2704" s="9">
        <f>J2705</f>
        <v>2500</v>
      </c>
      <c r="K2704" s="9">
        <f t="shared" ref="K2704:L2705" si="1308">K2705</f>
        <v>2500</v>
      </c>
      <c r="L2704" s="9">
        <f t="shared" si="1308"/>
        <v>2319.0737899999999</v>
      </c>
      <c r="M2704" s="9">
        <f t="shared" si="1302"/>
        <v>92.762951599999994</v>
      </c>
      <c r="N2704" s="9">
        <f t="shared" si="1303"/>
        <v>92.762951599999994</v>
      </c>
    </row>
    <row r="2705" spans="1:14">
      <c r="A2705" s="8" t="s">
        <v>28</v>
      </c>
      <c r="B2705" s="2" t="s">
        <v>1119</v>
      </c>
      <c r="C2705" s="2" t="s">
        <v>19</v>
      </c>
      <c r="D2705" s="2" t="s">
        <v>315</v>
      </c>
      <c r="E2705" s="2" t="s">
        <v>1130</v>
      </c>
      <c r="F2705" s="2" t="s">
        <v>29</v>
      </c>
      <c r="G2705" s="9">
        <v>2500</v>
      </c>
      <c r="H2705" s="9" t="s">
        <v>0</v>
      </c>
      <c r="I2705" s="9">
        <v>2500</v>
      </c>
      <c r="J2705" s="9">
        <f>J2706</f>
        <v>2500</v>
      </c>
      <c r="K2705" s="9">
        <f t="shared" si="1308"/>
        <v>2500</v>
      </c>
      <c r="L2705" s="9">
        <f t="shared" si="1308"/>
        <v>2319.0737899999999</v>
      </c>
      <c r="M2705" s="9">
        <f t="shared" si="1302"/>
        <v>92.762951599999994</v>
      </c>
      <c r="N2705" s="9">
        <f t="shared" si="1303"/>
        <v>92.762951599999994</v>
      </c>
    </row>
    <row r="2706" spans="1:14">
      <c r="A2706" s="8" t="s">
        <v>75</v>
      </c>
      <c r="B2706" s="2" t="s">
        <v>1119</v>
      </c>
      <c r="C2706" s="2" t="s">
        <v>19</v>
      </c>
      <c r="D2706" s="2" t="s">
        <v>315</v>
      </c>
      <c r="E2706" s="2" t="s">
        <v>1130</v>
      </c>
      <c r="F2706" s="2" t="s">
        <v>76</v>
      </c>
      <c r="G2706" s="9">
        <v>2500</v>
      </c>
      <c r="H2706" s="9" t="s">
        <v>0</v>
      </c>
      <c r="I2706" s="9">
        <v>2500</v>
      </c>
      <c r="J2706" s="9">
        <v>2500</v>
      </c>
      <c r="K2706" s="9">
        <v>2500</v>
      </c>
      <c r="L2706" s="9">
        <v>2319.0737899999999</v>
      </c>
      <c r="M2706" s="9">
        <f t="shared" si="1302"/>
        <v>92.762951599999994</v>
      </c>
      <c r="N2706" s="9">
        <f t="shared" si="1303"/>
        <v>92.762951599999994</v>
      </c>
    </row>
    <row r="2707" spans="1:14" ht="38.25">
      <c r="A2707" s="8" t="s">
        <v>1131</v>
      </c>
      <c r="B2707" s="2" t="s">
        <v>1119</v>
      </c>
      <c r="C2707" s="2" t="s">
        <v>19</v>
      </c>
      <c r="D2707" s="2" t="s">
        <v>315</v>
      </c>
      <c r="E2707" s="2" t="s">
        <v>1132</v>
      </c>
      <c r="F2707" s="6" t="s">
        <v>0</v>
      </c>
      <c r="G2707" s="9">
        <v>12500</v>
      </c>
      <c r="H2707" s="9" t="s">
        <v>0</v>
      </c>
      <c r="I2707" s="9">
        <v>12500</v>
      </c>
      <c r="J2707" s="9">
        <f>J2708+J2711</f>
        <v>12500</v>
      </c>
      <c r="K2707" s="9">
        <f t="shared" ref="K2707:L2707" si="1309">K2708+K2711</f>
        <v>12500</v>
      </c>
      <c r="L2707" s="9">
        <f t="shared" si="1309"/>
        <v>12495.106</v>
      </c>
      <c r="M2707" s="9">
        <f t="shared" si="1302"/>
        <v>99.960847999999999</v>
      </c>
      <c r="N2707" s="9">
        <f t="shared" si="1303"/>
        <v>99.960847999999999</v>
      </c>
    </row>
    <row r="2708" spans="1:14" ht="38.25">
      <c r="A2708" s="8" t="s">
        <v>682</v>
      </c>
      <c r="B2708" s="2" t="s">
        <v>1119</v>
      </c>
      <c r="C2708" s="2" t="s">
        <v>19</v>
      </c>
      <c r="D2708" s="2" t="s">
        <v>315</v>
      </c>
      <c r="E2708" s="2" t="s">
        <v>1133</v>
      </c>
      <c r="F2708" s="6" t="s">
        <v>0</v>
      </c>
      <c r="G2708" s="9">
        <v>19.899999999999999</v>
      </c>
      <c r="H2708" s="9" t="s">
        <v>0</v>
      </c>
      <c r="I2708" s="9">
        <v>19.899999999999999</v>
      </c>
      <c r="J2708" s="9">
        <f>J2709</f>
        <v>19.899999999999999</v>
      </c>
      <c r="K2708" s="9">
        <f t="shared" ref="K2708:L2709" si="1310">K2709</f>
        <v>19.899999999999999</v>
      </c>
      <c r="L2708" s="9">
        <f t="shared" si="1310"/>
        <v>19.899999999999999</v>
      </c>
      <c r="M2708" s="9">
        <f t="shared" si="1302"/>
        <v>100</v>
      </c>
      <c r="N2708" s="9">
        <f t="shared" si="1303"/>
        <v>100</v>
      </c>
    </row>
    <row r="2709" spans="1:14" ht="25.5">
      <c r="A2709" s="8" t="s">
        <v>89</v>
      </c>
      <c r="B2709" s="2" t="s">
        <v>1119</v>
      </c>
      <c r="C2709" s="2" t="s">
        <v>19</v>
      </c>
      <c r="D2709" s="2" t="s">
        <v>315</v>
      </c>
      <c r="E2709" s="2" t="s">
        <v>1133</v>
      </c>
      <c r="F2709" s="2" t="s">
        <v>90</v>
      </c>
      <c r="G2709" s="9">
        <v>19.899999999999999</v>
      </c>
      <c r="H2709" s="9" t="s">
        <v>0</v>
      </c>
      <c r="I2709" s="9">
        <v>19.899999999999999</v>
      </c>
      <c r="J2709" s="9">
        <f>J2710</f>
        <v>19.899999999999999</v>
      </c>
      <c r="K2709" s="9">
        <f t="shared" si="1310"/>
        <v>19.899999999999999</v>
      </c>
      <c r="L2709" s="9">
        <f t="shared" si="1310"/>
        <v>19.899999999999999</v>
      </c>
      <c r="M2709" s="9">
        <f t="shared" si="1302"/>
        <v>100</v>
      </c>
      <c r="N2709" s="9">
        <f t="shared" si="1303"/>
        <v>100</v>
      </c>
    </row>
    <row r="2710" spans="1:14" ht="38.25">
      <c r="A2710" s="8" t="s">
        <v>91</v>
      </c>
      <c r="B2710" s="2" t="s">
        <v>1119</v>
      </c>
      <c r="C2710" s="2" t="s">
        <v>19</v>
      </c>
      <c r="D2710" s="2" t="s">
        <v>315</v>
      </c>
      <c r="E2710" s="2" t="s">
        <v>1133</v>
      </c>
      <c r="F2710" s="2" t="s">
        <v>92</v>
      </c>
      <c r="G2710" s="9">
        <v>19.899999999999999</v>
      </c>
      <c r="H2710" s="9" t="s">
        <v>0</v>
      </c>
      <c r="I2710" s="9">
        <v>19.899999999999999</v>
      </c>
      <c r="J2710" s="9">
        <v>19.899999999999999</v>
      </c>
      <c r="K2710" s="9">
        <v>19.899999999999999</v>
      </c>
      <c r="L2710" s="9">
        <v>19.899999999999999</v>
      </c>
      <c r="M2710" s="9">
        <f t="shared" si="1302"/>
        <v>100</v>
      </c>
      <c r="N2710" s="9">
        <f t="shared" si="1303"/>
        <v>100</v>
      </c>
    </row>
    <row r="2711" spans="1:14" ht="25.5">
      <c r="A2711" s="8" t="s">
        <v>1134</v>
      </c>
      <c r="B2711" s="2" t="s">
        <v>1119</v>
      </c>
      <c r="C2711" s="2" t="s">
        <v>19</v>
      </c>
      <c r="D2711" s="2" t="s">
        <v>315</v>
      </c>
      <c r="E2711" s="2" t="s">
        <v>1135</v>
      </c>
      <c r="F2711" s="6" t="s">
        <v>0</v>
      </c>
      <c r="G2711" s="9">
        <v>12480.1</v>
      </c>
      <c r="H2711" s="9" t="s">
        <v>0</v>
      </c>
      <c r="I2711" s="9">
        <v>12480.1</v>
      </c>
      <c r="J2711" s="9">
        <f>J2712</f>
        <v>12480.1</v>
      </c>
      <c r="K2711" s="9">
        <f t="shared" ref="K2711:L2712" si="1311">K2712</f>
        <v>12480.1</v>
      </c>
      <c r="L2711" s="9">
        <f t="shared" si="1311"/>
        <v>12475.206</v>
      </c>
      <c r="M2711" s="9">
        <f t="shared" si="1302"/>
        <v>99.960785570628445</v>
      </c>
      <c r="N2711" s="9">
        <f t="shared" si="1303"/>
        <v>99.960785570628445</v>
      </c>
    </row>
    <row r="2712" spans="1:14">
      <c r="A2712" s="8" t="s">
        <v>28</v>
      </c>
      <c r="B2712" s="2" t="s">
        <v>1119</v>
      </c>
      <c r="C2712" s="2" t="s">
        <v>19</v>
      </c>
      <c r="D2712" s="2" t="s">
        <v>315</v>
      </c>
      <c r="E2712" s="2" t="s">
        <v>1135</v>
      </c>
      <c r="F2712" s="2" t="s">
        <v>29</v>
      </c>
      <c r="G2712" s="9">
        <v>12480.1</v>
      </c>
      <c r="H2712" s="9" t="s">
        <v>0</v>
      </c>
      <c r="I2712" s="9">
        <v>12480.1</v>
      </c>
      <c r="J2712" s="9">
        <f>J2713</f>
        <v>12480.1</v>
      </c>
      <c r="K2712" s="9">
        <f t="shared" si="1311"/>
        <v>12480.1</v>
      </c>
      <c r="L2712" s="9">
        <f t="shared" si="1311"/>
        <v>12475.206</v>
      </c>
      <c r="M2712" s="9">
        <f t="shared" si="1302"/>
        <v>99.960785570628445</v>
      </c>
      <c r="N2712" s="9">
        <f t="shared" si="1303"/>
        <v>99.960785570628445</v>
      </c>
    </row>
    <row r="2713" spans="1:14">
      <c r="A2713" s="8" t="s">
        <v>75</v>
      </c>
      <c r="B2713" s="2" t="s">
        <v>1119</v>
      </c>
      <c r="C2713" s="2" t="s">
        <v>19</v>
      </c>
      <c r="D2713" s="2" t="s">
        <v>315</v>
      </c>
      <c r="E2713" s="2" t="s">
        <v>1135</v>
      </c>
      <c r="F2713" s="2" t="s">
        <v>76</v>
      </c>
      <c r="G2713" s="9">
        <v>12480.1</v>
      </c>
      <c r="H2713" s="9" t="s">
        <v>0</v>
      </c>
      <c r="I2713" s="9">
        <v>12480.1</v>
      </c>
      <c r="J2713" s="9">
        <v>12480.1</v>
      </c>
      <c r="K2713" s="9">
        <v>12480.1</v>
      </c>
      <c r="L2713" s="9">
        <v>12475.206</v>
      </c>
      <c r="M2713" s="9">
        <f t="shared" si="1302"/>
        <v>99.960785570628445</v>
      </c>
      <c r="N2713" s="9">
        <f t="shared" si="1303"/>
        <v>99.960785570628445</v>
      </c>
    </row>
    <row r="2714" spans="1:14" ht="25.5">
      <c r="A2714" s="8" t="s">
        <v>1136</v>
      </c>
      <c r="B2714" s="2" t="s">
        <v>1119</v>
      </c>
      <c r="C2714" s="2" t="s">
        <v>19</v>
      </c>
      <c r="D2714" s="2" t="s">
        <v>315</v>
      </c>
      <c r="E2714" s="2" t="s">
        <v>1137</v>
      </c>
      <c r="F2714" s="6" t="s">
        <v>0</v>
      </c>
      <c r="G2714" s="9">
        <v>53823.7</v>
      </c>
      <c r="H2714" s="9" t="s">
        <v>0</v>
      </c>
      <c r="I2714" s="9">
        <v>53823.7</v>
      </c>
      <c r="J2714" s="9">
        <f>J2715+J2724</f>
        <v>53823.72</v>
      </c>
      <c r="K2714" s="9">
        <f t="shared" ref="K2714:L2714" si="1312">K2715+K2724</f>
        <v>53206.211349999998</v>
      </c>
      <c r="L2714" s="9">
        <f t="shared" si="1312"/>
        <v>46869.401370000007</v>
      </c>
      <c r="M2714" s="9">
        <f t="shared" si="1302"/>
        <v>87.07948611856861</v>
      </c>
      <c r="N2714" s="9">
        <f t="shared" si="1303"/>
        <v>87.079453761278486</v>
      </c>
    </row>
    <row r="2715" spans="1:14" ht="25.5">
      <c r="A2715" s="8" t="s">
        <v>83</v>
      </c>
      <c r="B2715" s="2" t="s">
        <v>1119</v>
      </c>
      <c r="C2715" s="2" t="s">
        <v>19</v>
      </c>
      <c r="D2715" s="2" t="s">
        <v>315</v>
      </c>
      <c r="E2715" s="2" t="s">
        <v>1138</v>
      </c>
      <c r="F2715" s="6" t="s">
        <v>0</v>
      </c>
      <c r="G2715" s="9">
        <v>41110.699999999997</v>
      </c>
      <c r="H2715" s="9" t="s">
        <v>0</v>
      </c>
      <c r="I2715" s="9">
        <v>41110.699999999997</v>
      </c>
      <c r="J2715" s="9">
        <f>J2716+J2718+J2720+J2722</f>
        <v>41110.700000000004</v>
      </c>
      <c r="K2715" s="9">
        <f t="shared" ref="K2715:L2715" si="1313">K2716+K2718+K2720+K2722</f>
        <v>40493.191350000001</v>
      </c>
      <c r="L2715" s="9">
        <f t="shared" si="1313"/>
        <v>34156.381370000003</v>
      </c>
      <c r="M2715" s="9">
        <f t="shared" si="1302"/>
        <v>83.083920658125507</v>
      </c>
      <c r="N2715" s="9">
        <f t="shared" si="1303"/>
        <v>83.083920658125493</v>
      </c>
    </row>
    <row r="2716" spans="1:14" ht="76.5">
      <c r="A2716" s="8" t="s">
        <v>85</v>
      </c>
      <c r="B2716" s="2" t="s">
        <v>1119</v>
      </c>
      <c r="C2716" s="2" t="s">
        <v>19</v>
      </c>
      <c r="D2716" s="2" t="s">
        <v>315</v>
      </c>
      <c r="E2716" s="2" t="s">
        <v>1138</v>
      </c>
      <c r="F2716" s="2" t="s">
        <v>86</v>
      </c>
      <c r="G2716" s="9">
        <v>37221.199999999997</v>
      </c>
      <c r="H2716" s="9" t="s">
        <v>0</v>
      </c>
      <c r="I2716" s="9">
        <v>37221.199999999997</v>
      </c>
      <c r="J2716" s="9">
        <f>J2717</f>
        <v>37221.203800000003</v>
      </c>
      <c r="K2716" s="9">
        <f t="shared" ref="K2716:L2716" si="1314">K2717</f>
        <v>36862.69515</v>
      </c>
      <c r="L2716" s="9">
        <f t="shared" si="1314"/>
        <v>31659.793290000001</v>
      </c>
      <c r="M2716" s="9">
        <f t="shared" si="1302"/>
        <v>85.058497012455277</v>
      </c>
      <c r="N2716" s="9">
        <f t="shared" si="1303"/>
        <v>85.0584883286338</v>
      </c>
    </row>
    <row r="2717" spans="1:14" ht="25.5">
      <c r="A2717" s="8" t="s">
        <v>87</v>
      </c>
      <c r="B2717" s="2" t="s">
        <v>1119</v>
      </c>
      <c r="C2717" s="2" t="s">
        <v>19</v>
      </c>
      <c r="D2717" s="2" t="s">
        <v>315</v>
      </c>
      <c r="E2717" s="2" t="s">
        <v>1138</v>
      </c>
      <c r="F2717" s="2" t="s">
        <v>88</v>
      </c>
      <c r="G2717" s="9">
        <v>37221.199999999997</v>
      </c>
      <c r="H2717" s="9" t="s">
        <v>0</v>
      </c>
      <c r="I2717" s="9">
        <v>37221.199999999997</v>
      </c>
      <c r="J2717" s="9">
        <f>34456.2038+2765</f>
        <v>37221.203800000003</v>
      </c>
      <c r="K2717" s="9">
        <f>34456.2038+2406.49135</f>
        <v>36862.69515</v>
      </c>
      <c r="L2717" s="9">
        <f>29584.24596+2075.54733</f>
        <v>31659.793290000001</v>
      </c>
      <c r="M2717" s="9">
        <f t="shared" si="1302"/>
        <v>85.058497012455277</v>
      </c>
      <c r="N2717" s="9">
        <f t="shared" si="1303"/>
        <v>85.0584883286338</v>
      </c>
    </row>
    <row r="2718" spans="1:14" ht="25.5">
      <c r="A2718" s="8" t="s">
        <v>89</v>
      </c>
      <c r="B2718" s="2" t="s">
        <v>1119</v>
      </c>
      <c r="C2718" s="2" t="s">
        <v>19</v>
      </c>
      <c r="D2718" s="2" t="s">
        <v>315</v>
      </c>
      <c r="E2718" s="2" t="s">
        <v>1138</v>
      </c>
      <c r="F2718" s="2" t="s">
        <v>90</v>
      </c>
      <c r="G2718" s="9">
        <v>3796</v>
      </c>
      <c r="H2718" s="9" t="s">
        <v>0</v>
      </c>
      <c r="I2718" s="9">
        <v>3796</v>
      </c>
      <c r="J2718" s="9">
        <f>J2719</f>
        <v>3796</v>
      </c>
      <c r="K2718" s="9">
        <f t="shared" ref="K2718:L2718" si="1315">K2719</f>
        <v>3537</v>
      </c>
      <c r="L2718" s="9">
        <f t="shared" si="1315"/>
        <v>2413.0910199999998</v>
      </c>
      <c r="M2718" s="9">
        <f t="shared" si="1302"/>
        <v>63.569310326659632</v>
      </c>
      <c r="N2718" s="9">
        <f t="shared" si="1303"/>
        <v>63.569310326659632</v>
      </c>
    </row>
    <row r="2719" spans="1:14" ht="38.25">
      <c r="A2719" s="8" t="s">
        <v>91</v>
      </c>
      <c r="B2719" s="2" t="s">
        <v>1119</v>
      </c>
      <c r="C2719" s="2" t="s">
        <v>19</v>
      </c>
      <c r="D2719" s="2" t="s">
        <v>315</v>
      </c>
      <c r="E2719" s="2" t="s">
        <v>1138</v>
      </c>
      <c r="F2719" s="2" t="s">
        <v>92</v>
      </c>
      <c r="G2719" s="9">
        <v>3796</v>
      </c>
      <c r="H2719" s="9" t="s">
        <v>0</v>
      </c>
      <c r="I2719" s="9">
        <v>3796</v>
      </c>
      <c r="J2719" s="9">
        <v>3796</v>
      </c>
      <c r="K2719" s="9">
        <v>3537</v>
      </c>
      <c r="L2719" s="9">
        <v>2413.0910199999998</v>
      </c>
      <c r="M2719" s="9">
        <f t="shared" si="1302"/>
        <v>63.569310326659632</v>
      </c>
      <c r="N2719" s="9">
        <f t="shared" si="1303"/>
        <v>63.569310326659632</v>
      </c>
    </row>
    <row r="2720" spans="1:14" ht="25.5">
      <c r="A2720" s="8" t="s">
        <v>93</v>
      </c>
      <c r="B2720" s="2" t="s">
        <v>1119</v>
      </c>
      <c r="C2720" s="2" t="s">
        <v>19</v>
      </c>
      <c r="D2720" s="2" t="s">
        <v>315</v>
      </c>
      <c r="E2720" s="2" t="s">
        <v>1138</v>
      </c>
      <c r="F2720" s="2" t="s">
        <v>94</v>
      </c>
      <c r="G2720" s="9">
        <v>83.5</v>
      </c>
      <c r="H2720" s="9" t="s">
        <v>0</v>
      </c>
      <c r="I2720" s="9">
        <v>83.5</v>
      </c>
      <c r="J2720" s="9">
        <f>J2721</f>
        <v>83.496200000000002</v>
      </c>
      <c r="K2720" s="9">
        <f t="shared" ref="K2720:L2720" si="1316">K2721</f>
        <v>83.496200000000002</v>
      </c>
      <c r="L2720" s="9">
        <f t="shared" si="1316"/>
        <v>83.496200000000002</v>
      </c>
      <c r="M2720" s="9">
        <f t="shared" si="1302"/>
        <v>99.99544910179641</v>
      </c>
      <c r="N2720" s="9">
        <f t="shared" si="1303"/>
        <v>100</v>
      </c>
    </row>
    <row r="2721" spans="1:14" ht="25.5">
      <c r="A2721" s="8" t="s">
        <v>268</v>
      </c>
      <c r="B2721" s="2" t="s">
        <v>1119</v>
      </c>
      <c r="C2721" s="2" t="s">
        <v>19</v>
      </c>
      <c r="D2721" s="2" t="s">
        <v>315</v>
      </c>
      <c r="E2721" s="2" t="s">
        <v>1138</v>
      </c>
      <c r="F2721" s="2" t="s">
        <v>269</v>
      </c>
      <c r="G2721" s="9">
        <v>83.5</v>
      </c>
      <c r="H2721" s="9" t="s">
        <v>0</v>
      </c>
      <c r="I2721" s="9">
        <v>83.5</v>
      </c>
      <c r="J2721" s="9">
        <v>83.496200000000002</v>
      </c>
      <c r="K2721" s="9">
        <v>83.496200000000002</v>
      </c>
      <c r="L2721" s="9">
        <v>83.496200000000002</v>
      </c>
      <c r="M2721" s="9">
        <f t="shared" si="1302"/>
        <v>99.99544910179641</v>
      </c>
      <c r="N2721" s="9">
        <f t="shared" si="1303"/>
        <v>100</v>
      </c>
    </row>
    <row r="2722" spans="1:14">
      <c r="A2722" s="8" t="s">
        <v>97</v>
      </c>
      <c r="B2722" s="2" t="s">
        <v>1119</v>
      </c>
      <c r="C2722" s="2" t="s">
        <v>19</v>
      </c>
      <c r="D2722" s="2" t="s">
        <v>315</v>
      </c>
      <c r="E2722" s="2" t="s">
        <v>1138</v>
      </c>
      <c r="F2722" s="2" t="s">
        <v>98</v>
      </c>
      <c r="G2722" s="9">
        <v>10</v>
      </c>
      <c r="H2722" s="9" t="s">
        <v>0</v>
      </c>
      <c r="I2722" s="9">
        <v>10</v>
      </c>
      <c r="J2722" s="9">
        <f>J2723</f>
        <v>10</v>
      </c>
      <c r="K2722" s="9">
        <f t="shared" ref="K2722:L2722" si="1317">K2723</f>
        <v>10</v>
      </c>
      <c r="L2722" s="9">
        <f t="shared" si="1317"/>
        <v>8.5999999999999998E-4</v>
      </c>
      <c r="M2722" s="9">
        <f t="shared" si="1302"/>
        <v>8.6E-3</v>
      </c>
      <c r="N2722" s="9">
        <f t="shared" si="1303"/>
        <v>8.6E-3</v>
      </c>
    </row>
    <row r="2723" spans="1:14">
      <c r="A2723" s="8" t="s">
        <v>99</v>
      </c>
      <c r="B2723" s="2" t="s">
        <v>1119</v>
      </c>
      <c r="C2723" s="2" t="s">
        <v>19</v>
      </c>
      <c r="D2723" s="2" t="s">
        <v>315</v>
      </c>
      <c r="E2723" s="2" t="s">
        <v>1138</v>
      </c>
      <c r="F2723" s="2" t="s">
        <v>100</v>
      </c>
      <c r="G2723" s="9">
        <v>10</v>
      </c>
      <c r="H2723" s="9" t="s">
        <v>0</v>
      </c>
      <c r="I2723" s="9">
        <v>10</v>
      </c>
      <c r="J2723" s="9">
        <v>10</v>
      </c>
      <c r="K2723" s="9">
        <v>10</v>
      </c>
      <c r="L2723" s="9">
        <v>8.5999999999999998E-4</v>
      </c>
      <c r="M2723" s="9">
        <f t="shared" si="1302"/>
        <v>8.6E-3</v>
      </c>
      <c r="N2723" s="9">
        <f t="shared" si="1303"/>
        <v>8.6E-3</v>
      </c>
    </row>
    <row r="2724" spans="1:14" ht="25.5">
      <c r="A2724" s="8" t="s">
        <v>60</v>
      </c>
      <c r="B2724" s="2" t="s">
        <v>1119</v>
      </c>
      <c r="C2724" s="2" t="s">
        <v>19</v>
      </c>
      <c r="D2724" s="2" t="s">
        <v>315</v>
      </c>
      <c r="E2724" s="2" t="s">
        <v>1139</v>
      </c>
      <c r="F2724" s="6" t="s">
        <v>0</v>
      </c>
      <c r="G2724" s="9">
        <v>12713</v>
      </c>
      <c r="H2724" s="9" t="s">
        <v>0</v>
      </c>
      <c r="I2724" s="9">
        <v>12713</v>
      </c>
      <c r="J2724" s="9">
        <f>J2725</f>
        <v>12713.02</v>
      </c>
      <c r="K2724" s="9">
        <f t="shared" ref="K2724:L2725" si="1318">K2725</f>
        <v>12713.02</v>
      </c>
      <c r="L2724" s="9">
        <f t="shared" si="1318"/>
        <v>12713.02</v>
      </c>
      <c r="M2724" s="9">
        <f t="shared" si="1302"/>
        <v>100.00015731927947</v>
      </c>
      <c r="N2724" s="9">
        <f t="shared" si="1303"/>
        <v>100</v>
      </c>
    </row>
    <row r="2725" spans="1:14" ht="38.25">
      <c r="A2725" s="8" t="s">
        <v>62</v>
      </c>
      <c r="B2725" s="2" t="s">
        <v>1119</v>
      </c>
      <c r="C2725" s="2" t="s">
        <v>19</v>
      </c>
      <c r="D2725" s="2" t="s">
        <v>315</v>
      </c>
      <c r="E2725" s="2" t="s">
        <v>1139</v>
      </c>
      <c r="F2725" s="2" t="s">
        <v>63</v>
      </c>
      <c r="G2725" s="9">
        <v>12713</v>
      </c>
      <c r="H2725" s="9" t="s">
        <v>0</v>
      </c>
      <c r="I2725" s="9">
        <v>12713</v>
      </c>
      <c r="J2725" s="9">
        <f>J2726</f>
        <v>12713.02</v>
      </c>
      <c r="K2725" s="9">
        <f t="shared" si="1318"/>
        <v>12713.02</v>
      </c>
      <c r="L2725" s="9">
        <f t="shared" si="1318"/>
        <v>12713.02</v>
      </c>
      <c r="M2725" s="9">
        <f t="shared" si="1302"/>
        <v>100.00015731927947</v>
      </c>
      <c r="N2725" s="9">
        <f t="shared" si="1303"/>
        <v>100</v>
      </c>
    </row>
    <row r="2726" spans="1:14">
      <c r="A2726" s="8" t="s">
        <v>102</v>
      </c>
      <c r="B2726" s="2" t="s">
        <v>1119</v>
      </c>
      <c r="C2726" s="2" t="s">
        <v>19</v>
      </c>
      <c r="D2726" s="2" t="s">
        <v>315</v>
      </c>
      <c r="E2726" s="2" t="s">
        <v>1139</v>
      </c>
      <c r="F2726" s="2" t="s">
        <v>103</v>
      </c>
      <c r="G2726" s="9">
        <v>12713</v>
      </c>
      <c r="H2726" s="9" t="s">
        <v>0</v>
      </c>
      <c r="I2726" s="9">
        <v>12713</v>
      </c>
      <c r="J2726" s="9">
        <v>12713.02</v>
      </c>
      <c r="K2726" s="9">
        <v>12713.02</v>
      </c>
      <c r="L2726" s="9">
        <v>12713.02</v>
      </c>
      <c r="M2726" s="9">
        <f t="shared" si="1302"/>
        <v>100.00015731927947</v>
      </c>
      <c r="N2726" s="9">
        <f t="shared" si="1303"/>
        <v>100</v>
      </c>
    </row>
    <row r="2727" spans="1:14" ht="63.75">
      <c r="A2727" s="8" t="s">
        <v>1140</v>
      </c>
      <c r="B2727" s="2" t="s">
        <v>1119</v>
      </c>
      <c r="C2727" s="2" t="s">
        <v>19</v>
      </c>
      <c r="D2727" s="2" t="s">
        <v>315</v>
      </c>
      <c r="E2727" s="2" t="s">
        <v>1141</v>
      </c>
      <c r="F2727" s="6" t="s">
        <v>0</v>
      </c>
      <c r="G2727" s="9">
        <v>1000</v>
      </c>
      <c r="H2727" s="9" t="s">
        <v>0</v>
      </c>
      <c r="I2727" s="9">
        <v>1000</v>
      </c>
      <c r="J2727" s="9">
        <f>J2728+J2731</f>
        <v>1000</v>
      </c>
      <c r="K2727" s="9">
        <f t="shared" ref="K2727:L2727" si="1319">K2728+K2731</f>
        <v>1000</v>
      </c>
      <c r="L2727" s="9">
        <f t="shared" si="1319"/>
        <v>999.9</v>
      </c>
      <c r="M2727" s="9">
        <f t="shared" si="1302"/>
        <v>99.99</v>
      </c>
      <c r="N2727" s="9">
        <f t="shared" si="1303"/>
        <v>99.99</v>
      </c>
    </row>
    <row r="2728" spans="1:14" ht="38.25">
      <c r="A2728" s="8" t="s">
        <v>682</v>
      </c>
      <c r="B2728" s="2" t="s">
        <v>1119</v>
      </c>
      <c r="C2728" s="2" t="s">
        <v>19</v>
      </c>
      <c r="D2728" s="2" t="s">
        <v>315</v>
      </c>
      <c r="E2728" s="2" t="s">
        <v>1142</v>
      </c>
      <c r="F2728" s="6" t="s">
        <v>0</v>
      </c>
      <c r="G2728" s="9">
        <v>779.6</v>
      </c>
      <c r="H2728" s="9" t="s">
        <v>0</v>
      </c>
      <c r="I2728" s="9">
        <v>779.6</v>
      </c>
      <c r="J2728" s="9">
        <f>J2729</f>
        <v>779.6</v>
      </c>
      <c r="K2728" s="9">
        <f t="shared" ref="K2728:L2729" si="1320">K2729</f>
        <v>779.6</v>
      </c>
      <c r="L2728" s="9">
        <f t="shared" si="1320"/>
        <v>779.5</v>
      </c>
      <c r="M2728" s="9">
        <f t="shared" si="1302"/>
        <v>99.987172909184196</v>
      </c>
      <c r="N2728" s="9">
        <f t="shared" si="1303"/>
        <v>99.987172909184196</v>
      </c>
    </row>
    <row r="2729" spans="1:14" ht="25.5">
      <c r="A2729" s="8" t="s">
        <v>89</v>
      </c>
      <c r="B2729" s="2" t="s">
        <v>1119</v>
      </c>
      <c r="C2729" s="2" t="s">
        <v>19</v>
      </c>
      <c r="D2729" s="2" t="s">
        <v>315</v>
      </c>
      <c r="E2729" s="2" t="s">
        <v>1142</v>
      </c>
      <c r="F2729" s="2" t="s">
        <v>90</v>
      </c>
      <c r="G2729" s="9">
        <v>779.6</v>
      </c>
      <c r="H2729" s="9" t="s">
        <v>0</v>
      </c>
      <c r="I2729" s="9">
        <v>779.6</v>
      </c>
      <c r="J2729" s="9">
        <f>J2730</f>
        <v>779.6</v>
      </c>
      <c r="K2729" s="9">
        <f t="shared" si="1320"/>
        <v>779.6</v>
      </c>
      <c r="L2729" s="9">
        <f t="shared" si="1320"/>
        <v>779.5</v>
      </c>
      <c r="M2729" s="9">
        <f t="shared" si="1302"/>
        <v>99.987172909184196</v>
      </c>
      <c r="N2729" s="9">
        <f t="shared" si="1303"/>
        <v>99.987172909184196</v>
      </c>
    </row>
    <row r="2730" spans="1:14" ht="38.25">
      <c r="A2730" s="8" t="s">
        <v>91</v>
      </c>
      <c r="B2730" s="2" t="s">
        <v>1119</v>
      </c>
      <c r="C2730" s="2" t="s">
        <v>19</v>
      </c>
      <c r="D2730" s="2" t="s">
        <v>315</v>
      </c>
      <c r="E2730" s="2" t="s">
        <v>1142</v>
      </c>
      <c r="F2730" s="2" t="s">
        <v>92</v>
      </c>
      <c r="G2730" s="9">
        <v>779.6</v>
      </c>
      <c r="H2730" s="9" t="s">
        <v>0</v>
      </c>
      <c r="I2730" s="9">
        <v>779.6</v>
      </c>
      <c r="J2730" s="9">
        <v>779.6</v>
      </c>
      <c r="K2730" s="9">
        <v>779.6</v>
      </c>
      <c r="L2730" s="9">
        <v>779.5</v>
      </c>
      <c r="M2730" s="9">
        <f t="shared" si="1302"/>
        <v>99.987172909184196</v>
      </c>
      <c r="N2730" s="9">
        <f t="shared" si="1303"/>
        <v>99.987172909184196</v>
      </c>
    </row>
    <row r="2731" spans="1:14" ht="38.25">
      <c r="A2731" s="8" t="s">
        <v>402</v>
      </c>
      <c r="B2731" s="2" t="s">
        <v>1119</v>
      </c>
      <c r="C2731" s="2" t="s">
        <v>19</v>
      </c>
      <c r="D2731" s="2" t="s">
        <v>315</v>
      </c>
      <c r="E2731" s="2" t="s">
        <v>1143</v>
      </c>
      <c r="F2731" s="6" t="s">
        <v>0</v>
      </c>
      <c r="G2731" s="9">
        <v>220.4</v>
      </c>
      <c r="H2731" s="9" t="s">
        <v>0</v>
      </c>
      <c r="I2731" s="9">
        <v>220.4</v>
      </c>
      <c r="J2731" s="9">
        <f>J2732</f>
        <v>220.4</v>
      </c>
      <c r="K2731" s="9">
        <f t="shared" ref="K2731:L2732" si="1321">K2732</f>
        <v>220.4</v>
      </c>
      <c r="L2731" s="9">
        <f t="shared" si="1321"/>
        <v>220.4</v>
      </c>
      <c r="M2731" s="9">
        <f t="shared" si="1302"/>
        <v>100</v>
      </c>
      <c r="N2731" s="9">
        <f t="shared" si="1303"/>
        <v>100</v>
      </c>
    </row>
    <row r="2732" spans="1:14" ht="38.25">
      <c r="A2732" s="8" t="s">
        <v>62</v>
      </c>
      <c r="B2732" s="2" t="s">
        <v>1119</v>
      </c>
      <c r="C2732" s="2" t="s">
        <v>19</v>
      </c>
      <c r="D2732" s="2" t="s">
        <v>315</v>
      </c>
      <c r="E2732" s="2" t="s">
        <v>1143</v>
      </c>
      <c r="F2732" s="2" t="s">
        <v>63</v>
      </c>
      <c r="G2732" s="9">
        <v>220.4</v>
      </c>
      <c r="H2732" s="9" t="s">
        <v>0</v>
      </c>
      <c r="I2732" s="9">
        <v>220.4</v>
      </c>
      <c r="J2732" s="9">
        <f>J2733</f>
        <v>220.4</v>
      </c>
      <c r="K2732" s="9">
        <f t="shared" si="1321"/>
        <v>220.4</v>
      </c>
      <c r="L2732" s="9">
        <f t="shared" si="1321"/>
        <v>220.4</v>
      </c>
      <c r="M2732" s="9">
        <f t="shared" si="1302"/>
        <v>100</v>
      </c>
      <c r="N2732" s="9">
        <f t="shared" si="1303"/>
        <v>100</v>
      </c>
    </row>
    <row r="2733" spans="1:14">
      <c r="A2733" s="8" t="s">
        <v>102</v>
      </c>
      <c r="B2733" s="2" t="s">
        <v>1119</v>
      </c>
      <c r="C2733" s="2" t="s">
        <v>19</v>
      </c>
      <c r="D2733" s="2" t="s">
        <v>315</v>
      </c>
      <c r="E2733" s="2" t="s">
        <v>1143</v>
      </c>
      <c r="F2733" s="2" t="s">
        <v>103</v>
      </c>
      <c r="G2733" s="9">
        <v>220.4</v>
      </c>
      <c r="H2733" s="9" t="s">
        <v>0</v>
      </c>
      <c r="I2733" s="9">
        <v>220.4</v>
      </c>
      <c r="J2733" s="9">
        <v>220.4</v>
      </c>
      <c r="K2733" s="9">
        <v>220.4</v>
      </c>
      <c r="L2733" s="9">
        <v>220.4</v>
      </c>
      <c r="M2733" s="9">
        <f t="shared" si="1302"/>
        <v>100</v>
      </c>
      <c r="N2733" s="9">
        <f t="shared" si="1303"/>
        <v>100</v>
      </c>
    </row>
    <row r="2734" spans="1:14" ht="25.5">
      <c r="A2734" s="8" t="s">
        <v>677</v>
      </c>
      <c r="B2734" s="2" t="s">
        <v>1119</v>
      </c>
      <c r="C2734" s="2" t="s">
        <v>19</v>
      </c>
      <c r="D2734" s="2" t="s">
        <v>315</v>
      </c>
      <c r="E2734" s="2" t="s">
        <v>678</v>
      </c>
      <c r="F2734" s="2"/>
      <c r="G2734" s="9"/>
      <c r="H2734" s="9"/>
      <c r="I2734" s="9"/>
      <c r="J2734" s="9">
        <f>J2735</f>
        <v>11368.834989999999</v>
      </c>
      <c r="K2734" s="9">
        <f t="shared" ref="K2734:L2734" si="1322">K2735</f>
        <v>11368.834989999999</v>
      </c>
      <c r="L2734" s="9">
        <f t="shared" si="1322"/>
        <v>10805.039990000001</v>
      </c>
      <c r="M2734" s="9">
        <v>0</v>
      </c>
      <c r="N2734" s="9">
        <f t="shared" ref="N2734:N2741" si="1323">L2734/J2734*100</f>
        <v>95.040872697194473</v>
      </c>
    </row>
    <row r="2735" spans="1:14" ht="25.5">
      <c r="A2735" s="8" t="s">
        <v>677</v>
      </c>
      <c r="B2735" s="2" t="s">
        <v>1119</v>
      </c>
      <c r="C2735" s="2" t="s">
        <v>19</v>
      </c>
      <c r="D2735" s="2" t="s">
        <v>315</v>
      </c>
      <c r="E2735" s="2" t="s">
        <v>679</v>
      </c>
      <c r="F2735" s="2"/>
      <c r="G2735" s="9"/>
      <c r="H2735" s="9"/>
      <c r="I2735" s="9"/>
      <c r="J2735" s="9">
        <f>J2736+J2738+J2740</f>
        <v>11368.834989999999</v>
      </c>
      <c r="K2735" s="9">
        <f t="shared" ref="K2735:L2735" si="1324">K2736+K2738+K2740</f>
        <v>11368.834989999999</v>
      </c>
      <c r="L2735" s="9">
        <f t="shared" si="1324"/>
        <v>10805.039990000001</v>
      </c>
      <c r="M2735" s="9">
        <v>0</v>
      </c>
      <c r="N2735" s="9">
        <f t="shared" si="1323"/>
        <v>95.040872697194473</v>
      </c>
    </row>
    <row r="2736" spans="1:14" ht="25.5">
      <c r="A2736" s="8" t="s">
        <v>89</v>
      </c>
      <c r="B2736" s="2" t="s">
        <v>1119</v>
      </c>
      <c r="C2736" s="2" t="s">
        <v>19</v>
      </c>
      <c r="D2736" s="2" t="s">
        <v>315</v>
      </c>
      <c r="E2736" s="2" t="s">
        <v>679</v>
      </c>
      <c r="F2736" s="2">
        <v>200</v>
      </c>
      <c r="G2736" s="9"/>
      <c r="H2736" s="9"/>
      <c r="I2736" s="9"/>
      <c r="J2736" s="9">
        <f>J2737</f>
        <v>4799.55</v>
      </c>
      <c r="K2736" s="9">
        <f t="shared" ref="K2736:L2736" si="1325">K2737</f>
        <v>4799.55</v>
      </c>
      <c r="L2736" s="9">
        <f t="shared" si="1325"/>
        <v>4235.7550000000001</v>
      </c>
      <c r="M2736" s="9">
        <v>0</v>
      </c>
      <c r="N2736" s="9">
        <f t="shared" si="1323"/>
        <v>88.253169567980322</v>
      </c>
    </row>
    <row r="2737" spans="1:14" ht="38.25">
      <c r="A2737" s="8" t="s">
        <v>91</v>
      </c>
      <c r="B2737" s="2" t="s">
        <v>1119</v>
      </c>
      <c r="C2737" s="2" t="s">
        <v>19</v>
      </c>
      <c r="D2737" s="2" t="s">
        <v>315</v>
      </c>
      <c r="E2737" s="2" t="s">
        <v>679</v>
      </c>
      <c r="F2737" s="2">
        <v>240</v>
      </c>
      <c r="G2737" s="9"/>
      <c r="H2737" s="9"/>
      <c r="I2737" s="9"/>
      <c r="J2737" s="9">
        <v>4799.55</v>
      </c>
      <c r="K2737" s="9">
        <v>4799.55</v>
      </c>
      <c r="L2737" s="9">
        <v>4235.7550000000001</v>
      </c>
      <c r="M2737" s="9">
        <v>0</v>
      </c>
      <c r="N2737" s="9">
        <f t="shared" si="1323"/>
        <v>88.253169567980322</v>
      </c>
    </row>
    <row r="2738" spans="1:14">
      <c r="A2738" s="8" t="s">
        <v>28</v>
      </c>
      <c r="B2738" s="2" t="s">
        <v>1119</v>
      </c>
      <c r="C2738" s="2" t="s">
        <v>19</v>
      </c>
      <c r="D2738" s="2" t="s">
        <v>315</v>
      </c>
      <c r="E2738" s="2" t="s">
        <v>679</v>
      </c>
      <c r="F2738" s="2">
        <v>500</v>
      </c>
      <c r="G2738" s="9"/>
      <c r="H2738" s="9"/>
      <c r="I2738" s="9"/>
      <c r="J2738" s="9">
        <f>J2739</f>
        <v>6439.2849900000001</v>
      </c>
      <c r="K2738" s="9">
        <f t="shared" ref="K2738:L2738" si="1326">K2739</f>
        <v>6439.2849900000001</v>
      </c>
      <c r="L2738" s="9">
        <f t="shared" si="1326"/>
        <v>6439.2849900000001</v>
      </c>
      <c r="M2738" s="9">
        <v>0</v>
      </c>
      <c r="N2738" s="9">
        <f t="shared" si="1323"/>
        <v>100</v>
      </c>
    </row>
    <row r="2739" spans="1:14">
      <c r="A2739" s="58" t="s">
        <v>411</v>
      </c>
      <c r="B2739" s="2" t="s">
        <v>1119</v>
      </c>
      <c r="C2739" s="2" t="s">
        <v>19</v>
      </c>
      <c r="D2739" s="2" t="s">
        <v>315</v>
      </c>
      <c r="E2739" s="2" t="s">
        <v>679</v>
      </c>
      <c r="F2739" s="2">
        <v>540</v>
      </c>
      <c r="G2739" s="9"/>
      <c r="H2739" s="9"/>
      <c r="I2739" s="9"/>
      <c r="J2739" s="9">
        <v>6439.2849900000001</v>
      </c>
      <c r="K2739" s="9">
        <v>6439.2849900000001</v>
      </c>
      <c r="L2739" s="9">
        <v>6439.2849900000001</v>
      </c>
      <c r="M2739" s="9">
        <v>0</v>
      </c>
      <c r="N2739" s="9">
        <f t="shared" si="1323"/>
        <v>100</v>
      </c>
    </row>
    <row r="2740" spans="1:14" ht="38.25">
      <c r="A2740" s="8" t="s">
        <v>62</v>
      </c>
      <c r="B2740" s="2" t="s">
        <v>1119</v>
      </c>
      <c r="C2740" s="2" t="s">
        <v>19</v>
      </c>
      <c r="D2740" s="2" t="s">
        <v>315</v>
      </c>
      <c r="E2740" s="2" t="s">
        <v>679</v>
      </c>
      <c r="F2740" s="2">
        <v>600</v>
      </c>
      <c r="G2740" s="9"/>
      <c r="H2740" s="9"/>
      <c r="I2740" s="9"/>
      <c r="J2740" s="9">
        <f>J2741</f>
        <v>130</v>
      </c>
      <c r="K2740" s="9">
        <f t="shared" ref="K2740:L2740" si="1327">K2741</f>
        <v>130</v>
      </c>
      <c r="L2740" s="9">
        <f t="shared" si="1327"/>
        <v>130</v>
      </c>
      <c r="M2740" s="9">
        <v>0</v>
      </c>
      <c r="N2740" s="9">
        <f t="shared" si="1323"/>
        <v>100</v>
      </c>
    </row>
    <row r="2741" spans="1:14" ht="38.25">
      <c r="A2741" s="8" t="s">
        <v>218</v>
      </c>
      <c r="B2741" s="2" t="s">
        <v>1119</v>
      </c>
      <c r="C2741" s="2" t="s">
        <v>19</v>
      </c>
      <c r="D2741" s="2" t="s">
        <v>315</v>
      </c>
      <c r="E2741" s="2" t="s">
        <v>679</v>
      </c>
      <c r="F2741" s="2">
        <v>630</v>
      </c>
      <c r="G2741" s="9"/>
      <c r="H2741" s="9"/>
      <c r="I2741" s="9"/>
      <c r="J2741" s="9">
        <v>130</v>
      </c>
      <c r="K2741" s="9">
        <v>130</v>
      </c>
      <c r="L2741" s="9">
        <v>130</v>
      </c>
      <c r="M2741" s="9">
        <v>0</v>
      </c>
      <c r="N2741" s="9">
        <f t="shared" si="1323"/>
        <v>100</v>
      </c>
    </row>
    <row r="2742" spans="1:14" ht="13.5" customHeight="1">
      <c r="A2742" s="12" t="s">
        <v>0</v>
      </c>
      <c r="B2742" s="13" t="s">
        <v>0</v>
      </c>
      <c r="C2742" s="6" t="s">
        <v>0</v>
      </c>
      <c r="D2742" s="6" t="s">
        <v>0</v>
      </c>
      <c r="E2742" s="6" t="s">
        <v>0</v>
      </c>
      <c r="F2742" s="6" t="s">
        <v>0</v>
      </c>
      <c r="G2742" s="14" t="s">
        <v>0</v>
      </c>
      <c r="H2742" s="14" t="s">
        <v>0</v>
      </c>
      <c r="I2742" s="14" t="s">
        <v>0</v>
      </c>
      <c r="J2742" s="14"/>
      <c r="K2742" s="14"/>
      <c r="L2742" s="14"/>
      <c r="M2742" s="14"/>
      <c r="N2742" s="14"/>
    </row>
    <row r="2743" spans="1:14" ht="25.5">
      <c r="A2743" s="4" t="s">
        <v>1144</v>
      </c>
      <c r="B2743" s="5" t="s">
        <v>1145</v>
      </c>
      <c r="C2743" s="6" t="s">
        <v>0</v>
      </c>
      <c r="D2743" s="6" t="s">
        <v>0</v>
      </c>
      <c r="E2743" s="6" t="s">
        <v>0</v>
      </c>
      <c r="F2743" s="6" t="s">
        <v>0</v>
      </c>
      <c r="G2743" s="7">
        <v>203578.7</v>
      </c>
      <c r="H2743" s="7">
        <v>-1000</v>
      </c>
      <c r="I2743" s="7">
        <v>202578.7</v>
      </c>
      <c r="J2743" s="7">
        <f>J2744</f>
        <v>202578.69999999998</v>
      </c>
      <c r="K2743" s="7">
        <f t="shared" ref="K2743:L2745" si="1328">K2744</f>
        <v>202346.15899999999</v>
      </c>
      <c r="L2743" s="7">
        <f t="shared" si="1328"/>
        <v>201661.71428000001</v>
      </c>
      <c r="M2743" s="7">
        <f t="shared" si="1302"/>
        <v>99.547343467008133</v>
      </c>
      <c r="N2743" s="7">
        <f t="shared" si="1303"/>
        <v>99.547343467008147</v>
      </c>
    </row>
    <row r="2744" spans="1:14">
      <c r="A2744" s="8" t="s">
        <v>18</v>
      </c>
      <c r="B2744" s="2" t="s">
        <v>1145</v>
      </c>
      <c r="C2744" s="2" t="s">
        <v>19</v>
      </c>
      <c r="D2744" s="6" t="s">
        <v>0</v>
      </c>
      <c r="E2744" s="6" t="s">
        <v>0</v>
      </c>
      <c r="F2744" s="6" t="s">
        <v>0</v>
      </c>
      <c r="G2744" s="9">
        <v>203578.7</v>
      </c>
      <c r="H2744" s="9">
        <v>-1000</v>
      </c>
      <c r="I2744" s="9">
        <v>202578.7</v>
      </c>
      <c r="J2744" s="9">
        <f>J2745</f>
        <v>202578.69999999998</v>
      </c>
      <c r="K2744" s="9">
        <f t="shared" si="1328"/>
        <v>202346.15899999999</v>
      </c>
      <c r="L2744" s="9">
        <f t="shared" si="1328"/>
        <v>201661.71428000001</v>
      </c>
      <c r="M2744" s="9">
        <f t="shared" si="1302"/>
        <v>99.547343467008133</v>
      </c>
      <c r="N2744" s="9">
        <f t="shared" si="1303"/>
        <v>99.547343467008147</v>
      </c>
    </row>
    <row r="2745" spans="1:14" ht="51">
      <c r="A2745" s="8" t="s">
        <v>1056</v>
      </c>
      <c r="B2745" s="2" t="s">
        <v>1145</v>
      </c>
      <c r="C2745" s="2" t="s">
        <v>19</v>
      </c>
      <c r="D2745" s="2" t="s">
        <v>33</v>
      </c>
      <c r="E2745" s="6" t="s">
        <v>0</v>
      </c>
      <c r="F2745" s="6" t="s">
        <v>0</v>
      </c>
      <c r="G2745" s="9">
        <v>203578.7</v>
      </c>
      <c r="H2745" s="9">
        <v>-1000</v>
      </c>
      <c r="I2745" s="9">
        <v>202578.7</v>
      </c>
      <c r="J2745" s="9">
        <f>J2746</f>
        <v>202578.69999999998</v>
      </c>
      <c r="K2745" s="9">
        <f t="shared" si="1328"/>
        <v>202346.15899999999</v>
      </c>
      <c r="L2745" s="9">
        <f t="shared" si="1328"/>
        <v>201661.71428000001</v>
      </c>
      <c r="M2745" s="9">
        <f t="shared" si="1302"/>
        <v>99.547343467008133</v>
      </c>
      <c r="N2745" s="9">
        <f t="shared" si="1303"/>
        <v>99.547343467008147</v>
      </c>
    </row>
    <row r="2746" spans="1:14" ht="25.5">
      <c r="A2746" s="8" t="s">
        <v>1146</v>
      </c>
      <c r="B2746" s="2" t="s">
        <v>1145</v>
      </c>
      <c r="C2746" s="2" t="s">
        <v>19</v>
      </c>
      <c r="D2746" s="2" t="s">
        <v>33</v>
      </c>
      <c r="E2746" s="2" t="s">
        <v>1147</v>
      </c>
      <c r="F2746" s="6" t="s">
        <v>0</v>
      </c>
      <c r="G2746" s="9">
        <v>203578.7</v>
      </c>
      <c r="H2746" s="9">
        <v>-1000</v>
      </c>
      <c r="I2746" s="9">
        <v>202578.7</v>
      </c>
      <c r="J2746" s="9">
        <f>J2747+J2751+J2755</f>
        <v>202578.69999999998</v>
      </c>
      <c r="K2746" s="9">
        <f t="shared" ref="K2746:L2746" si="1329">K2747+K2751+K2755</f>
        <v>202346.15899999999</v>
      </c>
      <c r="L2746" s="9">
        <f t="shared" si="1329"/>
        <v>201661.71428000001</v>
      </c>
      <c r="M2746" s="9">
        <f t="shared" si="1302"/>
        <v>99.547343467008133</v>
      </c>
      <c r="N2746" s="9">
        <f t="shared" si="1303"/>
        <v>99.547343467008147</v>
      </c>
    </row>
    <row r="2747" spans="1:14" ht="25.5">
      <c r="A2747" s="8" t="s">
        <v>1148</v>
      </c>
      <c r="B2747" s="2" t="s">
        <v>1145</v>
      </c>
      <c r="C2747" s="2" t="s">
        <v>19</v>
      </c>
      <c r="D2747" s="2" t="s">
        <v>33</v>
      </c>
      <c r="E2747" s="2" t="s">
        <v>1149</v>
      </c>
      <c r="F2747" s="6" t="s">
        <v>0</v>
      </c>
      <c r="G2747" s="9">
        <v>6205.6</v>
      </c>
      <c r="H2747" s="9" t="s">
        <v>0</v>
      </c>
      <c r="I2747" s="9">
        <v>6205.6</v>
      </c>
      <c r="J2747" s="9">
        <f>J2748</f>
        <v>6205.6</v>
      </c>
      <c r="K2747" s="9">
        <f t="shared" ref="K2747:L2749" si="1330">K2748</f>
        <v>6001.8590000000004</v>
      </c>
      <c r="L2747" s="9">
        <f t="shared" si="1330"/>
        <v>5995.8663999999999</v>
      </c>
      <c r="M2747" s="9">
        <f t="shared" si="1302"/>
        <v>96.620252675003215</v>
      </c>
      <c r="N2747" s="9">
        <f t="shared" si="1303"/>
        <v>96.620252675003215</v>
      </c>
    </row>
    <row r="2748" spans="1:14" ht="25.5">
      <c r="A2748" s="8" t="s">
        <v>83</v>
      </c>
      <c r="B2748" s="2" t="s">
        <v>1145</v>
      </c>
      <c r="C2748" s="2" t="s">
        <v>19</v>
      </c>
      <c r="D2748" s="2" t="s">
        <v>33</v>
      </c>
      <c r="E2748" s="2" t="s">
        <v>1150</v>
      </c>
      <c r="F2748" s="6" t="s">
        <v>0</v>
      </c>
      <c r="G2748" s="9">
        <v>6205.6</v>
      </c>
      <c r="H2748" s="9" t="s">
        <v>0</v>
      </c>
      <c r="I2748" s="9">
        <v>6205.6</v>
      </c>
      <c r="J2748" s="9">
        <f>J2749</f>
        <v>6205.6</v>
      </c>
      <c r="K2748" s="9">
        <f t="shared" si="1330"/>
        <v>6001.8590000000004</v>
      </c>
      <c r="L2748" s="9">
        <f t="shared" si="1330"/>
        <v>5995.8663999999999</v>
      </c>
      <c r="M2748" s="9">
        <f t="shared" si="1302"/>
        <v>96.620252675003215</v>
      </c>
      <c r="N2748" s="9">
        <f t="shared" si="1303"/>
        <v>96.620252675003215</v>
      </c>
    </row>
    <row r="2749" spans="1:14" ht="76.5">
      <c r="A2749" s="8" t="s">
        <v>85</v>
      </c>
      <c r="B2749" s="2" t="s">
        <v>1145</v>
      </c>
      <c r="C2749" s="2" t="s">
        <v>19</v>
      </c>
      <c r="D2749" s="2" t="s">
        <v>33</v>
      </c>
      <c r="E2749" s="2" t="s">
        <v>1150</v>
      </c>
      <c r="F2749" s="2" t="s">
        <v>86</v>
      </c>
      <c r="G2749" s="9">
        <v>6205.6</v>
      </c>
      <c r="H2749" s="9" t="s">
        <v>0</v>
      </c>
      <c r="I2749" s="9">
        <v>6205.6</v>
      </c>
      <c r="J2749" s="9">
        <f>J2750</f>
        <v>6205.6</v>
      </c>
      <c r="K2749" s="9">
        <f t="shared" si="1330"/>
        <v>6001.8590000000004</v>
      </c>
      <c r="L2749" s="9">
        <f t="shared" si="1330"/>
        <v>5995.8663999999999</v>
      </c>
      <c r="M2749" s="9">
        <f t="shared" si="1302"/>
        <v>96.620252675003215</v>
      </c>
      <c r="N2749" s="9">
        <f t="shared" si="1303"/>
        <v>96.620252675003215</v>
      </c>
    </row>
    <row r="2750" spans="1:14" ht="25.5">
      <c r="A2750" s="8" t="s">
        <v>87</v>
      </c>
      <c r="B2750" s="2" t="s">
        <v>1145</v>
      </c>
      <c r="C2750" s="2" t="s">
        <v>19</v>
      </c>
      <c r="D2750" s="2" t="s">
        <v>33</v>
      </c>
      <c r="E2750" s="2" t="s">
        <v>1150</v>
      </c>
      <c r="F2750" s="2" t="s">
        <v>88</v>
      </c>
      <c r="G2750" s="9">
        <v>6205.6</v>
      </c>
      <c r="H2750" s="9" t="s">
        <v>0</v>
      </c>
      <c r="I2750" s="9">
        <v>6205.6</v>
      </c>
      <c r="J2750" s="9">
        <v>6205.6</v>
      </c>
      <c r="K2750" s="9">
        <v>6001.8590000000004</v>
      </c>
      <c r="L2750" s="9">
        <v>5995.8663999999999</v>
      </c>
      <c r="M2750" s="9">
        <f t="shared" si="1302"/>
        <v>96.620252675003215</v>
      </c>
      <c r="N2750" s="9">
        <f t="shared" si="1303"/>
        <v>96.620252675003215</v>
      </c>
    </row>
    <row r="2751" spans="1:14" ht="25.5">
      <c r="A2751" s="8" t="s">
        <v>1151</v>
      </c>
      <c r="B2751" s="2" t="s">
        <v>1145</v>
      </c>
      <c r="C2751" s="2" t="s">
        <v>19</v>
      </c>
      <c r="D2751" s="2" t="s">
        <v>33</v>
      </c>
      <c r="E2751" s="2" t="s">
        <v>1152</v>
      </c>
      <c r="F2751" s="6" t="s">
        <v>0</v>
      </c>
      <c r="G2751" s="9">
        <v>36544</v>
      </c>
      <c r="H2751" s="9" t="s">
        <v>0</v>
      </c>
      <c r="I2751" s="9">
        <v>36544</v>
      </c>
      <c r="J2751" s="9">
        <f>J2752</f>
        <v>36544</v>
      </c>
      <c r="K2751" s="9">
        <f t="shared" ref="K2751:L2753" si="1331">K2752</f>
        <v>36539</v>
      </c>
      <c r="L2751" s="9">
        <f t="shared" si="1331"/>
        <v>36324.939630000001</v>
      </c>
      <c r="M2751" s="9">
        <f t="shared" si="1302"/>
        <v>99.400557218695269</v>
      </c>
      <c r="N2751" s="9">
        <f t="shared" si="1303"/>
        <v>99.400557218695269</v>
      </c>
    </row>
    <row r="2752" spans="1:14" ht="25.5">
      <c r="A2752" s="8" t="s">
        <v>83</v>
      </c>
      <c r="B2752" s="2" t="s">
        <v>1145</v>
      </c>
      <c r="C2752" s="2" t="s">
        <v>19</v>
      </c>
      <c r="D2752" s="2" t="s">
        <v>33</v>
      </c>
      <c r="E2752" s="2" t="s">
        <v>1153</v>
      </c>
      <c r="F2752" s="6" t="s">
        <v>0</v>
      </c>
      <c r="G2752" s="9">
        <v>36544</v>
      </c>
      <c r="H2752" s="9" t="s">
        <v>0</v>
      </c>
      <c r="I2752" s="9">
        <v>36544</v>
      </c>
      <c r="J2752" s="9">
        <f>J2753</f>
        <v>36544</v>
      </c>
      <c r="K2752" s="9">
        <f t="shared" si="1331"/>
        <v>36539</v>
      </c>
      <c r="L2752" s="9">
        <f t="shared" si="1331"/>
        <v>36324.939630000001</v>
      </c>
      <c r="M2752" s="9">
        <f t="shared" si="1302"/>
        <v>99.400557218695269</v>
      </c>
      <c r="N2752" s="9">
        <f t="shared" si="1303"/>
        <v>99.400557218695269</v>
      </c>
    </row>
    <row r="2753" spans="1:14" ht="76.5">
      <c r="A2753" s="8" t="s">
        <v>85</v>
      </c>
      <c r="B2753" s="2" t="s">
        <v>1145</v>
      </c>
      <c r="C2753" s="2" t="s">
        <v>19</v>
      </c>
      <c r="D2753" s="2" t="s">
        <v>33</v>
      </c>
      <c r="E2753" s="2" t="s">
        <v>1153</v>
      </c>
      <c r="F2753" s="2" t="s">
        <v>86</v>
      </c>
      <c r="G2753" s="9">
        <v>36544</v>
      </c>
      <c r="H2753" s="9" t="s">
        <v>0</v>
      </c>
      <c r="I2753" s="9">
        <v>36544</v>
      </c>
      <c r="J2753" s="9">
        <f>J2754</f>
        <v>36544</v>
      </c>
      <c r="K2753" s="9">
        <f t="shared" si="1331"/>
        <v>36539</v>
      </c>
      <c r="L2753" s="9">
        <f t="shared" si="1331"/>
        <v>36324.939630000001</v>
      </c>
      <c r="M2753" s="9">
        <f t="shared" si="1302"/>
        <v>99.400557218695269</v>
      </c>
      <c r="N2753" s="9">
        <f t="shared" si="1303"/>
        <v>99.400557218695269</v>
      </c>
    </row>
    <row r="2754" spans="1:14" ht="25.5">
      <c r="A2754" s="8" t="s">
        <v>87</v>
      </c>
      <c r="B2754" s="2" t="s">
        <v>1145</v>
      </c>
      <c r="C2754" s="2" t="s">
        <v>19</v>
      </c>
      <c r="D2754" s="2" t="s">
        <v>33</v>
      </c>
      <c r="E2754" s="2" t="s">
        <v>1153</v>
      </c>
      <c r="F2754" s="2" t="s">
        <v>88</v>
      </c>
      <c r="G2754" s="9">
        <v>36544</v>
      </c>
      <c r="H2754" s="9" t="s">
        <v>0</v>
      </c>
      <c r="I2754" s="9">
        <v>36544</v>
      </c>
      <c r="J2754" s="9">
        <v>36544</v>
      </c>
      <c r="K2754" s="9">
        <v>36539</v>
      </c>
      <c r="L2754" s="9">
        <v>36324.939630000001</v>
      </c>
      <c r="M2754" s="9">
        <f t="shared" si="1302"/>
        <v>99.400557218695269</v>
      </c>
      <c r="N2754" s="9">
        <f t="shared" si="1303"/>
        <v>99.400557218695269</v>
      </c>
    </row>
    <row r="2755" spans="1:14" ht="25.5">
      <c r="A2755" s="8" t="s">
        <v>1154</v>
      </c>
      <c r="B2755" s="2" t="s">
        <v>1145</v>
      </c>
      <c r="C2755" s="2" t="s">
        <v>19</v>
      </c>
      <c r="D2755" s="2" t="s">
        <v>33</v>
      </c>
      <c r="E2755" s="2" t="s">
        <v>1155</v>
      </c>
      <c r="F2755" s="6" t="s">
        <v>0</v>
      </c>
      <c r="G2755" s="9">
        <v>160829.1</v>
      </c>
      <c r="H2755" s="9">
        <v>-1000</v>
      </c>
      <c r="I2755" s="9">
        <v>159829.1</v>
      </c>
      <c r="J2755" s="9">
        <f>J2756+J2763</f>
        <v>159829.09999999998</v>
      </c>
      <c r="K2755" s="9">
        <f t="shared" ref="K2755:L2755" si="1332">K2756+K2763</f>
        <v>159805.29999999999</v>
      </c>
      <c r="L2755" s="9">
        <f t="shared" si="1332"/>
        <v>159340.90825000001</v>
      </c>
      <c r="M2755" s="9">
        <f t="shared" si="1302"/>
        <v>99.694553901636183</v>
      </c>
      <c r="N2755" s="9">
        <f t="shared" si="1303"/>
        <v>99.694553901636212</v>
      </c>
    </row>
    <row r="2756" spans="1:14" ht="25.5">
      <c r="A2756" s="8" t="s">
        <v>83</v>
      </c>
      <c r="B2756" s="2" t="s">
        <v>1145</v>
      </c>
      <c r="C2756" s="2" t="s">
        <v>19</v>
      </c>
      <c r="D2756" s="2" t="s">
        <v>33</v>
      </c>
      <c r="E2756" s="2" t="s">
        <v>1156</v>
      </c>
      <c r="F2756" s="6" t="s">
        <v>0</v>
      </c>
      <c r="G2756" s="9">
        <v>160455.79999999999</v>
      </c>
      <c r="H2756" s="9">
        <v>-1000</v>
      </c>
      <c r="I2756" s="9">
        <v>159455.79999999999</v>
      </c>
      <c r="J2756" s="9">
        <f>J2757+J2759+J2761</f>
        <v>159455.79999999999</v>
      </c>
      <c r="K2756" s="9">
        <f t="shared" ref="K2756:L2756" si="1333">K2757+K2759+K2761</f>
        <v>159432</v>
      </c>
      <c r="L2756" s="9">
        <f t="shared" si="1333"/>
        <v>159014.80563000002</v>
      </c>
      <c r="M2756" s="9">
        <f t="shared" si="1302"/>
        <v>99.723437861777384</v>
      </c>
      <c r="N2756" s="9">
        <f t="shared" si="1303"/>
        <v>99.723437861777384</v>
      </c>
    </row>
    <row r="2757" spans="1:14" ht="76.5">
      <c r="A2757" s="8" t="s">
        <v>85</v>
      </c>
      <c r="B2757" s="2" t="s">
        <v>1145</v>
      </c>
      <c r="C2757" s="2" t="s">
        <v>19</v>
      </c>
      <c r="D2757" s="2" t="s">
        <v>33</v>
      </c>
      <c r="E2757" s="2" t="s">
        <v>1156</v>
      </c>
      <c r="F2757" s="2" t="s">
        <v>86</v>
      </c>
      <c r="G2757" s="9">
        <v>98837.2</v>
      </c>
      <c r="H2757" s="9" t="s">
        <v>0</v>
      </c>
      <c r="I2757" s="9">
        <v>98837.2</v>
      </c>
      <c r="J2757" s="9">
        <f>J2758</f>
        <v>98837.2</v>
      </c>
      <c r="K2757" s="9">
        <f t="shared" ref="K2757:L2757" si="1334">K2758</f>
        <v>98837.2</v>
      </c>
      <c r="L2757" s="9">
        <f t="shared" si="1334"/>
        <v>98751.090330000006</v>
      </c>
      <c r="M2757" s="9">
        <f t="shared" si="1302"/>
        <v>99.912877266859041</v>
      </c>
      <c r="N2757" s="9">
        <f t="shared" si="1303"/>
        <v>99.912877266859041</v>
      </c>
    </row>
    <row r="2758" spans="1:14" ht="25.5">
      <c r="A2758" s="8" t="s">
        <v>87</v>
      </c>
      <c r="B2758" s="2" t="s">
        <v>1145</v>
      </c>
      <c r="C2758" s="2" t="s">
        <v>19</v>
      </c>
      <c r="D2758" s="2" t="s">
        <v>33</v>
      </c>
      <c r="E2758" s="2" t="s">
        <v>1156</v>
      </c>
      <c r="F2758" s="2" t="s">
        <v>88</v>
      </c>
      <c r="G2758" s="9">
        <v>98837.2</v>
      </c>
      <c r="H2758" s="9" t="s">
        <v>0</v>
      </c>
      <c r="I2758" s="9">
        <v>98837.2</v>
      </c>
      <c r="J2758" s="9">
        <f>61225+3142+34470.2</f>
        <v>98837.2</v>
      </c>
      <c r="K2758" s="9">
        <f>61225+3142+34470.2</f>
        <v>98837.2</v>
      </c>
      <c r="L2758" s="9">
        <f>61224.13855+3056.75178+34470.2</f>
        <v>98751.090330000006</v>
      </c>
      <c r="M2758" s="9">
        <f t="shared" si="1302"/>
        <v>99.912877266859041</v>
      </c>
      <c r="N2758" s="9">
        <f t="shared" si="1303"/>
        <v>99.912877266859041</v>
      </c>
    </row>
    <row r="2759" spans="1:14" ht="25.5">
      <c r="A2759" s="8" t="s">
        <v>89</v>
      </c>
      <c r="B2759" s="2" t="s">
        <v>1145</v>
      </c>
      <c r="C2759" s="2" t="s">
        <v>19</v>
      </c>
      <c r="D2759" s="2" t="s">
        <v>33</v>
      </c>
      <c r="E2759" s="2" t="s">
        <v>1156</v>
      </c>
      <c r="F2759" s="2" t="s">
        <v>90</v>
      </c>
      <c r="G2759" s="9">
        <v>61517.1</v>
      </c>
      <c r="H2759" s="9">
        <v>-1000</v>
      </c>
      <c r="I2759" s="9">
        <v>60517.1</v>
      </c>
      <c r="J2759" s="9">
        <f>J2760</f>
        <v>60517.1</v>
      </c>
      <c r="K2759" s="9">
        <f t="shared" ref="K2759:L2759" si="1335">K2760</f>
        <v>60517.1</v>
      </c>
      <c r="L2759" s="9">
        <f t="shared" si="1335"/>
        <v>60212.387300000002</v>
      </c>
      <c r="M2759" s="9">
        <f t="shared" si="1302"/>
        <v>99.496484960449209</v>
      </c>
      <c r="N2759" s="9">
        <f t="shared" si="1303"/>
        <v>99.496484960449209</v>
      </c>
    </row>
    <row r="2760" spans="1:14" ht="38.25">
      <c r="A2760" s="8" t="s">
        <v>91</v>
      </c>
      <c r="B2760" s="2" t="s">
        <v>1145</v>
      </c>
      <c r="C2760" s="2" t="s">
        <v>19</v>
      </c>
      <c r="D2760" s="2" t="s">
        <v>33</v>
      </c>
      <c r="E2760" s="2" t="s">
        <v>1156</v>
      </c>
      <c r="F2760" s="2" t="s">
        <v>92</v>
      </c>
      <c r="G2760" s="9">
        <v>61517.1</v>
      </c>
      <c r="H2760" s="9">
        <v>-1000</v>
      </c>
      <c r="I2760" s="9">
        <v>60517.1</v>
      </c>
      <c r="J2760" s="9">
        <v>60517.1</v>
      </c>
      <c r="K2760" s="9">
        <v>60517.1</v>
      </c>
      <c r="L2760" s="9">
        <v>60212.387300000002</v>
      </c>
      <c r="M2760" s="9">
        <f t="shared" si="1302"/>
        <v>99.496484960449209</v>
      </c>
      <c r="N2760" s="9">
        <f t="shared" si="1303"/>
        <v>99.496484960449209</v>
      </c>
    </row>
    <row r="2761" spans="1:14">
      <c r="A2761" s="8" t="s">
        <v>97</v>
      </c>
      <c r="B2761" s="2" t="s">
        <v>1145</v>
      </c>
      <c r="C2761" s="2" t="s">
        <v>19</v>
      </c>
      <c r="D2761" s="2" t="s">
        <v>33</v>
      </c>
      <c r="E2761" s="2" t="s">
        <v>1156</v>
      </c>
      <c r="F2761" s="2" t="s">
        <v>98</v>
      </c>
      <c r="G2761" s="9">
        <v>101.5</v>
      </c>
      <c r="H2761" s="9" t="s">
        <v>0</v>
      </c>
      <c r="I2761" s="9">
        <v>101.5</v>
      </c>
      <c r="J2761" s="9">
        <f>J2762</f>
        <v>101.5</v>
      </c>
      <c r="K2761" s="9">
        <f t="shared" ref="K2761:L2761" si="1336">K2762</f>
        <v>77.7</v>
      </c>
      <c r="L2761" s="9">
        <f t="shared" si="1336"/>
        <v>51.328000000000003</v>
      </c>
      <c r="M2761" s="9">
        <f t="shared" si="1302"/>
        <v>50.569458128078828</v>
      </c>
      <c r="N2761" s="9">
        <f t="shared" si="1303"/>
        <v>50.569458128078828</v>
      </c>
    </row>
    <row r="2762" spans="1:14">
      <c r="A2762" s="8" t="s">
        <v>99</v>
      </c>
      <c r="B2762" s="2" t="s">
        <v>1145</v>
      </c>
      <c r="C2762" s="2" t="s">
        <v>19</v>
      </c>
      <c r="D2762" s="2" t="s">
        <v>33</v>
      </c>
      <c r="E2762" s="2" t="s">
        <v>1156</v>
      </c>
      <c r="F2762" s="2" t="s">
        <v>100</v>
      </c>
      <c r="G2762" s="9">
        <v>101.5</v>
      </c>
      <c r="H2762" s="9" t="s">
        <v>0</v>
      </c>
      <c r="I2762" s="9">
        <v>101.5</v>
      </c>
      <c r="J2762" s="9">
        <v>101.5</v>
      </c>
      <c r="K2762" s="9">
        <v>77.7</v>
      </c>
      <c r="L2762" s="9">
        <v>51.328000000000003</v>
      </c>
      <c r="M2762" s="9">
        <f t="shared" si="1302"/>
        <v>50.569458128078828</v>
      </c>
      <c r="N2762" s="9">
        <f t="shared" si="1303"/>
        <v>50.569458128078828</v>
      </c>
    </row>
    <row r="2763" spans="1:14" ht="38.25">
      <c r="A2763" s="8" t="s">
        <v>1157</v>
      </c>
      <c r="B2763" s="2" t="s">
        <v>1145</v>
      </c>
      <c r="C2763" s="2" t="s">
        <v>19</v>
      </c>
      <c r="D2763" s="2" t="s">
        <v>33</v>
      </c>
      <c r="E2763" s="2" t="s">
        <v>1158</v>
      </c>
      <c r="F2763" s="6" t="s">
        <v>0</v>
      </c>
      <c r="G2763" s="9">
        <v>373.3</v>
      </c>
      <c r="H2763" s="9" t="s">
        <v>0</v>
      </c>
      <c r="I2763" s="9">
        <v>373.3</v>
      </c>
      <c r="J2763" s="9">
        <f>J2764</f>
        <v>373.3</v>
      </c>
      <c r="K2763" s="9">
        <f t="shared" ref="K2763:L2764" si="1337">K2764</f>
        <v>373.3</v>
      </c>
      <c r="L2763" s="9">
        <f t="shared" si="1337"/>
        <v>326.10262</v>
      </c>
      <c r="M2763" s="9">
        <f t="shared" si="1302"/>
        <v>87.356715778194484</v>
      </c>
      <c r="N2763" s="9">
        <f t="shared" si="1303"/>
        <v>87.356715778194484</v>
      </c>
    </row>
    <row r="2764" spans="1:14">
      <c r="A2764" s="8" t="s">
        <v>28</v>
      </c>
      <c r="B2764" s="2" t="s">
        <v>1145</v>
      </c>
      <c r="C2764" s="2" t="s">
        <v>19</v>
      </c>
      <c r="D2764" s="2" t="s">
        <v>33</v>
      </c>
      <c r="E2764" s="2" t="s">
        <v>1158</v>
      </c>
      <c r="F2764" s="2" t="s">
        <v>29</v>
      </c>
      <c r="G2764" s="9">
        <v>373.3</v>
      </c>
      <c r="H2764" s="9" t="s">
        <v>0</v>
      </c>
      <c r="I2764" s="9">
        <v>373.3</v>
      </c>
      <c r="J2764" s="9">
        <f>J2765</f>
        <v>373.3</v>
      </c>
      <c r="K2764" s="9">
        <f t="shared" si="1337"/>
        <v>373.3</v>
      </c>
      <c r="L2764" s="9">
        <f t="shared" si="1337"/>
        <v>326.10262</v>
      </c>
      <c r="M2764" s="9">
        <f t="shared" si="1302"/>
        <v>87.356715778194484</v>
      </c>
      <c r="N2764" s="9">
        <f t="shared" si="1303"/>
        <v>87.356715778194484</v>
      </c>
    </row>
    <row r="2765" spans="1:14">
      <c r="A2765" s="8" t="s">
        <v>411</v>
      </c>
      <c r="B2765" s="2" t="s">
        <v>1145</v>
      </c>
      <c r="C2765" s="2" t="s">
        <v>19</v>
      </c>
      <c r="D2765" s="2" t="s">
        <v>33</v>
      </c>
      <c r="E2765" s="2" t="s">
        <v>1158</v>
      </c>
      <c r="F2765" s="2" t="s">
        <v>412</v>
      </c>
      <c r="G2765" s="9">
        <v>373.3</v>
      </c>
      <c r="H2765" s="9" t="s">
        <v>0</v>
      </c>
      <c r="I2765" s="9">
        <v>373.3</v>
      </c>
      <c r="J2765" s="9">
        <v>373.3</v>
      </c>
      <c r="K2765" s="9">
        <v>373.3</v>
      </c>
      <c r="L2765" s="9">
        <v>326.10262</v>
      </c>
      <c r="M2765" s="9">
        <f t="shared" si="1302"/>
        <v>87.356715778194484</v>
      </c>
      <c r="N2765" s="9">
        <f t="shared" si="1303"/>
        <v>87.356715778194484</v>
      </c>
    </row>
    <row r="2766" spans="1:14">
      <c r="A2766" s="12" t="s">
        <v>0</v>
      </c>
      <c r="B2766" s="13" t="s">
        <v>0</v>
      </c>
      <c r="C2766" s="6" t="s">
        <v>0</v>
      </c>
      <c r="D2766" s="6" t="s">
        <v>0</v>
      </c>
      <c r="E2766" s="6" t="s">
        <v>0</v>
      </c>
      <c r="F2766" s="6" t="s">
        <v>0</v>
      </c>
      <c r="G2766" s="14" t="s">
        <v>0</v>
      </c>
      <c r="H2766" s="14" t="s">
        <v>0</v>
      </c>
      <c r="I2766" s="14" t="s">
        <v>0</v>
      </c>
      <c r="J2766" s="14"/>
      <c r="K2766" s="14"/>
      <c r="L2766" s="14"/>
      <c r="M2766" s="14"/>
      <c r="N2766" s="14"/>
    </row>
    <row r="2767" spans="1:14" ht="38.25">
      <c r="A2767" s="4" t="s">
        <v>1159</v>
      </c>
      <c r="B2767" s="5" t="s">
        <v>1160</v>
      </c>
      <c r="C2767" s="6" t="s">
        <v>0</v>
      </c>
      <c r="D2767" s="6" t="s">
        <v>0</v>
      </c>
      <c r="E2767" s="6" t="s">
        <v>0</v>
      </c>
      <c r="F2767" s="6" t="s">
        <v>0</v>
      </c>
      <c r="G2767" s="7">
        <v>266413.2</v>
      </c>
      <c r="H2767" s="7">
        <v>300000</v>
      </c>
      <c r="I2767" s="7">
        <v>566413.19999999995</v>
      </c>
      <c r="J2767" s="7">
        <f>J2768+J2785+J2792+J2802</f>
        <v>566413.19999999995</v>
      </c>
      <c r="K2767" s="7">
        <f t="shared" ref="K2767:L2767" si="1338">K2768+K2785+K2792+K2802</f>
        <v>372557.69309000002</v>
      </c>
      <c r="L2767" s="7">
        <f t="shared" si="1338"/>
        <v>372373.99475000001</v>
      </c>
      <c r="M2767" s="7">
        <f t="shared" ref="M2767:M2833" si="1339">L2767/I2767*100</f>
        <v>65.742464114536887</v>
      </c>
      <c r="N2767" s="7">
        <f t="shared" ref="N2767:N2833" si="1340">L2767/J2767*100</f>
        <v>65.742464114536887</v>
      </c>
    </row>
    <row r="2768" spans="1:14">
      <c r="A2768" s="8" t="s">
        <v>18</v>
      </c>
      <c r="B2768" s="2" t="s">
        <v>1160</v>
      </c>
      <c r="C2768" s="2" t="s">
        <v>19</v>
      </c>
      <c r="D2768" s="6" t="s">
        <v>0</v>
      </c>
      <c r="E2768" s="6" t="s">
        <v>0</v>
      </c>
      <c r="F2768" s="6" t="s">
        <v>0</v>
      </c>
      <c r="G2768" s="9">
        <v>42806.8</v>
      </c>
      <c r="H2768" s="9">
        <v>-4400</v>
      </c>
      <c r="I2768" s="9">
        <v>38406.800000000003</v>
      </c>
      <c r="J2768" s="9">
        <f>J2769</f>
        <v>38406.81</v>
      </c>
      <c r="K2768" s="9">
        <f t="shared" ref="K2768:L2769" si="1341">K2769</f>
        <v>30329.957800000004</v>
      </c>
      <c r="L2768" s="9">
        <f t="shared" si="1341"/>
        <v>30146.259460000001</v>
      </c>
      <c r="M2768" s="9">
        <f t="shared" si="1339"/>
        <v>78.491984388181251</v>
      </c>
      <c r="N2768" s="9">
        <f t="shared" si="1340"/>
        <v>78.491963951184701</v>
      </c>
    </row>
    <row r="2769" spans="1:14">
      <c r="A2769" s="8" t="s">
        <v>314</v>
      </c>
      <c r="B2769" s="2" t="s">
        <v>1160</v>
      </c>
      <c r="C2769" s="2" t="s">
        <v>19</v>
      </c>
      <c r="D2769" s="2" t="s">
        <v>315</v>
      </c>
      <c r="E2769" s="6" t="s">
        <v>0</v>
      </c>
      <c r="F2769" s="6" t="s">
        <v>0</v>
      </c>
      <c r="G2769" s="9">
        <v>42806.8</v>
      </c>
      <c r="H2769" s="9">
        <v>-4400</v>
      </c>
      <c r="I2769" s="9">
        <v>38406.800000000003</v>
      </c>
      <c r="J2769" s="9">
        <f>J2770</f>
        <v>38406.81</v>
      </c>
      <c r="K2769" s="9">
        <f t="shared" si="1341"/>
        <v>30329.957800000004</v>
      </c>
      <c r="L2769" s="9">
        <f t="shared" si="1341"/>
        <v>30146.259460000001</v>
      </c>
      <c r="M2769" s="9">
        <f t="shared" si="1339"/>
        <v>78.491984388181251</v>
      </c>
      <c r="N2769" s="9">
        <f t="shared" si="1340"/>
        <v>78.491963951184701</v>
      </c>
    </row>
    <row r="2770" spans="1:14" ht="38.25">
      <c r="A2770" s="8" t="s">
        <v>110</v>
      </c>
      <c r="B2770" s="2" t="s">
        <v>1160</v>
      </c>
      <c r="C2770" s="2" t="s">
        <v>19</v>
      </c>
      <c r="D2770" s="2" t="s">
        <v>315</v>
      </c>
      <c r="E2770" s="2" t="s">
        <v>111</v>
      </c>
      <c r="F2770" s="6" t="s">
        <v>0</v>
      </c>
      <c r="G2770" s="9">
        <v>42806.8</v>
      </c>
      <c r="H2770" s="9">
        <v>-4400</v>
      </c>
      <c r="I2770" s="9">
        <v>38406.800000000003</v>
      </c>
      <c r="J2770" s="9">
        <f>J2771+J2776+J2779</f>
        <v>38406.81</v>
      </c>
      <c r="K2770" s="9">
        <f t="shared" ref="K2770:L2770" si="1342">K2771+K2776+K2779</f>
        <v>30329.957800000004</v>
      </c>
      <c r="L2770" s="9">
        <f t="shared" si="1342"/>
        <v>30146.259460000001</v>
      </c>
      <c r="M2770" s="9">
        <f t="shared" si="1339"/>
        <v>78.491984388181251</v>
      </c>
      <c r="N2770" s="9">
        <f t="shared" si="1340"/>
        <v>78.491963951184701</v>
      </c>
    </row>
    <row r="2771" spans="1:14" ht="25.5">
      <c r="A2771" s="8" t="s">
        <v>83</v>
      </c>
      <c r="B2771" s="2" t="s">
        <v>1160</v>
      </c>
      <c r="C2771" s="2" t="s">
        <v>19</v>
      </c>
      <c r="D2771" s="2" t="s">
        <v>315</v>
      </c>
      <c r="E2771" s="2" t="s">
        <v>1161</v>
      </c>
      <c r="F2771" s="6" t="s">
        <v>0</v>
      </c>
      <c r="G2771" s="9">
        <v>11867.3</v>
      </c>
      <c r="H2771" s="9" t="s">
        <v>0</v>
      </c>
      <c r="I2771" s="9">
        <v>11867.3</v>
      </c>
      <c r="J2771" s="9">
        <f>J2772+J2774</f>
        <v>11867.3</v>
      </c>
      <c r="K2771" s="9">
        <f t="shared" ref="K2771:L2771" si="1343">K2772+K2774</f>
        <v>11867.3</v>
      </c>
      <c r="L2771" s="9">
        <f t="shared" si="1343"/>
        <v>11683.60406</v>
      </c>
      <c r="M2771" s="9">
        <f t="shared" si="1339"/>
        <v>98.452083119159369</v>
      </c>
      <c r="N2771" s="9">
        <f t="shared" si="1340"/>
        <v>98.452083119159369</v>
      </c>
    </row>
    <row r="2772" spans="1:14" ht="76.5">
      <c r="A2772" s="8" t="s">
        <v>85</v>
      </c>
      <c r="B2772" s="2" t="s">
        <v>1160</v>
      </c>
      <c r="C2772" s="2" t="s">
        <v>19</v>
      </c>
      <c r="D2772" s="2" t="s">
        <v>315</v>
      </c>
      <c r="E2772" s="2" t="s">
        <v>1161</v>
      </c>
      <c r="F2772" s="2" t="s">
        <v>86</v>
      </c>
      <c r="G2772" s="9">
        <v>10238.4</v>
      </c>
      <c r="H2772" s="9" t="s">
        <v>0</v>
      </c>
      <c r="I2772" s="9">
        <v>10238.4</v>
      </c>
      <c r="J2772" s="9">
        <f>J2773</f>
        <v>10238.4</v>
      </c>
      <c r="K2772" s="9">
        <f t="shared" ref="K2772:L2772" si="1344">K2773</f>
        <v>10238.4</v>
      </c>
      <c r="L2772" s="9">
        <f t="shared" si="1344"/>
        <v>10062.02866</v>
      </c>
      <c r="M2772" s="9">
        <f t="shared" si="1339"/>
        <v>98.277354469448355</v>
      </c>
      <c r="N2772" s="9">
        <f t="shared" si="1340"/>
        <v>98.277354469448355</v>
      </c>
    </row>
    <row r="2773" spans="1:14" ht="25.5">
      <c r="A2773" s="8" t="s">
        <v>87</v>
      </c>
      <c r="B2773" s="2" t="s">
        <v>1160</v>
      </c>
      <c r="C2773" s="2" t="s">
        <v>19</v>
      </c>
      <c r="D2773" s="2" t="s">
        <v>315</v>
      </c>
      <c r="E2773" s="2" t="s">
        <v>1161</v>
      </c>
      <c r="F2773" s="2" t="s">
        <v>88</v>
      </c>
      <c r="G2773" s="9">
        <v>10238.4</v>
      </c>
      <c r="H2773" s="9" t="s">
        <v>0</v>
      </c>
      <c r="I2773" s="9">
        <v>10238.4</v>
      </c>
      <c r="J2773" s="9">
        <f>8474.6+1763.8</f>
        <v>10238.4</v>
      </c>
      <c r="K2773" s="55">
        <f>8474.6+1763.8</f>
        <v>10238.4</v>
      </c>
      <c r="L2773" s="55">
        <f>8389.79882+1672.22984</f>
        <v>10062.02866</v>
      </c>
      <c r="M2773" s="9">
        <f t="shared" si="1339"/>
        <v>98.277354469448355</v>
      </c>
      <c r="N2773" s="9">
        <f t="shared" si="1340"/>
        <v>98.277354469448355</v>
      </c>
    </row>
    <row r="2774" spans="1:14" ht="25.5">
      <c r="A2774" s="8" t="s">
        <v>89</v>
      </c>
      <c r="B2774" s="2" t="s">
        <v>1160</v>
      </c>
      <c r="C2774" s="2" t="s">
        <v>19</v>
      </c>
      <c r="D2774" s="2" t="s">
        <v>315</v>
      </c>
      <c r="E2774" s="2" t="s">
        <v>1161</v>
      </c>
      <c r="F2774" s="2" t="s">
        <v>90</v>
      </c>
      <c r="G2774" s="9">
        <v>1628.9</v>
      </c>
      <c r="H2774" s="9" t="s">
        <v>0</v>
      </c>
      <c r="I2774" s="9">
        <v>1628.9</v>
      </c>
      <c r="J2774" s="9">
        <f>J2775</f>
        <v>1628.9</v>
      </c>
      <c r="K2774" s="9">
        <f t="shared" ref="K2774:L2774" si="1345">K2775</f>
        <v>1628.9</v>
      </c>
      <c r="L2774" s="9">
        <f t="shared" si="1345"/>
        <v>1621.5753999999999</v>
      </c>
      <c r="M2774" s="9">
        <f t="shared" si="1339"/>
        <v>99.550334581619495</v>
      </c>
      <c r="N2774" s="9">
        <f t="shared" si="1340"/>
        <v>99.550334581619495</v>
      </c>
    </row>
    <row r="2775" spans="1:14" ht="38.25">
      <c r="A2775" s="8" t="s">
        <v>91</v>
      </c>
      <c r="B2775" s="2" t="s">
        <v>1160</v>
      </c>
      <c r="C2775" s="2" t="s">
        <v>19</v>
      </c>
      <c r="D2775" s="2" t="s">
        <v>315</v>
      </c>
      <c r="E2775" s="2" t="s">
        <v>1161</v>
      </c>
      <c r="F2775" s="2" t="s">
        <v>92</v>
      </c>
      <c r="G2775" s="9">
        <v>1628.9</v>
      </c>
      <c r="H2775" s="9" t="s">
        <v>0</v>
      </c>
      <c r="I2775" s="9">
        <v>1628.9</v>
      </c>
      <c r="J2775" s="9">
        <v>1628.9</v>
      </c>
      <c r="K2775" s="9">
        <v>1628.9</v>
      </c>
      <c r="L2775" s="9">
        <v>1621.5753999999999</v>
      </c>
      <c r="M2775" s="9">
        <f t="shared" si="1339"/>
        <v>99.550334581619495</v>
      </c>
      <c r="N2775" s="9">
        <f t="shared" si="1340"/>
        <v>99.550334581619495</v>
      </c>
    </row>
    <row r="2776" spans="1:14" ht="38.25">
      <c r="A2776" s="8" t="s">
        <v>40</v>
      </c>
      <c r="B2776" s="2" t="s">
        <v>1160</v>
      </c>
      <c r="C2776" s="2" t="s">
        <v>19</v>
      </c>
      <c r="D2776" s="2" t="s">
        <v>315</v>
      </c>
      <c r="E2776" s="2" t="s">
        <v>1162</v>
      </c>
      <c r="F2776" s="6" t="s">
        <v>0</v>
      </c>
      <c r="G2776" s="9">
        <v>24118</v>
      </c>
      <c r="H2776" s="9">
        <v>-4400</v>
      </c>
      <c r="I2776" s="9">
        <v>19718</v>
      </c>
      <c r="J2776" s="9">
        <f>J2777</f>
        <v>19718</v>
      </c>
      <c r="K2776" s="9">
        <f t="shared" ref="K2776:L2777" si="1346">K2777</f>
        <v>11641.147800000001</v>
      </c>
      <c r="L2776" s="9">
        <f t="shared" si="1346"/>
        <v>11641.147800000001</v>
      </c>
      <c r="M2776" s="9">
        <f t="shared" si="1339"/>
        <v>59.038177299929004</v>
      </c>
      <c r="N2776" s="9">
        <f t="shared" si="1340"/>
        <v>59.038177299929004</v>
      </c>
    </row>
    <row r="2777" spans="1:14" ht="38.25">
      <c r="A2777" s="8" t="s">
        <v>42</v>
      </c>
      <c r="B2777" s="2" t="s">
        <v>1160</v>
      </c>
      <c r="C2777" s="2" t="s">
        <v>19</v>
      </c>
      <c r="D2777" s="2" t="s">
        <v>315</v>
      </c>
      <c r="E2777" s="2" t="s">
        <v>1162</v>
      </c>
      <c r="F2777" s="2" t="s">
        <v>43</v>
      </c>
      <c r="G2777" s="9">
        <v>24118</v>
      </c>
      <c r="H2777" s="9">
        <v>-4400</v>
      </c>
      <c r="I2777" s="9">
        <v>19718</v>
      </c>
      <c r="J2777" s="9">
        <f>J2778</f>
        <v>19718</v>
      </c>
      <c r="K2777" s="9">
        <f t="shared" si="1346"/>
        <v>11641.147800000001</v>
      </c>
      <c r="L2777" s="9">
        <f t="shared" si="1346"/>
        <v>11641.147800000001</v>
      </c>
      <c r="M2777" s="9">
        <f t="shared" si="1339"/>
        <v>59.038177299929004</v>
      </c>
      <c r="N2777" s="9">
        <f t="shared" si="1340"/>
        <v>59.038177299929004</v>
      </c>
    </row>
    <row r="2778" spans="1:14" ht="114.75">
      <c r="A2778" s="8" t="s">
        <v>44</v>
      </c>
      <c r="B2778" s="2" t="s">
        <v>1160</v>
      </c>
      <c r="C2778" s="2" t="s">
        <v>19</v>
      </c>
      <c r="D2778" s="2" t="s">
        <v>315</v>
      </c>
      <c r="E2778" s="2" t="s">
        <v>1162</v>
      </c>
      <c r="F2778" s="2" t="s">
        <v>45</v>
      </c>
      <c r="G2778" s="9">
        <v>24118</v>
      </c>
      <c r="H2778" s="9">
        <v>-4400</v>
      </c>
      <c r="I2778" s="9">
        <v>19718</v>
      </c>
      <c r="J2778" s="9">
        <v>19718</v>
      </c>
      <c r="K2778" s="9">
        <v>11641.147800000001</v>
      </c>
      <c r="L2778" s="9">
        <v>11641.147800000001</v>
      </c>
      <c r="M2778" s="9">
        <f t="shared" si="1339"/>
        <v>59.038177299929004</v>
      </c>
      <c r="N2778" s="9">
        <f t="shared" si="1340"/>
        <v>59.038177299929004</v>
      </c>
    </row>
    <row r="2779" spans="1:14" ht="38.25">
      <c r="A2779" s="8" t="s">
        <v>682</v>
      </c>
      <c r="B2779" s="2" t="s">
        <v>1160</v>
      </c>
      <c r="C2779" s="2" t="s">
        <v>19</v>
      </c>
      <c r="D2779" s="2" t="s">
        <v>315</v>
      </c>
      <c r="E2779" s="2" t="s">
        <v>1163</v>
      </c>
      <c r="F2779" s="6" t="s">
        <v>0</v>
      </c>
      <c r="G2779" s="9">
        <v>6821.5</v>
      </c>
      <c r="H2779" s="9" t="s">
        <v>0</v>
      </c>
      <c r="I2779" s="9">
        <v>6821.5</v>
      </c>
      <c r="J2779" s="9">
        <f>J2780+J2782</f>
        <v>6821.51</v>
      </c>
      <c r="K2779" s="9">
        <f t="shared" ref="K2779:L2779" si="1347">K2780+K2782</f>
        <v>6821.51</v>
      </c>
      <c r="L2779" s="9">
        <f t="shared" si="1347"/>
        <v>6821.5075999999999</v>
      </c>
      <c r="M2779" s="9">
        <f t="shared" si="1339"/>
        <v>100.00011141244593</v>
      </c>
      <c r="N2779" s="9">
        <f t="shared" si="1340"/>
        <v>99.999964817173904</v>
      </c>
    </row>
    <row r="2780" spans="1:14" ht="25.5">
      <c r="A2780" s="8" t="s">
        <v>89</v>
      </c>
      <c r="B2780" s="2" t="s">
        <v>1160</v>
      </c>
      <c r="C2780" s="2" t="s">
        <v>19</v>
      </c>
      <c r="D2780" s="2" t="s">
        <v>315</v>
      </c>
      <c r="E2780" s="2" t="s">
        <v>1163</v>
      </c>
      <c r="F2780" s="2" t="s">
        <v>90</v>
      </c>
      <c r="G2780" s="9">
        <v>5621.5</v>
      </c>
      <c r="H2780" s="9" t="s">
        <v>0</v>
      </c>
      <c r="I2780" s="9">
        <v>5621.5</v>
      </c>
      <c r="J2780" s="9">
        <f>J2781</f>
        <v>5621.51</v>
      </c>
      <c r="K2780" s="9">
        <f t="shared" ref="K2780:L2780" si="1348">K2781</f>
        <v>5621.51</v>
      </c>
      <c r="L2780" s="9">
        <f t="shared" si="1348"/>
        <v>5621.5075999999999</v>
      </c>
      <c r="M2780" s="9">
        <f t="shared" si="1339"/>
        <v>100.00013519523259</v>
      </c>
      <c r="N2780" s="9">
        <f t="shared" si="1340"/>
        <v>99.999957306844607</v>
      </c>
    </row>
    <row r="2781" spans="1:14" ht="38.25">
      <c r="A2781" s="8" t="s">
        <v>91</v>
      </c>
      <c r="B2781" s="2" t="s">
        <v>1160</v>
      </c>
      <c r="C2781" s="2" t="s">
        <v>19</v>
      </c>
      <c r="D2781" s="2" t="s">
        <v>315</v>
      </c>
      <c r="E2781" s="2" t="s">
        <v>1163</v>
      </c>
      <c r="F2781" s="2" t="s">
        <v>92</v>
      </c>
      <c r="G2781" s="9">
        <v>5621.5</v>
      </c>
      <c r="H2781" s="9" t="s">
        <v>0</v>
      </c>
      <c r="I2781" s="9">
        <v>5621.5</v>
      </c>
      <c r="J2781" s="9">
        <v>5621.51</v>
      </c>
      <c r="K2781" s="9">
        <v>5621.51</v>
      </c>
      <c r="L2781" s="9">
        <v>5621.5075999999999</v>
      </c>
      <c r="M2781" s="9">
        <f t="shared" si="1339"/>
        <v>100.00013519523259</v>
      </c>
      <c r="N2781" s="9">
        <f t="shared" si="1340"/>
        <v>99.999957306844607</v>
      </c>
    </row>
    <row r="2782" spans="1:14" ht="38.25">
      <c r="A2782" s="8" t="s">
        <v>62</v>
      </c>
      <c r="B2782" s="2" t="s">
        <v>1160</v>
      </c>
      <c r="C2782" s="2" t="s">
        <v>19</v>
      </c>
      <c r="D2782" s="2" t="s">
        <v>315</v>
      </c>
      <c r="E2782" s="2" t="s">
        <v>1163</v>
      </c>
      <c r="F2782" s="2" t="s">
        <v>63</v>
      </c>
      <c r="G2782" s="9">
        <v>1200</v>
      </c>
      <c r="H2782" s="9" t="s">
        <v>0</v>
      </c>
      <c r="I2782" s="9">
        <v>1200</v>
      </c>
      <c r="J2782" s="9">
        <f>J2783</f>
        <v>1200</v>
      </c>
      <c r="K2782" s="9">
        <f t="shared" ref="K2782:L2782" si="1349">K2783</f>
        <v>1200</v>
      </c>
      <c r="L2782" s="9">
        <f t="shared" si="1349"/>
        <v>1200</v>
      </c>
      <c r="M2782" s="9">
        <f t="shared" si="1339"/>
        <v>100</v>
      </c>
      <c r="N2782" s="9">
        <f t="shared" si="1340"/>
        <v>100</v>
      </c>
    </row>
    <row r="2783" spans="1:14" ht="38.25">
      <c r="A2783" s="8" t="s">
        <v>218</v>
      </c>
      <c r="B2783" s="2" t="s">
        <v>1160</v>
      </c>
      <c r="C2783" s="2" t="s">
        <v>19</v>
      </c>
      <c r="D2783" s="2" t="s">
        <v>315</v>
      </c>
      <c r="E2783" s="2" t="s">
        <v>1163</v>
      </c>
      <c r="F2783" s="2" t="s">
        <v>219</v>
      </c>
      <c r="G2783" s="9">
        <v>1200</v>
      </c>
      <c r="H2783" s="9" t="s">
        <v>0</v>
      </c>
      <c r="I2783" s="9">
        <v>1200</v>
      </c>
      <c r="J2783" s="9">
        <v>1200</v>
      </c>
      <c r="K2783" s="9">
        <v>1200</v>
      </c>
      <c r="L2783" s="9">
        <v>1200</v>
      </c>
      <c r="M2783" s="9">
        <f t="shared" si="1339"/>
        <v>100</v>
      </c>
      <c r="N2783" s="9">
        <f t="shared" si="1340"/>
        <v>100</v>
      </c>
    </row>
    <row r="2784" spans="1:14" ht="12" customHeight="1">
      <c r="A2784" s="10" t="s">
        <v>0</v>
      </c>
      <c r="B2784" s="6" t="s">
        <v>0</v>
      </c>
      <c r="C2784" s="6" t="s">
        <v>0</v>
      </c>
      <c r="D2784" s="6" t="s">
        <v>0</v>
      </c>
      <c r="E2784" s="6" t="s">
        <v>0</v>
      </c>
      <c r="F2784" s="6" t="s">
        <v>0</v>
      </c>
      <c r="G2784" s="11" t="s">
        <v>0</v>
      </c>
      <c r="H2784" s="11" t="s">
        <v>0</v>
      </c>
      <c r="I2784" s="11" t="s">
        <v>0</v>
      </c>
      <c r="J2784" s="11"/>
      <c r="K2784" s="11"/>
      <c r="L2784" s="11"/>
      <c r="M2784" s="11"/>
      <c r="N2784" s="11"/>
    </row>
    <row r="2785" spans="1:14">
      <c r="A2785" s="8" t="s">
        <v>46</v>
      </c>
      <c r="B2785" s="2" t="s">
        <v>1160</v>
      </c>
      <c r="C2785" s="2" t="s">
        <v>21</v>
      </c>
      <c r="D2785" s="6" t="s">
        <v>0</v>
      </c>
      <c r="E2785" s="6" t="s">
        <v>0</v>
      </c>
      <c r="F2785" s="6" t="s">
        <v>0</v>
      </c>
      <c r="G2785" s="9">
        <v>7447.9</v>
      </c>
      <c r="H2785" s="9" t="s">
        <v>0</v>
      </c>
      <c r="I2785" s="9">
        <v>7447.9</v>
      </c>
      <c r="J2785" s="9">
        <f>J2786</f>
        <v>7447.9</v>
      </c>
      <c r="K2785" s="9">
        <f t="shared" ref="K2785:L2786" si="1350">K2786</f>
        <v>7447.9</v>
      </c>
      <c r="L2785" s="9">
        <f t="shared" si="1350"/>
        <v>7447.9</v>
      </c>
      <c r="M2785" s="9">
        <f t="shared" si="1339"/>
        <v>100</v>
      </c>
      <c r="N2785" s="9">
        <f t="shared" si="1340"/>
        <v>100</v>
      </c>
    </row>
    <row r="2786" spans="1:14" ht="25.5">
      <c r="A2786" s="8" t="s">
        <v>77</v>
      </c>
      <c r="B2786" s="2" t="s">
        <v>1160</v>
      </c>
      <c r="C2786" s="2" t="s">
        <v>21</v>
      </c>
      <c r="D2786" s="2" t="s">
        <v>78</v>
      </c>
      <c r="E2786" s="6" t="s">
        <v>0</v>
      </c>
      <c r="F2786" s="6" t="s">
        <v>0</v>
      </c>
      <c r="G2786" s="9">
        <v>7447.9</v>
      </c>
      <c r="H2786" s="9" t="s">
        <v>0</v>
      </c>
      <c r="I2786" s="9">
        <v>7447.9</v>
      </c>
      <c r="J2786" s="9">
        <f>J2787</f>
        <v>7447.9</v>
      </c>
      <c r="K2786" s="9">
        <f t="shared" si="1350"/>
        <v>7447.9</v>
      </c>
      <c r="L2786" s="9">
        <f t="shared" si="1350"/>
        <v>7447.9</v>
      </c>
      <c r="M2786" s="9">
        <f t="shared" si="1339"/>
        <v>100</v>
      </c>
      <c r="N2786" s="9">
        <f t="shared" si="1340"/>
        <v>100</v>
      </c>
    </row>
    <row r="2787" spans="1:14" ht="38.25">
      <c r="A2787" s="8" t="s">
        <v>110</v>
      </c>
      <c r="B2787" s="2" t="s">
        <v>1160</v>
      </c>
      <c r="C2787" s="2" t="s">
        <v>21</v>
      </c>
      <c r="D2787" s="2" t="s">
        <v>78</v>
      </c>
      <c r="E2787" s="2" t="s">
        <v>111</v>
      </c>
      <c r="F2787" s="6" t="s">
        <v>0</v>
      </c>
      <c r="G2787" s="9">
        <v>7447.9</v>
      </c>
      <c r="H2787" s="9" t="s">
        <v>0</v>
      </c>
      <c r="I2787" s="9">
        <v>7447.9</v>
      </c>
      <c r="J2787" s="9">
        <f>J2788</f>
        <v>7447.9</v>
      </c>
      <c r="K2787" s="9">
        <f>K2788</f>
        <v>7447.9</v>
      </c>
      <c r="L2787" s="9">
        <f>L2788</f>
        <v>7447.9</v>
      </c>
      <c r="M2787" s="9">
        <f t="shared" si="1339"/>
        <v>100</v>
      </c>
      <c r="N2787" s="9">
        <f t="shared" si="1340"/>
        <v>100</v>
      </c>
    </row>
    <row r="2788" spans="1:14" ht="25.5">
      <c r="A2788" s="8" t="s">
        <v>60</v>
      </c>
      <c r="B2788" s="2" t="s">
        <v>1160</v>
      </c>
      <c r="C2788" s="2" t="s">
        <v>21</v>
      </c>
      <c r="D2788" s="2" t="s">
        <v>78</v>
      </c>
      <c r="E2788" s="2" t="s">
        <v>1164</v>
      </c>
      <c r="F2788" s="6" t="s">
        <v>0</v>
      </c>
      <c r="G2788" s="9">
        <v>7447.9</v>
      </c>
      <c r="H2788" s="9" t="s">
        <v>0</v>
      </c>
      <c r="I2788" s="9">
        <v>7447.9</v>
      </c>
      <c r="J2788" s="9">
        <f>J2789</f>
        <v>7447.9</v>
      </c>
      <c r="K2788" s="9">
        <f t="shared" ref="K2788:L2789" si="1351">K2789</f>
        <v>7447.9</v>
      </c>
      <c r="L2788" s="9">
        <f t="shared" si="1351"/>
        <v>7447.9</v>
      </c>
      <c r="M2788" s="9">
        <f t="shared" si="1339"/>
        <v>100</v>
      </c>
      <c r="N2788" s="9">
        <f t="shared" si="1340"/>
        <v>100</v>
      </c>
    </row>
    <row r="2789" spans="1:14" ht="38.25">
      <c r="A2789" s="8" t="s">
        <v>62</v>
      </c>
      <c r="B2789" s="2" t="s">
        <v>1160</v>
      </c>
      <c r="C2789" s="2" t="s">
        <v>21</v>
      </c>
      <c r="D2789" s="2" t="s">
        <v>78</v>
      </c>
      <c r="E2789" s="2" t="s">
        <v>1164</v>
      </c>
      <c r="F2789" s="2" t="s">
        <v>63</v>
      </c>
      <c r="G2789" s="9">
        <v>7447.9</v>
      </c>
      <c r="H2789" s="9" t="s">
        <v>0</v>
      </c>
      <c r="I2789" s="9">
        <v>7447.9</v>
      </c>
      <c r="J2789" s="9">
        <f>J2790</f>
        <v>7447.9</v>
      </c>
      <c r="K2789" s="9">
        <f t="shared" si="1351"/>
        <v>7447.9</v>
      </c>
      <c r="L2789" s="9">
        <f t="shared" si="1351"/>
        <v>7447.9</v>
      </c>
      <c r="M2789" s="9">
        <f t="shared" si="1339"/>
        <v>100</v>
      </c>
      <c r="N2789" s="9">
        <f t="shared" si="1340"/>
        <v>100</v>
      </c>
    </row>
    <row r="2790" spans="1:14">
      <c r="A2790" s="8" t="s">
        <v>64</v>
      </c>
      <c r="B2790" s="2" t="s">
        <v>1160</v>
      </c>
      <c r="C2790" s="2" t="s">
        <v>21</v>
      </c>
      <c r="D2790" s="2" t="s">
        <v>78</v>
      </c>
      <c r="E2790" s="2" t="s">
        <v>1164</v>
      </c>
      <c r="F2790" s="2" t="s">
        <v>65</v>
      </c>
      <c r="G2790" s="9">
        <v>7447.9</v>
      </c>
      <c r="H2790" s="9" t="s">
        <v>0</v>
      </c>
      <c r="I2790" s="9">
        <v>7447.9</v>
      </c>
      <c r="J2790" s="9">
        <v>7447.9</v>
      </c>
      <c r="K2790" s="9">
        <v>7447.9</v>
      </c>
      <c r="L2790" s="9">
        <v>7447.9</v>
      </c>
      <c r="M2790" s="9">
        <f t="shared" si="1339"/>
        <v>100</v>
      </c>
      <c r="N2790" s="9">
        <f t="shared" si="1340"/>
        <v>100</v>
      </c>
    </row>
    <row r="2791" spans="1:14">
      <c r="A2791" s="10" t="s">
        <v>0</v>
      </c>
      <c r="B2791" s="6" t="s">
        <v>0</v>
      </c>
      <c r="C2791" s="6" t="s">
        <v>0</v>
      </c>
      <c r="D2791" s="6" t="s">
        <v>0</v>
      </c>
      <c r="E2791" s="6" t="s">
        <v>0</v>
      </c>
      <c r="F2791" s="6" t="s">
        <v>0</v>
      </c>
      <c r="G2791" s="11" t="s">
        <v>0</v>
      </c>
      <c r="H2791" s="11" t="s">
        <v>0</v>
      </c>
      <c r="I2791" s="11" t="s">
        <v>0</v>
      </c>
      <c r="J2791" s="11"/>
      <c r="K2791" s="11"/>
      <c r="L2791" s="11"/>
      <c r="M2791" s="11"/>
      <c r="N2791" s="11"/>
    </row>
    <row r="2792" spans="1:14">
      <c r="A2792" s="8" t="s">
        <v>114</v>
      </c>
      <c r="B2792" s="2" t="s">
        <v>1160</v>
      </c>
      <c r="C2792" s="2" t="s">
        <v>115</v>
      </c>
      <c r="D2792" s="6" t="s">
        <v>0</v>
      </c>
      <c r="E2792" s="6" t="s">
        <v>0</v>
      </c>
      <c r="F2792" s="6" t="s">
        <v>0</v>
      </c>
      <c r="G2792" s="9">
        <v>214258.5</v>
      </c>
      <c r="H2792" s="9">
        <v>304400</v>
      </c>
      <c r="I2792" s="9">
        <v>518658.5</v>
      </c>
      <c r="J2792" s="9">
        <f>J2793</f>
        <v>518658.49</v>
      </c>
      <c r="K2792" s="9">
        <f t="shared" ref="K2792:L2793" si="1352">K2793</f>
        <v>332879.83529000002</v>
      </c>
      <c r="L2792" s="9">
        <f t="shared" si="1352"/>
        <v>332879.83529000002</v>
      </c>
      <c r="M2792" s="9">
        <f t="shared" si="1339"/>
        <v>64.180927390566239</v>
      </c>
      <c r="N2792" s="9">
        <f t="shared" si="1340"/>
        <v>64.180928628007223</v>
      </c>
    </row>
    <row r="2793" spans="1:14">
      <c r="A2793" s="8" t="s">
        <v>128</v>
      </c>
      <c r="B2793" s="2" t="s">
        <v>1160</v>
      </c>
      <c r="C2793" s="2" t="s">
        <v>115</v>
      </c>
      <c r="D2793" s="2" t="s">
        <v>129</v>
      </c>
      <c r="E2793" s="6" t="s">
        <v>0</v>
      </c>
      <c r="F2793" s="6" t="s">
        <v>0</v>
      </c>
      <c r="G2793" s="9">
        <v>214258.5</v>
      </c>
      <c r="H2793" s="9">
        <v>304400</v>
      </c>
      <c r="I2793" s="9">
        <v>518658.5</v>
      </c>
      <c r="J2793" s="9">
        <f>J2794</f>
        <v>518658.49</v>
      </c>
      <c r="K2793" s="9">
        <f t="shared" si="1352"/>
        <v>332879.83529000002</v>
      </c>
      <c r="L2793" s="9">
        <f t="shared" si="1352"/>
        <v>332879.83529000002</v>
      </c>
      <c r="M2793" s="9">
        <f t="shared" si="1339"/>
        <v>64.180927390566239</v>
      </c>
      <c r="N2793" s="9">
        <f t="shared" si="1340"/>
        <v>64.180928628007223</v>
      </c>
    </row>
    <row r="2794" spans="1:14" ht="38.25">
      <c r="A2794" s="8" t="s">
        <v>110</v>
      </c>
      <c r="B2794" s="2" t="s">
        <v>1160</v>
      </c>
      <c r="C2794" s="2" t="s">
        <v>115</v>
      </c>
      <c r="D2794" s="2" t="s">
        <v>129</v>
      </c>
      <c r="E2794" s="2" t="s">
        <v>111</v>
      </c>
      <c r="F2794" s="6" t="s">
        <v>0</v>
      </c>
      <c r="G2794" s="9">
        <v>214258.5</v>
      </c>
      <c r="H2794" s="9">
        <v>304400</v>
      </c>
      <c r="I2794" s="9">
        <v>518658.5</v>
      </c>
      <c r="J2794" s="9">
        <f>J2795+J2798</f>
        <v>518658.49</v>
      </c>
      <c r="K2794" s="9">
        <f t="shared" ref="K2794:L2794" si="1353">K2795+K2798</f>
        <v>332879.83529000002</v>
      </c>
      <c r="L2794" s="9">
        <f t="shared" si="1353"/>
        <v>332879.83529000002</v>
      </c>
      <c r="M2794" s="9">
        <f t="shared" si="1339"/>
        <v>64.180927390566239</v>
      </c>
      <c r="N2794" s="9">
        <f t="shared" si="1340"/>
        <v>64.180928628007223</v>
      </c>
    </row>
    <row r="2795" spans="1:14" ht="25.5">
      <c r="A2795" s="8" t="s">
        <v>118</v>
      </c>
      <c r="B2795" s="2" t="s">
        <v>1160</v>
      </c>
      <c r="C2795" s="2" t="s">
        <v>115</v>
      </c>
      <c r="D2795" s="2" t="s">
        <v>129</v>
      </c>
      <c r="E2795" s="2" t="s">
        <v>1165</v>
      </c>
      <c r="F2795" s="6" t="s">
        <v>0</v>
      </c>
      <c r="G2795" s="9">
        <v>100000</v>
      </c>
      <c r="H2795" s="9">
        <v>300000</v>
      </c>
      <c r="I2795" s="9">
        <v>400000</v>
      </c>
      <c r="J2795" s="9">
        <f>J2796</f>
        <v>400000</v>
      </c>
      <c r="K2795" s="9">
        <f t="shared" ref="K2795:L2796" si="1354">K2796</f>
        <v>225515.38362000001</v>
      </c>
      <c r="L2795" s="9">
        <f t="shared" si="1354"/>
        <v>225515.38362000001</v>
      </c>
      <c r="M2795" s="9">
        <f t="shared" si="1339"/>
        <v>56.378845904999999</v>
      </c>
      <c r="N2795" s="9">
        <f t="shared" si="1340"/>
        <v>56.378845904999999</v>
      </c>
    </row>
    <row r="2796" spans="1:14">
      <c r="A2796" s="8" t="s">
        <v>28</v>
      </c>
      <c r="B2796" s="2" t="s">
        <v>1160</v>
      </c>
      <c r="C2796" s="2" t="s">
        <v>115</v>
      </c>
      <c r="D2796" s="2" t="s">
        <v>129</v>
      </c>
      <c r="E2796" s="2" t="s">
        <v>1165</v>
      </c>
      <c r="F2796" s="2" t="s">
        <v>29</v>
      </c>
      <c r="G2796" s="9">
        <v>100000</v>
      </c>
      <c r="H2796" s="9">
        <v>300000</v>
      </c>
      <c r="I2796" s="9">
        <v>400000</v>
      </c>
      <c r="J2796" s="9">
        <f>J2797</f>
        <v>400000</v>
      </c>
      <c r="K2796" s="9">
        <f t="shared" si="1354"/>
        <v>225515.38362000001</v>
      </c>
      <c r="L2796" s="9">
        <f t="shared" si="1354"/>
        <v>225515.38362000001</v>
      </c>
      <c r="M2796" s="9">
        <f t="shared" si="1339"/>
        <v>56.378845904999999</v>
      </c>
      <c r="N2796" s="9">
        <f t="shared" si="1340"/>
        <v>56.378845904999999</v>
      </c>
    </row>
    <row r="2797" spans="1:14">
      <c r="A2797" s="8" t="s">
        <v>75</v>
      </c>
      <c r="B2797" s="2" t="s">
        <v>1160</v>
      </c>
      <c r="C2797" s="2" t="s">
        <v>115</v>
      </c>
      <c r="D2797" s="2" t="s">
        <v>129</v>
      </c>
      <c r="E2797" s="2" t="s">
        <v>1165</v>
      </c>
      <c r="F2797" s="2" t="s">
        <v>76</v>
      </c>
      <c r="G2797" s="9">
        <v>100000</v>
      </c>
      <c r="H2797" s="9">
        <v>300000</v>
      </c>
      <c r="I2797" s="9">
        <v>400000</v>
      </c>
      <c r="J2797" s="9">
        <v>400000</v>
      </c>
      <c r="K2797" s="9">
        <v>225515.38362000001</v>
      </c>
      <c r="L2797" s="9">
        <v>225515.38362000001</v>
      </c>
      <c r="M2797" s="9">
        <f t="shared" si="1339"/>
        <v>56.378845904999999</v>
      </c>
      <c r="N2797" s="9">
        <f t="shared" si="1340"/>
        <v>56.378845904999999</v>
      </c>
    </row>
    <row r="2798" spans="1:14" ht="25.5">
      <c r="A2798" s="8" t="s">
        <v>118</v>
      </c>
      <c r="B2798" s="2" t="s">
        <v>1160</v>
      </c>
      <c r="C2798" s="2" t="s">
        <v>115</v>
      </c>
      <c r="D2798" s="2" t="s">
        <v>129</v>
      </c>
      <c r="E2798" s="2" t="s">
        <v>1166</v>
      </c>
      <c r="F2798" s="6" t="s">
        <v>0</v>
      </c>
      <c r="G2798" s="9">
        <v>114258.5</v>
      </c>
      <c r="H2798" s="9">
        <v>4400</v>
      </c>
      <c r="I2798" s="9">
        <v>118658.5</v>
      </c>
      <c r="J2798" s="9">
        <f>J2799</f>
        <v>118658.49</v>
      </c>
      <c r="K2798" s="9">
        <f t="shared" ref="K2798:L2799" si="1355">K2799</f>
        <v>107364.45166999999</v>
      </c>
      <c r="L2798" s="9">
        <f t="shared" si="1355"/>
        <v>107364.45166999999</v>
      </c>
      <c r="M2798" s="9">
        <f t="shared" si="1339"/>
        <v>90.481888503562743</v>
      </c>
      <c r="N2798" s="9">
        <f t="shared" si="1340"/>
        <v>90.481896128966412</v>
      </c>
    </row>
    <row r="2799" spans="1:14">
      <c r="A2799" s="8" t="s">
        <v>28</v>
      </c>
      <c r="B2799" s="2" t="s">
        <v>1160</v>
      </c>
      <c r="C2799" s="2" t="s">
        <v>115</v>
      </c>
      <c r="D2799" s="2" t="s">
        <v>129</v>
      </c>
      <c r="E2799" s="2" t="s">
        <v>1166</v>
      </c>
      <c r="F2799" s="2" t="s">
        <v>29</v>
      </c>
      <c r="G2799" s="9">
        <v>114258.5</v>
      </c>
      <c r="H2799" s="9">
        <v>4400</v>
      </c>
      <c r="I2799" s="9">
        <v>118658.5</v>
      </c>
      <c r="J2799" s="9">
        <f>J2800</f>
        <v>118658.49</v>
      </c>
      <c r="K2799" s="9">
        <f t="shared" si="1355"/>
        <v>107364.45166999999</v>
      </c>
      <c r="L2799" s="9">
        <f t="shared" si="1355"/>
        <v>107364.45166999999</v>
      </c>
      <c r="M2799" s="9">
        <f t="shared" si="1339"/>
        <v>90.481888503562743</v>
      </c>
      <c r="N2799" s="9">
        <f t="shared" si="1340"/>
        <v>90.481896128966412</v>
      </c>
    </row>
    <row r="2800" spans="1:14">
      <c r="A2800" s="8" t="s">
        <v>75</v>
      </c>
      <c r="B2800" s="2" t="s">
        <v>1160</v>
      </c>
      <c r="C2800" s="2" t="s">
        <v>115</v>
      </c>
      <c r="D2800" s="2" t="s">
        <v>129</v>
      </c>
      <c r="E2800" s="2" t="s">
        <v>1166</v>
      </c>
      <c r="F2800" s="2" t="s">
        <v>76</v>
      </c>
      <c r="G2800" s="9">
        <v>114258.5</v>
      </c>
      <c r="H2800" s="9">
        <v>4400</v>
      </c>
      <c r="I2800" s="9">
        <v>118658.5</v>
      </c>
      <c r="J2800" s="9">
        <v>118658.49</v>
      </c>
      <c r="K2800" s="9">
        <v>107364.45166999999</v>
      </c>
      <c r="L2800" s="9">
        <v>107364.45166999999</v>
      </c>
      <c r="M2800" s="9">
        <f t="shared" si="1339"/>
        <v>90.481888503562743</v>
      </c>
      <c r="N2800" s="9">
        <f t="shared" si="1340"/>
        <v>90.481896128966412</v>
      </c>
    </row>
    <row r="2801" spans="1:14" ht="15" customHeight="1">
      <c r="A2801" s="10" t="s">
        <v>0</v>
      </c>
      <c r="B2801" s="6" t="s">
        <v>0</v>
      </c>
      <c r="C2801" s="6" t="s">
        <v>0</v>
      </c>
      <c r="D2801" s="6" t="s">
        <v>0</v>
      </c>
      <c r="E2801" s="6" t="s">
        <v>0</v>
      </c>
      <c r="F2801" s="6" t="s">
        <v>0</v>
      </c>
      <c r="G2801" s="11" t="s">
        <v>0</v>
      </c>
      <c r="H2801" s="11" t="s">
        <v>0</v>
      </c>
      <c r="I2801" s="11" t="s">
        <v>0</v>
      </c>
      <c r="J2801" s="11"/>
      <c r="K2801" s="11"/>
      <c r="L2801" s="11"/>
      <c r="M2801" s="11"/>
      <c r="N2801" s="11"/>
    </row>
    <row r="2802" spans="1:14">
      <c r="A2802" s="8" t="s">
        <v>167</v>
      </c>
      <c r="B2802" s="2" t="s">
        <v>1160</v>
      </c>
      <c r="C2802" s="2" t="s">
        <v>67</v>
      </c>
      <c r="D2802" s="6" t="s">
        <v>0</v>
      </c>
      <c r="E2802" s="6" t="s">
        <v>0</v>
      </c>
      <c r="F2802" s="6" t="s">
        <v>0</v>
      </c>
      <c r="G2802" s="9">
        <v>1900</v>
      </c>
      <c r="H2802" s="9" t="s">
        <v>0</v>
      </c>
      <c r="I2802" s="9">
        <v>1900</v>
      </c>
      <c r="J2802" s="9">
        <f>J2803</f>
        <v>1900</v>
      </c>
      <c r="K2802" s="9">
        <f t="shared" ref="K2802:L2806" si="1356">K2803</f>
        <v>1900</v>
      </c>
      <c r="L2802" s="9">
        <f t="shared" si="1356"/>
        <v>1900</v>
      </c>
      <c r="M2802" s="9">
        <f t="shared" si="1339"/>
        <v>100</v>
      </c>
      <c r="N2802" s="9">
        <f t="shared" si="1340"/>
        <v>100</v>
      </c>
    </row>
    <row r="2803" spans="1:14">
      <c r="A2803" s="8" t="s">
        <v>168</v>
      </c>
      <c r="B2803" s="2" t="s">
        <v>1160</v>
      </c>
      <c r="C2803" s="2" t="s">
        <v>67</v>
      </c>
      <c r="D2803" s="2" t="s">
        <v>19</v>
      </c>
      <c r="E2803" s="6" t="s">
        <v>0</v>
      </c>
      <c r="F2803" s="6" t="s">
        <v>0</v>
      </c>
      <c r="G2803" s="9">
        <v>1900</v>
      </c>
      <c r="H2803" s="9" t="s">
        <v>0</v>
      </c>
      <c r="I2803" s="9">
        <v>1900</v>
      </c>
      <c r="J2803" s="9">
        <f>J2804</f>
        <v>1900</v>
      </c>
      <c r="K2803" s="9">
        <f t="shared" si="1356"/>
        <v>1900</v>
      </c>
      <c r="L2803" s="9">
        <f t="shared" si="1356"/>
        <v>1900</v>
      </c>
      <c r="M2803" s="9">
        <f t="shared" si="1339"/>
        <v>100</v>
      </c>
      <c r="N2803" s="9">
        <f t="shared" si="1340"/>
        <v>100</v>
      </c>
    </row>
    <row r="2804" spans="1:14" ht="38.25">
      <c r="A2804" s="8" t="s">
        <v>110</v>
      </c>
      <c r="B2804" s="2" t="s">
        <v>1160</v>
      </c>
      <c r="C2804" s="2" t="s">
        <v>67</v>
      </c>
      <c r="D2804" s="2" t="s">
        <v>19</v>
      </c>
      <c r="E2804" s="2" t="s">
        <v>111</v>
      </c>
      <c r="F2804" s="6" t="s">
        <v>0</v>
      </c>
      <c r="G2804" s="9">
        <v>1900</v>
      </c>
      <c r="H2804" s="9" t="s">
        <v>0</v>
      </c>
      <c r="I2804" s="9">
        <v>1900</v>
      </c>
      <c r="J2804" s="9">
        <f>J2805</f>
        <v>1900</v>
      </c>
      <c r="K2804" s="9">
        <f t="shared" si="1356"/>
        <v>1900</v>
      </c>
      <c r="L2804" s="9">
        <f t="shared" si="1356"/>
        <v>1900</v>
      </c>
      <c r="M2804" s="9">
        <f t="shared" si="1339"/>
        <v>100</v>
      </c>
      <c r="N2804" s="9">
        <f t="shared" si="1340"/>
        <v>100</v>
      </c>
    </row>
    <row r="2805" spans="1:14" ht="38.25">
      <c r="A2805" s="8" t="s">
        <v>40</v>
      </c>
      <c r="B2805" s="2" t="s">
        <v>1160</v>
      </c>
      <c r="C2805" s="2" t="s">
        <v>67</v>
      </c>
      <c r="D2805" s="2" t="s">
        <v>19</v>
      </c>
      <c r="E2805" s="2" t="s">
        <v>1162</v>
      </c>
      <c r="F2805" s="6" t="s">
        <v>0</v>
      </c>
      <c r="G2805" s="9">
        <v>1900</v>
      </c>
      <c r="H2805" s="9" t="s">
        <v>0</v>
      </c>
      <c r="I2805" s="9">
        <v>1900</v>
      </c>
      <c r="J2805" s="9">
        <f>J2806</f>
        <v>1900</v>
      </c>
      <c r="K2805" s="9">
        <f t="shared" si="1356"/>
        <v>1900</v>
      </c>
      <c r="L2805" s="9">
        <f t="shared" si="1356"/>
        <v>1900</v>
      </c>
      <c r="M2805" s="9">
        <f t="shared" si="1339"/>
        <v>100</v>
      </c>
      <c r="N2805" s="9">
        <f t="shared" si="1340"/>
        <v>100</v>
      </c>
    </row>
    <row r="2806" spans="1:14" ht="38.25">
      <c r="A2806" s="8" t="s">
        <v>42</v>
      </c>
      <c r="B2806" s="2" t="s">
        <v>1160</v>
      </c>
      <c r="C2806" s="2" t="s">
        <v>67</v>
      </c>
      <c r="D2806" s="2" t="s">
        <v>19</v>
      </c>
      <c r="E2806" s="2" t="s">
        <v>1162</v>
      </c>
      <c r="F2806" s="2" t="s">
        <v>43</v>
      </c>
      <c r="G2806" s="9">
        <v>1900</v>
      </c>
      <c r="H2806" s="9" t="s">
        <v>0</v>
      </c>
      <c r="I2806" s="9">
        <v>1900</v>
      </c>
      <c r="J2806" s="9">
        <f>J2807</f>
        <v>1900</v>
      </c>
      <c r="K2806" s="9">
        <f t="shared" si="1356"/>
        <v>1900</v>
      </c>
      <c r="L2806" s="9">
        <f t="shared" si="1356"/>
        <v>1900</v>
      </c>
      <c r="M2806" s="9">
        <f t="shared" si="1339"/>
        <v>100</v>
      </c>
      <c r="N2806" s="9">
        <f t="shared" si="1340"/>
        <v>100</v>
      </c>
    </row>
    <row r="2807" spans="1:14" ht="114.75">
      <c r="A2807" s="8" t="s">
        <v>44</v>
      </c>
      <c r="B2807" s="2" t="s">
        <v>1160</v>
      </c>
      <c r="C2807" s="2" t="s">
        <v>67</v>
      </c>
      <c r="D2807" s="2" t="s">
        <v>19</v>
      </c>
      <c r="E2807" s="2" t="s">
        <v>1162</v>
      </c>
      <c r="F2807" s="2" t="s">
        <v>45</v>
      </c>
      <c r="G2807" s="9">
        <v>1900</v>
      </c>
      <c r="H2807" s="9" t="s">
        <v>0</v>
      </c>
      <c r="I2807" s="9">
        <v>1900</v>
      </c>
      <c r="J2807" s="9">
        <v>1900</v>
      </c>
      <c r="K2807" s="9">
        <v>1900</v>
      </c>
      <c r="L2807" s="9">
        <v>1900</v>
      </c>
      <c r="M2807" s="9">
        <f t="shared" si="1339"/>
        <v>100</v>
      </c>
      <c r="N2807" s="9">
        <f t="shared" si="1340"/>
        <v>100</v>
      </c>
    </row>
    <row r="2808" spans="1:14">
      <c r="A2808" s="12" t="s">
        <v>0</v>
      </c>
      <c r="B2808" s="13" t="s">
        <v>0</v>
      </c>
      <c r="C2808" s="6" t="s">
        <v>0</v>
      </c>
      <c r="D2808" s="6" t="s">
        <v>0</v>
      </c>
      <c r="E2808" s="6" t="s">
        <v>0</v>
      </c>
      <c r="F2808" s="6" t="s">
        <v>0</v>
      </c>
      <c r="G2808" s="14" t="s">
        <v>0</v>
      </c>
      <c r="H2808" s="14" t="s">
        <v>0</v>
      </c>
      <c r="I2808" s="14" t="s">
        <v>0</v>
      </c>
      <c r="J2808" s="14"/>
      <c r="K2808" s="14"/>
      <c r="L2808" s="14"/>
      <c r="M2808" s="14"/>
      <c r="N2808" s="14"/>
    </row>
    <row r="2809" spans="1:14" ht="38.25">
      <c r="A2809" s="4" t="s">
        <v>1167</v>
      </c>
      <c r="B2809" s="5" t="s">
        <v>1168</v>
      </c>
      <c r="C2809" s="6" t="s">
        <v>0</v>
      </c>
      <c r="D2809" s="6" t="s">
        <v>0</v>
      </c>
      <c r="E2809" s="6" t="s">
        <v>0</v>
      </c>
      <c r="F2809" s="6" t="s">
        <v>0</v>
      </c>
      <c r="G2809" s="7">
        <v>74088.899999999994</v>
      </c>
      <c r="H2809" s="7" t="s">
        <v>0</v>
      </c>
      <c r="I2809" s="7">
        <v>74088.899999999994</v>
      </c>
      <c r="J2809" s="7">
        <f>J2810</f>
        <v>74198.899999999994</v>
      </c>
      <c r="K2809" s="7">
        <f t="shared" ref="K2809:L2813" si="1357">K2810</f>
        <v>74198.899999999994</v>
      </c>
      <c r="L2809" s="7">
        <f t="shared" si="1357"/>
        <v>74198.899999999994</v>
      </c>
      <c r="M2809" s="7">
        <f t="shared" si="1339"/>
        <v>100.14847028367274</v>
      </c>
      <c r="N2809" s="7">
        <f t="shared" si="1340"/>
        <v>100</v>
      </c>
    </row>
    <row r="2810" spans="1:14">
      <c r="A2810" s="8" t="s">
        <v>18</v>
      </c>
      <c r="B2810" s="2" t="s">
        <v>1168</v>
      </c>
      <c r="C2810" s="2" t="s">
        <v>19</v>
      </c>
      <c r="D2810" s="6" t="s">
        <v>0</v>
      </c>
      <c r="E2810" s="6" t="s">
        <v>0</v>
      </c>
      <c r="F2810" s="6" t="s">
        <v>0</v>
      </c>
      <c r="G2810" s="9">
        <v>74088.899999999994</v>
      </c>
      <c r="H2810" s="9" t="s">
        <v>0</v>
      </c>
      <c r="I2810" s="9">
        <v>74088.899999999994</v>
      </c>
      <c r="J2810" s="9">
        <f>J2811</f>
        <v>74198.899999999994</v>
      </c>
      <c r="K2810" s="9">
        <f t="shared" si="1357"/>
        <v>74198.899999999994</v>
      </c>
      <c r="L2810" s="9">
        <f t="shared" si="1357"/>
        <v>74198.899999999994</v>
      </c>
      <c r="M2810" s="9">
        <f t="shared" si="1339"/>
        <v>100.14847028367274</v>
      </c>
      <c r="N2810" s="9">
        <f t="shared" si="1340"/>
        <v>100</v>
      </c>
    </row>
    <row r="2811" spans="1:14">
      <c r="A2811" s="8" t="s">
        <v>314</v>
      </c>
      <c r="B2811" s="2" t="s">
        <v>1168</v>
      </c>
      <c r="C2811" s="2" t="s">
        <v>19</v>
      </c>
      <c r="D2811" s="2" t="s">
        <v>315</v>
      </c>
      <c r="E2811" s="6" t="s">
        <v>0</v>
      </c>
      <c r="F2811" s="6" t="s">
        <v>0</v>
      </c>
      <c r="G2811" s="9">
        <v>74088.899999999994</v>
      </c>
      <c r="H2811" s="9" t="s">
        <v>0</v>
      </c>
      <c r="I2811" s="9">
        <v>74088.899999999994</v>
      </c>
      <c r="J2811" s="9">
        <f>J2812+J2821</f>
        <v>74198.899999999994</v>
      </c>
      <c r="K2811" s="9">
        <f t="shared" ref="K2811:L2811" si="1358">K2812+K2821</f>
        <v>74198.899999999994</v>
      </c>
      <c r="L2811" s="9">
        <f t="shared" si="1358"/>
        <v>74198.899999999994</v>
      </c>
      <c r="M2811" s="9">
        <f t="shared" si="1339"/>
        <v>100.14847028367274</v>
      </c>
      <c r="N2811" s="9">
        <f t="shared" si="1340"/>
        <v>100</v>
      </c>
    </row>
    <row r="2812" spans="1:14" ht="51">
      <c r="A2812" s="8" t="s">
        <v>811</v>
      </c>
      <c r="B2812" s="2" t="s">
        <v>1168</v>
      </c>
      <c r="C2812" s="2" t="s">
        <v>19</v>
      </c>
      <c r="D2812" s="2" t="s">
        <v>315</v>
      </c>
      <c r="E2812" s="2" t="s">
        <v>812</v>
      </c>
      <c r="F2812" s="6" t="s">
        <v>0</v>
      </c>
      <c r="G2812" s="9">
        <v>74088.899999999994</v>
      </c>
      <c r="H2812" s="9" t="s">
        <v>0</v>
      </c>
      <c r="I2812" s="9">
        <v>74088.899999999994</v>
      </c>
      <c r="J2812" s="9">
        <f>J2813</f>
        <v>74088.899999999994</v>
      </c>
      <c r="K2812" s="9">
        <f t="shared" si="1357"/>
        <v>74088.899999999994</v>
      </c>
      <c r="L2812" s="9">
        <f t="shared" si="1357"/>
        <v>74088.899999999994</v>
      </c>
      <c r="M2812" s="9">
        <f t="shared" si="1339"/>
        <v>100</v>
      </c>
      <c r="N2812" s="9">
        <f t="shared" si="1340"/>
        <v>100</v>
      </c>
    </row>
    <row r="2813" spans="1:14" ht="38.25">
      <c r="A2813" s="8" t="s">
        <v>813</v>
      </c>
      <c r="B2813" s="2" t="s">
        <v>1168</v>
      </c>
      <c r="C2813" s="2" t="s">
        <v>19</v>
      </c>
      <c r="D2813" s="2" t="s">
        <v>315</v>
      </c>
      <c r="E2813" s="2" t="s">
        <v>814</v>
      </c>
      <c r="F2813" s="6" t="s">
        <v>0</v>
      </c>
      <c r="G2813" s="9">
        <v>74088.899999999994</v>
      </c>
      <c r="H2813" s="9" t="s">
        <v>0</v>
      </c>
      <c r="I2813" s="9">
        <v>74088.899999999994</v>
      </c>
      <c r="J2813" s="9">
        <f>J2814</f>
        <v>74088.899999999994</v>
      </c>
      <c r="K2813" s="9">
        <f t="shared" si="1357"/>
        <v>74088.899999999994</v>
      </c>
      <c r="L2813" s="9">
        <f t="shared" si="1357"/>
        <v>74088.899999999994</v>
      </c>
      <c r="M2813" s="9">
        <f t="shared" si="1339"/>
        <v>100</v>
      </c>
      <c r="N2813" s="9">
        <f t="shared" si="1340"/>
        <v>100</v>
      </c>
    </row>
    <row r="2814" spans="1:14" ht="38.25">
      <c r="A2814" s="8" t="s">
        <v>1169</v>
      </c>
      <c r="B2814" s="2" t="s">
        <v>1168</v>
      </c>
      <c r="C2814" s="2" t="s">
        <v>19</v>
      </c>
      <c r="D2814" s="2" t="s">
        <v>315</v>
      </c>
      <c r="E2814" s="2" t="s">
        <v>1170</v>
      </c>
      <c r="F2814" s="6" t="s">
        <v>0</v>
      </c>
      <c r="G2814" s="9">
        <v>74088.899999999994</v>
      </c>
      <c r="H2814" s="9" t="s">
        <v>0</v>
      </c>
      <c r="I2814" s="9">
        <v>74088.899999999994</v>
      </c>
      <c r="J2814" s="9">
        <f>J2815+J2817+J2819</f>
        <v>74088.899999999994</v>
      </c>
      <c r="K2814" s="9">
        <f t="shared" ref="K2814:L2814" si="1359">K2815+K2817+K2819</f>
        <v>74088.899999999994</v>
      </c>
      <c r="L2814" s="9">
        <f t="shared" si="1359"/>
        <v>74088.899999999994</v>
      </c>
      <c r="M2814" s="9">
        <f t="shared" si="1339"/>
        <v>100</v>
      </c>
      <c r="N2814" s="9">
        <f t="shared" si="1340"/>
        <v>100</v>
      </c>
    </row>
    <row r="2815" spans="1:14" ht="76.5">
      <c r="A2815" s="8" t="s">
        <v>85</v>
      </c>
      <c r="B2815" s="2" t="s">
        <v>1168</v>
      </c>
      <c r="C2815" s="2" t="s">
        <v>19</v>
      </c>
      <c r="D2815" s="2" t="s">
        <v>315</v>
      </c>
      <c r="E2815" s="2" t="s">
        <v>1170</v>
      </c>
      <c r="F2815" s="2" t="s">
        <v>86</v>
      </c>
      <c r="G2815" s="9">
        <v>63401</v>
      </c>
      <c r="H2815" s="9" t="s">
        <v>0</v>
      </c>
      <c r="I2815" s="9">
        <v>63401</v>
      </c>
      <c r="J2815" s="9">
        <f>J2816</f>
        <v>63651</v>
      </c>
      <c r="K2815" s="9">
        <f t="shared" ref="K2815:L2815" si="1360">K2816</f>
        <v>63651</v>
      </c>
      <c r="L2815" s="9">
        <f t="shared" si="1360"/>
        <v>63651</v>
      </c>
      <c r="M2815" s="9">
        <f t="shared" si="1339"/>
        <v>100.39431554707339</v>
      </c>
      <c r="N2815" s="9">
        <f t="shared" si="1340"/>
        <v>100</v>
      </c>
    </row>
    <row r="2816" spans="1:14" ht="25.5">
      <c r="A2816" s="8" t="s">
        <v>87</v>
      </c>
      <c r="B2816" s="2" t="s">
        <v>1168</v>
      </c>
      <c r="C2816" s="2" t="s">
        <v>19</v>
      </c>
      <c r="D2816" s="2" t="s">
        <v>315</v>
      </c>
      <c r="E2816" s="2" t="s">
        <v>1170</v>
      </c>
      <c r="F2816" s="2" t="s">
        <v>88</v>
      </c>
      <c r="G2816" s="9">
        <v>63401</v>
      </c>
      <c r="H2816" s="9" t="s">
        <v>0</v>
      </c>
      <c r="I2816" s="9">
        <v>63401</v>
      </c>
      <c r="J2816" s="9">
        <f>62291.85178+1359.14822</f>
        <v>63651</v>
      </c>
      <c r="K2816" s="9">
        <f t="shared" ref="K2816:L2816" si="1361">62291.85178+1359.14822</f>
        <v>63651</v>
      </c>
      <c r="L2816" s="9">
        <f t="shared" si="1361"/>
        <v>63651</v>
      </c>
      <c r="M2816" s="9">
        <f t="shared" si="1339"/>
        <v>100.39431554707339</v>
      </c>
      <c r="N2816" s="9">
        <f t="shared" si="1340"/>
        <v>100</v>
      </c>
    </row>
    <row r="2817" spans="1:14" ht="25.5">
      <c r="A2817" s="8" t="s">
        <v>89</v>
      </c>
      <c r="B2817" s="2" t="s">
        <v>1168</v>
      </c>
      <c r="C2817" s="2" t="s">
        <v>19</v>
      </c>
      <c r="D2817" s="2" t="s">
        <v>315</v>
      </c>
      <c r="E2817" s="2" t="s">
        <v>1170</v>
      </c>
      <c r="F2817" s="2" t="s">
        <v>90</v>
      </c>
      <c r="G2817" s="9">
        <v>10033.9</v>
      </c>
      <c r="H2817" s="9" t="s">
        <v>0</v>
      </c>
      <c r="I2817" s="9">
        <v>10033.9</v>
      </c>
      <c r="J2817" s="9">
        <f>J2818</f>
        <v>9783.9</v>
      </c>
      <c r="K2817" s="9">
        <f t="shared" ref="K2817:L2817" si="1362">K2818</f>
        <v>9783.9</v>
      </c>
      <c r="L2817" s="9">
        <f t="shared" si="1362"/>
        <v>9783.9</v>
      </c>
      <c r="M2817" s="9">
        <f t="shared" si="1339"/>
        <v>97.508446366816486</v>
      </c>
      <c r="N2817" s="9">
        <f t="shared" si="1340"/>
        <v>100</v>
      </c>
    </row>
    <row r="2818" spans="1:14" ht="38.25">
      <c r="A2818" s="8" t="s">
        <v>91</v>
      </c>
      <c r="B2818" s="2" t="s">
        <v>1168</v>
      </c>
      <c r="C2818" s="2" t="s">
        <v>19</v>
      </c>
      <c r="D2818" s="2" t="s">
        <v>315</v>
      </c>
      <c r="E2818" s="2" t="s">
        <v>1170</v>
      </c>
      <c r="F2818" s="2" t="s">
        <v>92</v>
      </c>
      <c r="G2818" s="9">
        <v>10033.9</v>
      </c>
      <c r="H2818" s="9" t="s">
        <v>0</v>
      </c>
      <c r="I2818" s="9">
        <v>10033.9</v>
      </c>
      <c r="J2818" s="9">
        <f>72.639+9711.261</f>
        <v>9783.9</v>
      </c>
      <c r="K2818" s="9">
        <f t="shared" ref="K2818:L2818" si="1363">72.639+9711.261</f>
        <v>9783.9</v>
      </c>
      <c r="L2818" s="9">
        <f t="shared" si="1363"/>
        <v>9783.9</v>
      </c>
      <c r="M2818" s="9">
        <f t="shared" si="1339"/>
        <v>97.508446366816486</v>
      </c>
      <c r="N2818" s="9">
        <f t="shared" si="1340"/>
        <v>100</v>
      </c>
    </row>
    <row r="2819" spans="1:14">
      <c r="A2819" s="8" t="s">
        <v>97</v>
      </c>
      <c r="B2819" s="2" t="s">
        <v>1168</v>
      </c>
      <c r="C2819" s="2" t="s">
        <v>19</v>
      </c>
      <c r="D2819" s="2" t="s">
        <v>315</v>
      </c>
      <c r="E2819" s="2" t="s">
        <v>1170</v>
      </c>
      <c r="F2819" s="2" t="s">
        <v>98</v>
      </c>
      <c r="G2819" s="9">
        <v>654</v>
      </c>
      <c r="H2819" s="9" t="s">
        <v>0</v>
      </c>
      <c r="I2819" s="9">
        <v>654</v>
      </c>
      <c r="J2819" s="9">
        <f>J2820</f>
        <v>654</v>
      </c>
      <c r="K2819" s="9">
        <f t="shared" ref="K2819:L2819" si="1364">K2820</f>
        <v>654</v>
      </c>
      <c r="L2819" s="9">
        <f t="shared" si="1364"/>
        <v>654</v>
      </c>
      <c r="M2819" s="9">
        <f t="shared" si="1339"/>
        <v>100</v>
      </c>
      <c r="N2819" s="9">
        <f t="shared" si="1340"/>
        <v>100</v>
      </c>
    </row>
    <row r="2820" spans="1:14">
      <c r="A2820" s="8" t="s">
        <v>99</v>
      </c>
      <c r="B2820" s="2" t="s">
        <v>1168</v>
      </c>
      <c r="C2820" s="2" t="s">
        <v>19</v>
      </c>
      <c r="D2820" s="2" t="s">
        <v>315</v>
      </c>
      <c r="E2820" s="2" t="s">
        <v>1170</v>
      </c>
      <c r="F2820" s="2" t="s">
        <v>100</v>
      </c>
      <c r="G2820" s="9">
        <v>654</v>
      </c>
      <c r="H2820" s="9" t="s">
        <v>0</v>
      </c>
      <c r="I2820" s="9">
        <v>654</v>
      </c>
      <c r="J2820" s="9">
        <f>631.62627+22.37373</f>
        <v>654</v>
      </c>
      <c r="K2820" s="9">
        <f t="shared" ref="K2820:L2820" si="1365">631.62627+22.37373</f>
        <v>654</v>
      </c>
      <c r="L2820" s="9">
        <f t="shared" si="1365"/>
        <v>654</v>
      </c>
      <c r="M2820" s="9">
        <f t="shared" si="1339"/>
        <v>100</v>
      </c>
      <c r="N2820" s="9">
        <f t="shared" si="1340"/>
        <v>100</v>
      </c>
    </row>
    <row r="2821" spans="1:14" ht="25.5">
      <c r="A2821" s="8" t="s">
        <v>677</v>
      </c>
      <c r="B2821" s="2" t="s">
        <v>1168</v>
      </c>
      <c r="C2821" s="2" t="s">
        <v>19</v>
      </c>
      <c r="D2821" s="2" t="s">
        <v>315</v>
      </c>
      <c r="E2821" s="2" t="s">
        <v>678</v>
      </c>
      <c r="F2821" s="2"/>
      <c r="G2821" s="9"/>
      <c r="H2821" s="9"/>
      <c r="I2821" s="9"/>
      <c r="J2821" s="9">
        <f>J2822</f>
        <v>110</v>
      </c>
      <c r="K2821" s="9">
        <f t="shared" ref="K2821:L2823" si="1366">K2822</f>
        <v>110</v>
      </c>
      <c r="L2821" s="9">
        <f t="shared" si="1366"/>
        <v>110</v>
      </c>
      <c r="M2821" s="9">
        <v>0</v>
      </c>
      <c r="N2821" s="9">
        <f t="shared" ref="N2821:N2824" si="1367">L2821/J2821*100</f>
        <v>100</v>
      </c>
    </row>
    <row r="2822" spans="1:14" ht="25.5">
      <c r="A2822" s="8" t="s">
        <v>677</v>
      </c>
      <c r="B2822" s="2" t="s">
        <v>1168</v>
      </c>
      <c r="C2822" s="2" t="s">
        <v>19</v>
      </c>
      <c r="D2822" s="2" t="s">
        <v>315</v>
      </c>
      <c r="E2822" s="2" t="s">
        <v>679</v>
      </c>
      <c r="F2822" s="2"/>
      <c r="G2822" s="9"/>
      <c r="H2822" s="9"/>
      <c r="I2822" s="9"/>
      <c r="J2822" s="9">
        <f>J2823</f>
        <v>110</v>
      </c>
      <c r="K2822" s="9">
        <f t="shared" si="1366"/>
        <v>110</v>
      </c>
      <c r="L2822" s="9">
        <f t="shared" si="1366"/>
        <v>110</v>
      </c>
      <c r="M2822" s="9">
        <v>0</v>
      </c>
      <c r="N2822" s="9">
        <f t="shared" si="1367"/>
        <v>100</v>
      </c>
    </row>
    <row r="2823" spans="1:14" ht="25.5">
      <c r="A2823" s="8" t="s">
        <v>89</v>
      </c>
      <c r="B2823" s="2" t="s">
        <v>1168</v>
      </c>
      <c r="C2823" s="2" t="s">
        <v>19</v>
      </c>
      <c r="D2823" s="2" t="s">
        <v>315</v>
      </c>
      <c r="E2823" s="2" t="s">
        <v>679</v>
      </c>
      <c r="F2823" s="2">
        <v>200</v>
      </c>
      <c r="G2823" s="9"/>
      <c r="H2823" s="9"/>
      <c r="I2823" s="9"/>
      <c r="J2823" s="9">
        <f>J2824</f>
        <v>110</v>
      </c>
      <c r="K2823" s="9">
        <f t="shared" si="1366"/>
        <v>110</v>
      </c>
      <c r="L2823" s="9">
        <f t="shared" si="1366"/>
        <v>110</v>
      </c>
      <c r="M2823" s="9">
        <v>0</v>
      </c>
      <c r="N2823" s="9">
        <f t="shared" si="1367"/>
        <v>100</v>
      </c>
    </row>
    <row r="2824" spans="1:14" ht="38.25">
      <c r="A2824" s="8" t="s">
        <v>91</v>
      </c>
      <c r="B2824" s="2" t="s">
        <v>1168</v>
      </c>
      <c r="C2824" s="2" t="s">
        <v>19</v>
      </c>
      <c r="D2824" s="2" t="s">
        <v>315</v>
      </c>
      <c r="E2824" s="2" t="s">
        <v>679</v>
      </c>
      <c r="F2824" s="2">
        <v>240</v>
      </c>
      <c r="G2824" s="9"/>
      <c r="H2824" s="9"/>
      <c r="I2824" s="9"/>
      <c r="J2824" s="9">
        <v>110</v>
      </c>
      <c r="K2824" s="9">
        <v>110</v>
      </c>
      <c r="L2824" s="9">
        <v>110</v>
      </c>
      <c r="M2824" s="9">
        <v>0</v>
      </c>
      <c r="N2824" s="9">
        <f t="shared" si="1367"/>
        <v>100</v>
      </c>
    </row>
    <row r="2825" spans="1:14">
      <c r="A2825" s="12" t="s">
        <v>0</v>
      </c>
      <c r="B2825" s="13" t="s">
        <v>0</v>
      </c>
      <c r="C2825" s="6" t="s">
        <v>0</v>
      </c>
      <c r="D2825" s="6" t="s">
        <v>0</v>
      </c>
      <c r="E2825" s="6" t="s">
        <v>0</v>
      </c>
      <c r="F2825" s="6" t="s">
        <v>0</v>
      </c>
      <c r="G2825" s="14" t="s">
        <v>0</v>
      </c>
      <c r="H2825" s="14" t="s">
        <v>0</v>
      </c>
      <c r="I2825" s="14" t="s">
        <v>0</v>
      </c>
      <c r="J2825" s="14"/>
      <c r="K2825" s="14"/>
      <c r="L2825" s="14"/>
      <c r="M2825" s="14"/>
      <c r="N2825" s="14"/>
    </row>
    <row r="2826" spans="1:14" ht="42" customHeight="1">
      <c r="A2826" s="4" t="s">
        <v>1171</v>
      </c>
      <c r="B2826" s="5" t="s">
        <v>1172</v>
      </c>
      <c r="C2826" s="6" t="s">
        <v>0</v>
      </c>
      <c r="D2826" s="6" t="s">
        <v>0</v>
      </c>
      <c r="E2826" s="6" t="s">
        <v>0</v>
      </c>
      <c r="F2826" s="6" t="s">
        <v>0</v>
      </c>
      <c r="G2826" s="7">
        <v>48462.6</v>
      </c>
      <c r="H2826" s="7" t="s">
        <v>0</v>
      </c>
      <c r="I2826" s="7">
        <v>48462.6</v>
      </c>
      <c r="J2826" s="7">
        <f>J2827</f>
        <v>48462.6</v>
      </c>
      <c r="K2826" s="7">
        <f t="shared" ref="K2826:L2830" si="1368">K2827</f>
        <v>48454.6</v>
      </c>
      <c r="L2826" s="7">
        <f t="shared" si="1368"/>
        <v>48202.154880000002</v>
      </c>
      <c r="M2826" s="7">
        <f t="shared" si="1339"/>
        <v>99.462585333845084</v>
      </c>
      <c r="N2826" s="7">
        <f t="shared" si="1340"/>
        <v>99.462585333845084</v>
      </c>
    </row>
    <row r="2827" spans="1:14">
      <c r="A2827" s="8" t="s">
        <v>114</v>
      </c>
      <c r="B2827" s="2" t="s">
        <v>1172</v>
      </c>
      <c r="C2827" s="2" t="s">
        <v>115</v>
      </c>
      <c r="D2827" s="6" t="s">
        <v>0</v>
      </c>
      <c r="E2827" s="6" t="s">
        <v>0</v>
      </c>
      <c r="F2827" s="6" t="s">
        <v>0</v>
      </c>
      <c r="G2827" s="9">
        <v>48462.6</v>
      </c>
      <c r="H2827" s="9" t="s">
        <v>0</v>
      </c>
      <c r="I2827" s="9">
        <v>48462.6</v>
      </c>
      <c r="J2827" s="9">
        <f>J2828</f>
        <v>48462.6</v>
      </c>
      <c r="K2827" s="9">
        <f t="shared" si="1368"/>
        <v>48454.6</v>
      </c>
      <c r="L2827" s="9">
        <f t="shared" si="1368"/>
        <v>48202.154880000002</v>
      </c>
      <c r="M2827" s="9">
        <f t="shared" si="1339"/>
        <v>99.462585333845084</v>
      </c>
      <c r="N2827" s="9">
        <f t="shared" si="1340"/>
        <v>99.462585333845084</v>
      </c>
    </row>
    <row r="2828" spans="1:14" ht="25.5">
      <c r="A2828" s="8" t="s">
        <v>987</v>
      </c>
      <c r="B2828" s="2" t="s">
        <v>1172</v>
      </c>
      <c r="C2828" s="2" t="s">
        <v>115</v>
      </c>
      <c r="D2828" s="2" t="s">
        <v>115</v>
      </c>
      <c r="E2828" s="6" t="s">
        <v>0</v>
      </c>
      <c r="F2828" s="6" t="s">
        <v>0</v>
      </c>
      <c r="G2828" s="9">
        <v>48462.6</v>
      </c>
      <c r="H2828" s="9" t="s">
        <v>0</v>
      </c>
      <c r="I2828" s="9">
        <v>48462.6</v>
      </c>
      <c r="J2828" s="9">
        <f>J2829</f>
        <v>48462.6</v>
      </c>
      <c r="K2828" s="9">
        <f t="shared" si="1368"/>
        <v>48454.6</v>
      </c>
      <c r="L2828" s="9">
        <f t="shared" si="1368"/>
        <v>48202.154880000002</v>
      </c>
      <c r="M2828" s="9">
        <f t="shared" si="1339"/>
        <v>99.462585333845084</v>
      </c>
      <c r="N2828" s="9">
        <f t="shared" si="1340"/>
        <v>99.462585333845084</v>
      </c>
    </row>
    <row r="2829" spans="1:14" ht="51">
      <c r="A2829" s="8" t="s">
        <v>203</v>
      </c>
      <c r="B2829" s="2" t="s">
        <v>1172</v>
      </c>
      <c r="C2829" s="2" t="s">
        <v>115</v>
      </c>
      <c r="D2829" s="2" t="s">
        <v>115</v>
      </c>
      <c r="E2829" s="2" t="s">
        <v>204</v>
      </c>
      <c r="F2829" s="6" t="s">
        <v>0</v>
      </c>
      <c r="G2829" s="9">
        <v>48462.6</v>
      </c>
      <c r="H2829" s="9" t="s">
        <v>0</v>
      </c>
      <c r="I2829" s="9">
        <v>48462.6</v>
      </c>
      <c r="J2829" s="9">
        <f>J2830</f>
        <v>48462.6</v>
      </c>
      <c r="K2829" s="9">
        <f t="shared" si="1368"/>
        <v>48454.6</v>
      </c>
      <c r="L2829" s="9">
        <f t="shared" si="1368"/>
        <v>48202.154880000002</v>
      </c>
      <c r="M2829" s="9">
        <f t="shared" si="1339"/>
        <v>99.462585333845084</v>
      </c>
      <c r="N2829" s="9">
        <f t="shared" si="1340"/>
        <v>99.462585333845084</v>
      </c>
    </row>
    <row r="2830" spans="1:14" ht="63.75">
      <c r="A2830" s="8" t="s">
        <v>212</v>
      </c>
      <c r="B2830" s="2" t="s">
        <v>1172</v>
      </c>
      <c r="C2830" s="2" t="s">
        <v>115</v>
      </c>
      <c r="D2830" s="2" t="s">
        <v>115</v>
      </c>
      <c r="E2830" s="2" t="s">
        <v>213</v>
      </c>
      <c r="F2830" s="6" t="s">
        <v>0</v>
      </c>
      <c r="G2830" s="9">
        <v>48462.6</v>
      </c>
      <c r="H2830" s="9" t="s">
        <v>0</v>
      </c>
      <c r="I2830" s="9">
        <v>48462.6</v>
      </c>
      <c r="J2830" s="9">
        <f>J2831</f>
        <v>48462.6</v>
      </c>
      <c r="K2830" s="9">
        <f t="shared" si="1368"/>
        <v>48454.6</v>
      </c>
      <c r="L2830" s="9">
        <f t="shared" si="1368"/>
        <v>48202.154880000002</v>
      </c>
      <c r="M2830" s="9">
        <f t="shared" si="1339"/>
        <v>99.462585333845084</v>
      </c>
      <c r="N2830" s="9">
        <f t="shared" si="1340"/>
        <v>99.462585333845084</v>
      </c>
    </row>
    <row r="2831" spans="1:14" ht="25.5">
      <c r="A2831" s="8" t="s">
        <v>83</v>
      </c>
      <c r="B2831" s="2" t="s">
        <v>1172</v>
      </c>
      <c r="C2831" s="2" t="s">
        <v>115</v>
      </c>
      <c r="D2831" s="2" t="s">
        <v>115</v>
      </c>
      <c r="E2831" s="2" t="s">
        <v>214</v>
      </c>
      <c r="F2831" s="6" t="s">
        <v>0</v>
      </c>
      <c r="G2831" s="9">
        <v>48462.6</v>
      </c>
      <c r="H2831" s="9" t="s">
        <v>0</v>
      </c>
      <c r="I2831" s="9">
        <v>48462.6</v>
      </c>
      <c r="J2831" s="9">
        <f>J2832+J2834+J2836</f>
        <v>48462.6</v>
      </c>
      <c r="K2831" s="9">
        <f t="shared" ref="K2831:L2831" si="1369">K2832+K2834+K2836</f>
        <v>48454.6</v>
      </c>
      <c r="L2831" s="9">
        <f t="shared" si="1369"/>
        <v>48202.154880000002</v>
      </c>
      <c r="M2831" s="9">
        <f t="shared" si="1339"/>
        <v>99.462585333845084</v>
      </c>
      <c r="N2831" s="9">
        <f t="shared" si="1340"/>
        <v>99.462585333845084</v>
      </c>
    </row>
    <row r="2832" spans="1:14" ht="76.5">
      <c r="A2832" s="8" t="s">
        <v>85</v>
      </c>
      <c r="B2832" s="2" t="s">
        <v>1172</v>
      </c>
      <c r="C2832" s="2" t="s">
        <v>115</v>
      </c>
      <c r="D2832" s="2" t="s">
        <v>115</v>
      </c>
      <c r="E2832" s="2" t="s">
        <v>214</v>
      </c>
      <c r="F2832" s="2" t="s">
        <v>86</v>
      </c>
      <c r="G2832" s="9">
        <v>42361</v>
      </c>
      <c r="H2832" s="9" t="s">
        <v>0</v>
      </c>
      <c r="I2832" s="9">
        <v>42361</v>
      </c>
      <c r="J2832" s="9">
        <f>J2833</f>
        <v>42361</v>
      </c>
      <c r="K2832" s="9">
        <f t="shared" ref="K2832:L2832" si="1370">K2833</f>
        <v>42353</v>
      </c>
      <c r="L2832" s="9">
        <f t="shared" si="1370"/>
        <v>42100.554880000003</v>
      </c>
      <c r="M2832" s="9">
        <f t="shared" si="1339"/>
        <v>99.38517712046459</v>
      </c>
      <c r="N2832" s="9">
        <f t="shared" si="1340"/>
        <v>99.38517712046459</v>
      </c>
    </row>
    <row r="2833" spans="1:14" ht="25.5">
      <c r="A2833" s="8" t="s">
        <v>87</v>
      </c>
      <c r="B2833" s="2" t="s">
        <v>1172</v>
      </c>
      <c r="C2833" s="2" t="s">
        <v>115</v>
      </c>
      <c r="D2833" s="2" t="s">
        <v>115</v>
      </c>
      <c r="E2833" s="2" t="s">
        <v>214</v>
      </c>
      <c r="F2833" s="2" t="s">
        <v>88</v>
      </c>
      <c r="G2833" s="9">
        <v>42361</v>
      </c>
      <c r="H2833" s="9" t="s">
        <v>0</v>
      </c>
      <c r="I2833" s="9">
        <v>42361</v>
      </c>
      <c r="J2833" s="9">
        <f>41234.2+1126.8</f>
        <v>42361</v>
      </c>
      <c r="K2833" s="9">
        <f>41226.2+1126.8</f>
        <v>42353</v>
      </c>
      <c r="L2833" s="9">
        <f>40973.75488+1126.8</f>
        <v>42100.554880000003</v>
      </c>
      <c r="M2833" s="9">
        <f t="shared" si="1339"/>
        <v>99.38517712046459</v>
      </c>
      <c r="N2833" s="9">
        <f t="shared" si="1340"/>
        <v>99.38517712046459</v>
      </c>
    </row>
    <row r="2834" spans="1:14" ht="25.5">
      <c r="A2834" s="8" t="s">
        <v>89</v>
      </c>
      <c r="B2834" s="2" t="s">
        <v>1172</v>
      </c>
      <c r="C2834" s="2" t="s">
        <v>115</v>
      </c>
      <c r="D2834" s="2" t="s">
        <v>115</v>
      </c>
      <c r="E2834" s="2" t="s">
        <v>214</v>
      </c>
      <c r="F2834" s="2" t="s">
        <v>90</v>
      </c>
      <c r="G2834" s="9">
        <v>6101.6</v>
      </c>
      <c r="H2834" s="9" t="s">
        <v>0</v>
      </c>
      <c r="I2834" s="9">
        <v>6101.6</v>
      </c>
      <c r="J2834" s="9">
        <f>J2835</f>
        <v>6055.6</v>
      </c>
      <c r="K2834" s="9">
        <f t="shared" ref="K2834:L2834" si="1371">K2835</f>
        <v>6055.6</v>
      </c>
      <c r="L2834" s="9">
        <f t="shared" si="1371"/>
        <v>6055.6</v>
      </c>
      <c r="M2834" s="9">
        <f t="shared" ref="M2834:M2904" si="1372">L2834/I2834*100</f>
        <v>99.246099383768197</v>
      </c>
      <c r="N2834" s="9">
        <f t="shared" ref="N2834:N2904" si="1373">L2834/J2834*100</f>
        <v>100</v>
      </c>
    </row>
    <row r="2835" spans="1:14" ht="38.25">
      <c r="A2835" s="8" t="s">
        <v>91</v>
      </c>
      <c r="B2835" s="2" t="s">
        <v>1172</v>
      </c>
      <c r="C2835" s="2" t="s">
        <v>115</v>
      </c>
      <c r="D2835" s="2" t="s">
        <v>115</v>
      </c>
      <c r="E2835" s="2" t="s">
        <v>214</v>
      </c>
      <c r="F2835" s="2" t="s">
        <v>92</v>
      </c>
      <c r="G2835" s="9">
        <v>6101.6</v>
      </c>
      <c r="H2835" s="9" t="s">
        <v>0</v>
      </c>
      <c r="I2835" s="9">
        <v>6101.6</v>
      </c>
      <c r="J2835" s="9">
        <v>6055.6</v>
      </c>
      <c r="K2835" s="9">
        <v>6055.6</v>
      </c>
      <c r="L2835" s="9">
        <v>6055.6</v>
      </c>
      <c r="M2835" s="9">
        <f t="shared" si="1372"/>
        <v>99.246099383768197</v>
      </c>
      <c r="N2835" s="9">
        <f t="shared" si="1373"/>
        <v>100</v>
      </c>
    </row>
    <row r="2836" spans="1:14">
      <c r="A2836" s="8" t="s">
        <v>97</v>
      </c>
      <c r="B2836" s="2" t="s">
        <v>1172</v>
      </c>
      <c r="C2836" s="2" t="s">
        <v>115</v>
      </c>
      <c r="D2836" s="2" t="s">
        <v>115</v>
      </c>
      <c r="E2836" s="2" t="s">
        <v>214</v>
      </c>
      <c r="F2836" s="2">
        <v>800</v>
      </c>
      <c r="G2836" s="9"/>
      <c r="H2836" s="9"/>
      <c r="I2836" s="9"/>
      <c r="J2836" s="9">
        <f>J2837</f>
        <v>46</v>
      </c>
      <c r="K2836" s="9">
        <f t="shared" ref="K2836:L2836" si="1374">K2837</f>
        <v>46</v>
      </c>
      <c r="L2836" s="9">
        <f t="shared" si="1374"/>
        <v>46</v>
      </c>
      <c r="M2836" s="9">
        <v>0</v>
      </c>
      <c r="N2836" s="9">
        <f t="shared" ref="N2836" si="1375">L2836/J2836*100</f>
        <v>100</v>
      </c>
    </row>
    <row r="2837" spans="1:14">
      <c r="A2837" s="8" t="s">
        <v>248</v>
      </c>
      <c r="B2837" s="2" t="s">
        <v>1172</v>
      </c>
      <c r="C2837" s="2" t="s">
        <v>115</v>
      </c>
      <c r="D2837" s="2" t="s">
        <v>115</v>
      </c>
      <c r="E2837" s="2" t="s">
        <v>214</v>
      </c>
      <c r="F2837" s="2">
        <v>830</v>
      </c>
      <c r="G2837" s="9"/>
      <c r="H2837" s="9"/>
      <c r="I2837" s="9"/>
      <c r="J2837" s="9">
        <v>46</v>
      </c>
      <c r="K2837" s="9">
        <v>46</v>
      </c>
      <c r="L2837" s="9">
        <v>46</v>
      </c>
      <c r="M2837" s="9">
        <v>0</v>
      </c>
      <c r="N2837" s="9">
        <f t="shared" ref="N2837" si="1376">L2837/J2837*100</f>
        <v>100</v>
      </c>
    </row>
    <row r="2838" spans="1:14">
      <c r="A2838" s="12" t="s">
        <v>0</v>
      </c>
      <c r="B2838" s="13" t="s">
        <v>0</v>
      </c>
      <c r="C2838" s="6" t="s">
        <v>0</v>
      </c>
      <c r="D2838" s="6" t="s">
        <v>0</v>
      </c>
      <c r="E2838" s="6" t="s">
        <v>0</v>
      </c>
      <c r="F2838" s="6" t="s">
        <v>0</v>
      </c>
      <c r="G2838" s="14" t="s">
        <v>0</v>
      </c>
      <c r="H2838" s="14" t="s">
        <v>0</v>
      </c>
      <c r="I2838" s="14" t="s">
        <v>0</v>
      </c>
      <c r="J2838" s="14"/>
      <c r="K2838" s="14"/>
      <c r="L2838" s="14"/>
      <c r="M2838" s="14"/>
      <c r="N2838" s="14"/>
    </row>
    <row r="2839" spans="1:14" ht="38.25">
      <c r="A2839" s="4" t="s">
        <v>1173</v>
      </c>
      <c r="B2839" s="5" t="s">
        <v>1174</v>
      </c>
      <c r="C2839" s="6" t="s">
        <v>0</v>
      </c>
      <c r="D2839" s="6" t="s">
        <v>0</v>
      </c>
      <c r="E2839" s="6" t="s">
        <v>0</v>
      </c>
      <c r="F2839" s="6" t="s">
        <v>0</v>
      </c>
      <c r="G2839" s="7">
        <v>87856.4</v>
      </c>
      <c r="H2839" s="7" t="s">
        <v>0</v>
      </c>
      <c r="I2839" s="7">
        <v>87856.4</v>
      </c>
      <c r="J2839" s="7">
        <f>J2840</f>
        <v>89715.858999999997</v>
      </c>
      <c r="K2839" s="7">
        <f t="shared" ref="K2839:L2839" si="1377">K2840</f>
        <v>89715.858999999997</v>
      </c>
      <c r="L2839" s="7">
        <f t="shared" si="1377"/>
        <v>89654.927590000007</v>
      </c>
      <c r="M2839" s="7">
        <f t="shared" si="1372"/>
        <v>102.0471218829818</v>
      </c>
      <c r="N2839" s="7">
        <f t="shared" si="1373"/>
        <v>99.932084014265541</v>
      </c>
    </row>
    <row r="2840" spans="1:14">
      <c r="A2840" s="8" t="s">
        <v>1175</v>
      </c>
      <c r="B2840" s="2" t="s">
        <v>1174</v>
      </c>
      <c r="C2840" s="2" t="s">
        <v>78</v>
      </c>
      <c r="D2840" s="6" t="s">
        <v>0</v>
      </c>
      <c r="E2840" s="6" t="s">
        <v>0</v>
      </c>
      <c r="F2840" s="6" t="s">
        <v>0</v>
      </c>
      <c r="G2840" s="9">
        <v>87856.4</v>
      </c>
      <c r="H2840" s="9" t="s">
        <v>0</v>
      </c>
      <c r="I2840" s="9">
        <v>87856.4</v>
      </c>
      <c r="J2840" s="9">
        <f>J2841+J2856</f>
        <v>89715.858999999997</v>
      </c>
      <c r="K2840" s="9">
        <f t="shared" ref="K2840:L2840" si="1378">K2841+K2856</f>
        <v>89715.858999999997</v>
      </c>
      <c r="L2840" s="9">
        <f t="shared" si="1378"/>
        <v>89654.927590000007</v>
      </c>
      <c r="M2840" s="9">
        <f t="shared" si="1372"/>
        <v>102.0471218829818</v>
      </c>
      <c r="N2840" s="9">
        <f t="shared" si="1373"/>
        <v>99.932084014265541</v>
      </c>
    </row>
    <row r="2841" spans="1:14">
      <c r="A2841" s="8" t="s">
        <v>1176</v>
      </c>
      <c r="B2841" s="2" t="s">
        <v>1174</v>
      </c>
      <c r="C2841" s="2" t="s">
        <v>78</v>
      </c>
      <c r="D2841" s="2" t="s">
        <v>129</v>
      </c>
      <c r="E2841" s="6" t="s">
        <v>0</v>
      </c>
      <c r="F2841" s="6" t="s">
        <v>0</v>
      </c>
      <c r="G2841" s="9">
        <v>39993.800000000003</v>
      </c>
      <c r="H2841" s="9" t="s">
        <v>0</v>
      </c>
      <c r="I2841" s="9">
        <v>39993.800000000003</v>
      </c>
      <c r="J2841" s="9">
        <f>J2842+J2847+J2851</f>
        <v>42473.259000000005</v>
      </c>
      <c r="K2841" s="9">
        <f t="shared" ref="K2841:L2841" si="1379">K2842+K2847+K2851</f>
        <v>42473.259000000005</v>
      </c>
      <c r="L2841" s="9">
        <f t="shared" si="1379"/>
        <v>42473.259000000005</v>
      </c>
      <c r="M2841" s="9">
        <f t="shared" si="1372"/>
        <v>106.19960843930809</v>
      </c>
      <c r="N2841" s="9">
        <f t="shared" si="1373"/>
        <v>100</v>
      </c>
    </row>
    <row r="2842" spans="1:14" ht="51">
      <c r="A2842" s="8" t="s">
        <v>811</v>
      </c>
      <c r="B2842" s="2" t="s">
        <v>1174</v>
      </c>
      <c r="C2842" s="2" t="s">
        <v>78</v>
      </c>
      <c r="D2842" s="2" t="s">
        <v>129</v>
      </c>
      <c r="E2842" s="2" t="s">
        <v>812</v>
      </c>
      <c r="F2842" s="6" t="s">
        <v>0</v>
      </c>
      <c r="G2842" s="9">
        <v>34493.800000000003</v>
      </c>
      <c r="H2842" s="9" t="s">
        <v>0</v>
      </c>
      <c r="I2842" s="9">
        <v>34493.800000000003</v>
      </c>
      <c r="J2842" s="9">
        <f>J2843</f>
        <v>35113.800000000003</v>
      </c>
      <c r="K2842" s="9">
        <f t="shared" ref="K2842:L2845" si="1380">K2843</f>
        <v>35113.800000000003</v>
      </c>
      <c r="L2842" s="9">
        <f t="shared" si="1380"/>
        <v>35113.800000000003</v>
      </c>
      <c r="M2842" s="9">
        <f t="shared" si="1372"/>
        <v>101.7974244646864</v>
      </c>
      <c r="N2842" s="9">
        <f t="shared" si="1373"/>
        <v>100</v>
      </c>
    </row>
    <row r="2843" spans="1:14" ht="63.75">
      <c r="A2843" s="8" t="s">
        <v>1177</v>
      </c>
      <c r="B2843" s="2" t="s">
        <v>1174</v>
      </c>
      <c r="C2843" s="2" t="s">
        <v>78</v>
      </c>
      <c r="D2843" s="2" t="s">
        <v>129</v>
      </c>
      <c r="E2843" s="2" t="s">
        <v>1178</v>
      </c>
      <c r="F2843" s="6" t="s">
        <v>0</v>
      </c>
      <c r="G2843" s="9">
        <v>34493.800000000003</v>
      </c>
      <c r="H2843" s="9" t="s">
        <v>0</v>
      </c>
      <c r="I2843" s="9">
        <v>34493.800000000003</v>
      </c>
      <c r="J2843" s="9">
        <f>J2844</f>
        <v>35113.800000000003</v>
      </c>
      <c r="K2843" s="9">
        <f t="shared" si="1380"/>
        <v>35113.800000000003</v>
      </c>
      <c r="L2843" s="9">
        <f t="shared" si="1380"/>
        <v>35113.800000000003</v>
      </c>
      <c r="M2843" s="9">
        <f t="shared" si="1372"/>
        <v>101.7974244646864</v>
      </c>
      <c r="N2843" s="9">
        <f t="shared" si="1373"/>
        <v>100</v>
      </c>
    </row>
    <row r="2844" spans="1:14" ht="25.5">
      <c r="A2844" s="8" t="s">
        <v>60</v>
      </c>
      <c r="B2844" s="2" t="s">
        <v>1174</v>
      </c>
      <c r="C2844" s="2" t="s">
        <v>78</v>
      </c>
      <c r="D2844" s="2" t="s">
        <v>129</v>
      </c>
      <c r="E2844" s="2" t="s">
        <v>1179</v>
      </c>
      <c r="F2844" s="6" t="s">
        <v>0</v>
      </c>
      <c r="G2844" s="9">
        <v>34493.800000000003</v>
      </c>
      <c r="H2844" s="9" t="s">
        <v>0</v>
      </c>
      <c r="I2844" s="9">
        <v>34493.800000000003</v>
      </c>
      <c r="J2844" s="9">
        <f>J2845</f>
        <v>35113.800000000003</v>
      </c>
      <c r="K2844" s="9">
        <f t="shared" si="1380"/>
        <v>35113.800000000003</v>
      </c>
      <c r="L2844" s="9">
        <f t="shared" si="1380"/>
        <v>35113.800000000003</v>
      </c>
      <c r="M2844" s="9">
        <f t="shared" si="1372"/>
        <v>101.7974244646864</v>
      </c>
      <c r="N2844" s="9">
        <f t="shared" si="1373"/>
        <v>100</v>
      </c>
    </row>
    <row r="2845" spans="1:14" ht="38.25">
      <c r="A2845" s="8" t="s">
        <v>62</v>
      </c>
      <c r="B2845" s="2" t="s">
        <v>1174</v>
      </c>
      <c r="C2845" s="2" t="s">
        <v>78</v>
      </c>
      <c r="D2845" s="2" t="s">
        <v>129</v>
      </c>
      <c r="E2845" s="2" t="s">
        <v>1179</v>
      </c>
      <c r="F2845" s="2" t="s">
        <v>63</v>
      </c>
      <c r="G2845" s="9">
        <v>34493.800000000003</v>
      </c>
      <c r="H2845" s="9" t="s">
        <v>0</v>
      </c>
      <c r="I2845" s="9">
        <v>34493.800000000003</v>
      </c>
      <c r="J2845" s="9">
        <f>J2846</f>
        <v>35113.800000000003</v>
      </c>
      <c r="K2845" s="9">
        <f t="shared" si="1380"/>
        <v>35113.800000000003</v>
      </c>
      <c r="L2845" s="9">
        <f t="shared" si="1380"/>
        <v>35113.800000000003</v>
      </c>
      <c r="M2845" s="9">
        <f t="shared" si="1372"/>
        <v>101.7974244646864</v>
      </c>
      <c r="N2845" s="9">
        <f t="shared" si="1373"/>
        <v>100</v>
      </c>
    </row>
    <row r="2846" spans="1:14">
      <c r="A2846" s="8" t="s">
        <v>102</v>
      </c>
      <c r="B2846" s="2" t="s">
        <v>1174</v>
      </c>
      <c r="C2846" s="2" t="s">
        <v>78</v>
      </c>
      <c r="D2846" s="2" t="s">
        <v>129</v>
      </c>
      <c r="E2846" s="2" t="s">
        <v>1179</v>
      </c>
      <c r="F2846" s="2" t="s">
        <v>103</v>
      </c>
      <c r="G2846" s="9">
        <v>34493.800000000003</v>
      </c>
      <c r="H2846" s="9" t="s">
        <v>0</v>
      </c>
      <c r="I2846" s="9">
        <v>34493.800000000003</v>
      </c>
      <c r="J2846" s="9">
        <v>35113.800000000003</v>
      </c>
      <c r="K2846" s="9">
        <v>35113.800000000003</v>
      </c>
      <c r="L2846" s="9">
        <v>35113.800000000003</v>
      </c>
      <c r="M2846" s="9">
        <f t="shared" si="1372"/>
        <v>101.7974244646864</v>
      </c>
      <c r="N2846" s="9">
        <f t="shared" si="1373"/>
        <v>100</v>
      </c>
    </row>
    <row r="2847" spans="1:14" ht="51">
      <c r="A2847" s="8" t="s">
        <v>430</v>
      </c>
      <c r="B2847" s="2" t="s">
        <v>1174</v>
      </c>
      <c r="C2847" s="2" t="s">
        <v>78</v>
      </c>
      <c r="D2847" s="2" t="s">
        <v>129</v>
      </c>
      <c r="E2847" s="2" t="s">
        <v>431</v>
      </c>
      <c r="F2847" s="6" t="s">
        <v>0</v>
      </c>
      <c r="G2847" s="9">
        <v>5500</v>
      </c>
      <c r="H2847" s="9" t="s">
        <v>0</v>
      </c>
      <c r="I2847" s="9">
        <v>5500</v>
      </c>
      <c r="J2847" s="9">
        <f>J2848</f>
        <v>5500</v>
      </c>
      <c r="K2847" s="9">
        <f t="shared" ref="K2847:L2849" si="1381">K2848</f>
        <v>5500</v>
      </c>
      <c r="L2847" s="9">
        <f t="shared" si="1381"/>
        <v>5500</v>
      </c>
      <c r="M2847" s="9">
        <f t="shared" si="1372"/>
        <v>100</v>
      </c>
      <c r="N2847" s="9">
        <f t="shared" si="1373"/>
        <v>100</v>
      </c>
    </row>
    <row r="2848" spans="1:14" ht="25.5">
      <c r="A2848" s="8" t="s">
        <v>60</v>
      </c>
      <c r="B2848" s="2" t="s">
        <v>1174</v>
      </c>
      <c r="C2848" s="2" t="s">
        <v>78</v>
      </c>
      <c r="D2848" s="2" t="s">
        <v>129</v>
      </c>
      <c r="E2848" s="2" t="s">
        <v>432</v>
      </c>
      <c r="F2848" s="6" t="s">
        <v>0</v>
      </c>
      <c r="G2848" s="9">
        <v>5500</v>
      </c>
      <c r="H2848" s="9" t="s">
        <v>0</v>
      </c>
      <c r="I2848" s="9">
        <v>5500</v>
      </c>
      <c r="J2848" s="9">
        <f>J2849</f>
        <v>5500</v>
      </c>
      <c r="K2848" s="9">
        <f t="shared" si="1381"/>
        <v>5500</v>
      </c>
      <c r="L2848" s="9">
        <f t="shared" si="1381"/>
        <v>5500</v>
      </c>
      <c r="M2848" s="9">
        <f t="shared" si="1372"/>
        <v>100</v>
      </c>
      <c r="N2848" s="9">
        <f t="shared" si="1373"/>
        <v>100</v>
      </c>
    </row>
    <row r="2849" spans="1:14" ht="38.25">
      <c r="A2849" s="8" t="s">
        <v>62</v>
      </c>
      <c r="B2849" s="2" t="s">
        <v>1174</v>
      </c>
      <c r="C2849" s="2" t="s">
        <v>78</v>
      </c>
      <c r="D2849" s="2" t="s">
        <v>129</v>
      </c>
      <c r="E2849" s="2" t="s">
        <v>432</v>
      </c>
      <c r="F2849" s="2" t="s">
        <v>63</v>
      </c>
      <c r="G2849" s="9">
        <v>5500</v>
      </c>
      <c r="H2849" s="9" t="s">
        <v>0</v>
      </c>
      <c r="I2849" s="9">
        <v>5500</v>
      </c>
      <c r="J2849" s="9">
        <f>J2850</f>
        <v>5500</v>
      </c>
      <c r="K2849" s="9">
        <f t="shared" si="1381"/>
        <v>5500</v>
      </c>
      <c r="L2849" s="9">
        <f t="shared" si="1381"/>
        <v>5500</v>
      </c>
      <c r="M2849" s="9">
        <f t="shared" si="1372"/>
        <v>100</v>
      </c>
      <c r="N2849" s="9">
        <f t="shared" si="1373"/>
        <v>100</v>
      </c>
    </row>
    <row r="2850" spans="1:14">
      <c r="A2850" s="8" t="s">
        <v>102</v>
      </c>
      <c r="B2850" s="2" t="s">
        <v>1174</v>
      </c>
      <c r="C2850" s="2" t="s">
        <v>78</v>
      </c>
      <c r="D2850" s="2" t="s">
        <v>129</v>
      </c>
      <c r="E2850" s="2" t="s">
        <v>432</v>
      </c>
      <c r="F2850" s="2" t="s">
        <v>103</v>
      </c>
      <c r="G2850" s="9">
        <v>5500</v>
      </c>
      <c r="H2850" s="9" t="s">
        <v>0</v>
      </c>
      <c r="I2850" s="9">
        <v>5500</v>
      </c>
      <c r="J2850" s="9">
        <v>5500</v>
      </c>
      <c r="K2850" s="9">
        <v>5500</v>
      </c>
      <c r="L2850" s="9">
        <v>5500</v>
      </c>
      <c r="M2850" s="9">
        <f t="shared" si="1372"/>
        <v>100</v>
      </c>
      <c r="N2850" s="9">
        <f t="shared" si="1373"/>
        <v>100</v>
      </c>
    </row>
    <row r="2851" spans="1:14" ht="25.5">
      <c r="A2851" s="8" t="s">
        <v>677</v>
      </c>
      <c r="B2851" s="2" t="s">
        <v>1174</v>
      </c>
      <c r="C2851" s="2" t="s">
        <v>78</v>
      </c>
      <c r="D2851" s="2" t="s">
        <v>129</v>
      </c>
      <c r="E2851" s="2" t="s">
        <v>678</v>
      </c>
      <c r="F2851" s="2"/>
      <c r="G2851" s="9"/>
      <c r="H2851" s="9"/>
      <c r="I2851" s="9"/>
      <c r="J2851" s="9">
        <f>J2852</f>
        <v>1859.4590000000001</v>
      </c>
      <c r="K2851" s="9">
        <f t="shared" ref="K2851:L2853" si="1382">K2852</f>
        <v>1859.4590000000001</v>
      </c>
      <c r="L2851" s="9">
        <f t="shared" si="1382"/>
        <v>1859.4590000000001</v>
      </c>
      <c r="M2851" s="9">
        <v>0</v>
      </c>
      <c r="N2851" s="9">
        <f t="shared" ref="N2851:N2854" si="1383">L2851/J2851*100</f>
        <v>100</v>
      </c>
    </row>
    <row r="2852" spans="1:14" ht="25.5">
      <c r="A2852" s="8" t="s">
        <v>677</v>
      </c>
      <c r="B2852" s="2" t="s">
        <v>1174</v>
      </c>
      <c r="C2852" s="2" t="s">
        <v>78</v>
      </c>
      <c r="D2852" s="2" t="s">
        <v>129</v>
      </c>
      <c r="E2852" s="2" t="s">
        <v>679</v>
      </c>
      <c r="F2852" s="2"/>
      <c r="G2852" s="9"/>
      <c r="H2852" s="9"/>
      <c r="I2852" s="9"/>
      <c r="J2852" s="9">
        <f>J2853</f>
        <v>1859.4590000000001</v>
      </c>
      <c r="K2852" s="9">
        <f t="shared" si="1382"/>
        <v>1859.4590000000001</v>
      </c>
      <c r="L2852" s="9">
        <f t="shared" si="1382"/>
        <v>1859.4590000000001</v>
      </c>
      <c r="M2852" s="9">
        <v>0</v>
      </c>
      <c r="N2852" s="9">
        <f t="shared" si="1383"/>
        <v>100</v>
      </c>
    </row>
    <row r="2853" spans="1:14" ht="38.25">
      <c r="A2853" s="8" t="s">
        <v>62</v>
      </c>
      <c r="B2853" s="2" t="s">
        <v>1174</v>
      </c>
      <c r="C2853" s="2" t="s">
        <v>78</v>
      </c>
      <c r="D2853" s="2" t="s">
        <v>129</v>
      </c>
      <c r="E2853" s="2" t="s">
        <v>679</v>
      </c>
      <c r="F2853" s="2">
        <v>600</v>
      </c>
      <c r="G2853" s="9"/>
      <c r="H2853" s="9"/>
      <c r="I2853" s="9"/>
      <c r="J2853" s="9">
        <f>J2854</f>
        <v>1859.4590000000001</v>
      </c>
      <c r="K2853" s="9">
        <f t="shared" si="1382"/>
        <v>1859.4590000000001</v>
      </c>
      <c r="L2853" s="9">
        <f t="shared" si="1382"/>
        <v>1859.4590000000001</v>
      </c>
      <c r="M2853" s="9">
        <v>0</v>
      </c>
      <c r="N2853" s="9">
        <f t="shared" si="1383"/>
        <v>100</v>
      </c>
    </row>
    <row r="2854" spans="1:14">
      <c r="A2854" s="8" t="s">
        <v>102</v>
      </c>
      <c r="B2854" s="2" t="s">
        <v>1174</v>
      </c>
      <c r="C2854" s="2" t="s">
        <v>78</v>
      </c>
      <c r="D2854" s="2" t="s">
        <v>129</v>
      </c>
      <c r="E2854" s="2" t="s">
        <v>679</v>
      </c>
      <c r="F2854" s="2">
        <v>620</v>
      </c>
      <c r="G2854" s="9"/>
      <c r="H2854" s="9"/>
      <c r="I2854" s="9"/>
      <c r="J2854" s="9">
        <v>1859.4590000000001</v>
      </c>
      <c r="K2854" s="9">
        <v>1859.4590000000001</v>
      </c>
      <c r="L2854" s="9">
        <v>1859.4590000000001</v>
      </c>
      <c r="M2854" s="9">
        <v>0</v>
      </c>
      <c r="N2854" s="9">
        <f t="shared" si="1383"/>
        <v>100</v>
      </c>
    </row>
    <row r="2855" spans="1:14">
      <c r="A2855" s="8"/>
      <c r="B2855" s="2"/>
      <c r="C2855" s="2"/>
      <c r="D2855" s="2"/>
      <c r="E2855" s="2"/>
      <c r="F2855" s="2"/>
      <c r="G2855" s="9"/>
      <c r="H2855" s="9"/>
      <c r="I2855" s="9"/>
      <c r="J2855" s="9"/>
      <c r="K2855" s="9"/>
      <c r="L2855" s="9"/>
      <c r="M2855" s="9"/>
      <c r="N2855" s="9"/>
    </row>
    <row r="2856" spans="1:14" ht="25.5">
      <c r="A2856" s="8" t="s">
        <v>1180</v>
      </c>
      <c r="B2856" s="2" t="s">
        <v>1174</v>
      </c>
      <c r="C2856" s="2" t="s">
        <v>78</v>
      </c>
      <c r="D2856" s="2" t="s">
        <v>21</v>
      </c>
      <c r="E2856" s="6" t="s">
        <v>0</v>
      </c>
      <c r="F2856" s="6" t="s">
        <v>0</v>
      </c>
      <c r="G2856" s="9">
        <v>47862.6</v>
      </c>
      <c r="H2856" s="9" t="s">
        <v>0</v>
      </c>
      <c r="I2856" s="9">
        <v>47862.6</v>
      </c>
      <c r="J2856" s="9">
        <f>J2857+J2862+J2866</f>
        <v>47242.6</v>
      </c>
      <c r="K2856" s="9">
        <f>K2857+K2862+K2866</f>
        <v>47242.6</v>
      </c>
      <c r="L2856" s="9">
        <f>L2857+L2862+L2866</f>
        <v>47181.668590000001</v>
      </c>
      <c r="M2856" s="9">
        <f t="shared" si="1372"/>
        <v>98.577320475695018</v>
      </c>
      <c r="N2856" s="9">
        <f t="shared" si="1373"/>
        <v>99.871024435572991</v>
      </c>
    </row>
    <row r="2857" spans="1:14" ht="38.25">
      <c r="A2857" s="8" t="s">
        <v>386</v>
      </c>
      <c r="B2857" s="2" t="s">
        <v>1174</v>
      </c>
      <c r="C2857" s="2" t="s">
        <v>78</v>
      </c>
      <c r="D2857" s="2" t="s">
        <v>21</v>
      </c>
      <c r="E2857" s="2" t="s">
        <v>387</v>
      </c>
      <c r="F2857" s="6" t="s">
        <v>0</v>
      </c>
      <c r="G2857" s="9">
        <v>156</v>
      </c>
      <c r="H2857" s="9" t="s">
        <v>0</v>
      </c>
      <c r="I2857" s="9">
        <v>156</v>
      </c>
      <c r="J2857" s="9">
        <f t="shared" ref="J2857:L2860" si="1384">J2858</f>
        <v>156</v>
      </c>
      <c r="K2857" s="9">
        <f t="shared" si="1384"/>
        <v>156</v>
      </c>
      <c r="L2857" s="9">
        <f t="shared" si="1384"/>
        <v>156</v>
      </c>
      <c r="M2857" s="9">
        <f t="shared" si="1372"/>
        <v>100</v>
      </c>
      <c r="N2857" s="9">
        <f t="shared" si="1373"/>
        <v>100</v>
      </c>
    </row>
    <row r="2858" spans="1:14">
      <c r="A2858" s="8" t="s">
        <v>388</v>
      </c>
      <c r="B2858" s="2" t="s">
        <v>1174</v>
      </c>
      <c r="C2858" s="2" t="s">
        <v>78</v>
      </c>
      <c r="D2858" s="2" t="s">
        <v>21</v>
      </c>
      <c r="E2858" s="2" t="s">
        <v>389</v>
      </c>
      <c r="F2858" s="6" t="s">
        <v>0</v>
      </c>
      <c r="G2858" s="9">
        <v>156</v>
      </c>
      <c r="H2858" s="9" t="s">
        <v>0</v>
      </c>
      <c r="I2858" s="9">
        <v>156</v>
      </c>
      <c r="J2858" s="9">
        <f t="shared" si="1384"/>
        <v>156</v>
      </c>
      <c r="K2858" s="9">
        <f t="shared" si="1384"/>
        <v>156</v>
      </c>
      <c r="L2858" s="9">
        <f t="shared" si="1384"/>
        <v>156</v>
      </c>
      <c r="M2858" s="9">
        <f t="shared" si="1372"/>
        <v>100</v>
      </c>
      <c r="N2858" s="9">
        <f t="shared" si="1373"/>
        <v>100</v>
      </c>
    </row>
    <row r="2859" spans="1:14" ht="25.5">
      <c r="A2859" s="8" t="s">
        <v>1181</v>
      </c>
      <c r="B2859" s="2" t="s">
        <v>1174</v>
      </c>
      <c r="C2859" s="2" t="s">
        <v>78</v>
      </c>
      <c r="D2859" s="2" t="s">
        <v>21</v>
      </c>
      <c r="E2859" s="2" t="s">
        <v>1182</v>
      </c>
      <c r="F2859" s="6" t="s">
        <v>0</v>
      </c>
      <c r="G2859" s="9">
        <v>156</v>
      </c>
      <c r="H2859" s="9" t="s">
        <v>0</v>
      </c>
      <c r="I2859" s="9">
        <v>156</v>
      </c>
      <c r="J2859" s="9">
        <f t="shared" si="1384"/>
        <v>156</v>
      </c>
      <c r="K2859" s="9">
        <f t="shared" si="1384"/>
        <v>156</v>
      </c>
      <c r="L2859" s="9">
        <f t="shared" si="1384"/>
        <v>156</v>
      </c>
      <c r="M2859" s="9">
        <f t="shared" si="1372"/>
        <v>100</v>
      </c>
      <c r="N2859" s="9">
        <f t="shared" si="1373"/>
        <v>100</v>
      </c>
    </row>
    <row r="2860" spans="1:14" ht="25.5">
      <c r="A2860" s="8" t="s">
        <v>89</v>
      </c>
      <c r="B2860" s="2" t="s">
        <v>1174</v>
      </c>
      <c r="C2860" s="2" t="s">
        <v>78</v>
      </c>
      <c r="D2860" s="2" t="s">
        <v>21</v>
      </c>
      <c r="E2860" s="2" t="s">
        <v>1182</v>
      </c>
      <c r="F2860" s="2" t="s">
        <v>90</v>
      </c>
      <c r="G2860" s="9">
        <v>156</v>
      </c>
      <c r="H2860" s="9" t="s">
        <v>0</v>
      </c>
      <c r="I2860" s="9">
        <v>156</v>
      </c>
      <c r="J2860" s="9">
        <f t="shared" si="1384"/>
        <v>156</v>
      </c>
      <c r="K2860" s="9">
        <f t="shared" si="1384"/>
        <v>156</v>
      </c>
      <c r="L2860" s="9">
        <f t="shared" si="1384"/>
        <v>156</v>
      </c>
      <c r="M2860" s="9">
        <f t="shared" si="1372"/>
        <v>100</v>
      </c>
      <c r="N2860" s="9">
        <f t="shared" si="1373"/>
        <v>100</v>
      </c>
    </row>
    <row r="2861" spans="1:14" ht="38.25">
      <c r="A2861" s="8" t="s">
        <v>91</v>
      </c>
      <c r="B2861" s="2" t="s">
        <v>1174</v>
      </c>
      <c r="C2861" s="2" t="s">
        <v>78</v>
      </c>
      <c r="D2861" s="2" t="s">
        <v>21</v>
      </c>
      <c r="E2861" s="2" t="s">
        <v>1182</v>
      </c>
      <c r="F2861" s="2" t="s">
        <v>92</v>
      </c>
      <c r="G2861" s="9">
        <v>156</v>
      </c>
      <c r="H2861" s="9" t="s">
        <v>0</v>
      </c>
      <c r="I2861" s="9">
        <v>156</v>
      </c>
      <c r="J2861" s="9">
        <v>156</v>
      </c>
      <c r="K2861" s="9">
        <v>156</v>
      </c>
      <c r="L2861" s="9">
        <v>156</v>
      </c>
      <c r="M2861" s="9">
        <f t="shared" si="1372"/>
        <v>100</v>
      </c>
      <c r="N2861" s="9">
        <f t="shared" si="1373"/>
        <v>100</v>
      </c>
    </row>
    <row r="2862" spans="1:14" ht="38.25">
      <c r="A2862" s="8" t="s">
        <v>110</v>
      </c>
      <c r="B2862" s="2" t="s">
        <v>1174</v>
      </c>
      <c r="C2862" s="2" t="s">
        <v>78</v>
      </c>
      <c r="D2862" s="2" t="s">
        <v>21</v>
      </c>
      <c r="E2862" s="2" t="s">
        <v>111</v>
      </c>
      <c r="F2862" s="6" t="s">
        <v>0</v>
      </c>
      <c r="G2862" s="9">
        <v>2280</v>
      </c>
      <c r="H2862" s="9" t="s">
        <v>0</v>
      </c>
      <c r="I2862" s="9">
        <v>2280</v>
      </c>
      <c r="J2862" s="9">
        <f t="shared" ref="J2862:L2864" si="1385">J2863</f>
        <v>2280</v>
      </c>
      <c r="K2862" s="9">
        <f t="shared" si="1385"/>
        <v>2280</v>
      </c>
      <c r="L2862" s="9">
        <f t="shared" si="1385"/>
        <v>2280</v>
      </c>
      <c r="M2862" s="9">
        <f t="shared" si="1372"/>
        <v>100</v>
      </c>
      <c r="N2862" s="9">
        <f t="shared" si="1373"/>
        <v>100</v>
      </c>
    </row>
    <row r="2863" spans="1:14" ht="25.5">
      <c r="A2863" s="8" t="s">
        <v>1181</v>
      </c>
      <c r="B2863" s="2" t="s">
        <v>1174</v>
      </c>
      <c r="C2863" s="2" t="s">
        <v>78</v>
      </c>
      <c r="D2863" s="2" t="s">
        <v>21</v>
      </c>
      <c r="E2863" s="2" t="s">
        <v>1183</v>
      </c>
      <c r="F2863" s="6" t="s">
        <v>0</v>
      </c>
      <c r="G2863" s="9">
        <v>2280</v>
      </c>
      <c r="H2863" s="9" t="s">
        <v>0</v>
      </c>
      <c r="I2863" s="9">
        <v>2280</v>
      </c>
      <c r="J2863" s="9">
        <f t="shared" si="1385"/>
        <v>2280</v>
      </c>
      <c r="K2863" s="9">
        <f t="shared" si="1385"/>
        <v>2280</v>
      </c>
      <c r="L2863" s="9">
        <f t="shared" si="1385"/>
        <v>2280</v>
      </c>
      <c r="M2863" s="9">
        <f t="shared" si="1372"/>
        <v>100</v>
      </c>
      <c r="N2863" s="9">
        <f t="shared" si="1373"/>
        <v>100</v>
      </c>
    </row>
    <row r="2864" spans="1:14" ht="25.5">
      <c r="A2864" s="8" t="s">
        <v>89</v>
      </c>
      <c r="B2864" s="2" t="s">
        <v>1174</v>
      </c>
      <c r="C2864" s="2" t="s">
        <v>78</v>
      </c>
      <c r="D2864" s="2" t="s">
        <v>21</v>
      </c>
      <c r="E2864" s="2" t="s">
        <v>1183</v>
      </c>
      <c r="F2864" s="2" t="s">
        <v>90</v>
      </c>
      <c r="G2864" s="9">
        <v>2280</v>
      </c>
      <c r="H2864" s="9" t="s">
        <v>0</v>
      </c>
      <c r="I2864" s="9">
        <v>2280</v>
      </c>
      <c r="J2864" s="9">
        <f t="shared" si="1385"/>
        <v>2280</v>
      </c>
      <c r="K2864" s="9">
        <f t="shared" si="1385"/>
        <v>2280</v>
      </c>
      <c r="L2864" s="9">
        <f t="shared" si="1385"/>
        <v>2280</v>
      </c>
      <c r="M2864" s="9">
        <f t="shared" si="1372"/>
        <v>100</v>
      </c>
      <c r="N2864" s="9">
        <f t="shared" si="1373"/>
        <v>100</v>
      </c>
    </row>
    <row r="2865" spans="1:14" ht="38.25">
      <c r="A2865" s="8" t="s">
        <v>91</v>
      </c>
      <c r="B2865" s="2" t="s">
        <v>1174</v>
      </c>
      <c r="C2865" s="2" t="s">
        <v>78</v>
      </c>
      <c r="D2865" s="2" t="s">
        <v>21</v>
      </c>
      <c r="E2865" s="2" t="s">
        <v>1183</v>
      </c>
      <c r="F2865" s="2" t="s">
        <v>92</v>
      </c>
      <c r="G2865" s="9">
        <v>2280</v>
      </c>
      <c r="H2865" s="9" t="s">
        <v>0</v>
      </c>
      <c r="I2865" s="9">
        <v>2280</v>
      </c>
      <c r="J2865" s="9">
        <v>2280</v>
      </c>
      <c r="K2865" s="9">
        <v>2280</v>
      </c>
      <c r="L2865" s="9">
        <v>2280</v>
      </c>
      <c r="M2865" s="9">
        <f t="shared" si="1372"/>
        <v>100</v>
      </c>
      <c r="N2865" s="9">
        <f t="shared" si="1373"/>
        <v>100</v>
      </c>
    </row>
    <row r="2866" spans="1:14" ht="51">
      <c r="A2866" s="8" t="s">
        <v>811</v>
      </c>
      <c r="B2866" s="2" t="s">
        <v>1174</v>
      </c>
      <c r="C2866" s="2" t="s">
        <v>78</v>
      </c>
      <c r="D2866" s="2" t="s">
        <v>21</v>
      </c>
      <c r="E2866" s="2" t="s">
        <v>812</v>
      </c>
      <c r="F2866" s="6" t="s">
        <v>0</v>
      </c>
      <c r="G2866" s="9">
        <v>45356.6</v>
      </c>
      <c r="H2866" s="9" t="s">
        <v>0</v>
      </c>
      <c r="I2866" s="9">
        <v>45356.6</v>
      </c>
      <c r="J2866" s="9">
        <f>J2867</f>
        <v>44806.6</v>
      </c>
      <c r="K2866" s="9">
        <f t="shared" ref="K2866:L2866" si="1386">K2867</f>
        <v>44806.6</v>
      </c>
      <c r="L2866" s="9">
        <f t="shared" si="1386"/>
        <v>44745.668590000001</v>
      </c>
      <c r="M2866" s="9">
        <f t="shared" si="1372"/>
        <v>98.653048486879541</v>
      </c>
      <c r="N2866" s="9">
        <f t="shared" si="1373"/>
        <v>99.864012422277085</v>
      </c>
    </row>
    <row r="2867" spans="1:14" ht="63.75">
      <c r="A2867" s="8" t="s">
        <v>1177</v>
      </c>
      <c r="B2867" s="2" t="s">
        <v>1174</v>
      </c>
      <c r="C2867" s="2" t="s">
        <v>78</v>
      </c>
      <c r="D2867" s="2" t="s">
        <v>21</v>
      </c>
      <c r="E2867" s="2" t="s">
        <v>1178</v>
      </c>
      <c r="F2867" s="6" t="s">
        <v>0</v>
      </c>
      <c r="G2867" s="9">
        <v>45356.6</v>
      </c>
      <c r="H2867" s="9" t="s">
        <v>0</v>
      </c>
      <c r="I2867" s="9">
        <v>45356.6</v>
      </c>
      <c r="J2867" s="9">
        <f>J2868+J2875+J2878</f>
        <v>44806.6</v>
      </c>
      <c r="K2867" s="9">
        <f t="shared" ref="K2867:L2867" si="1387">K2868+K2875+K2878</f>
        <v>44806.6</v>
      </c>
      <c r="L2867" s="9">
        <f t="shared" si="1387"/>
        <v>44745.668590000001</v>
      </c>
      <c r="M2867" s="9">
        <f t="shared" si="1372"/>
        <v>98.653048486879541</v>
      </c>
      <c r="N2867" s="9">
        <f t="shared" si="1373"/>
        <v>99.864012422277085</v>
      </c>
    </row>
    <row r="2868" spans="1:14" ht="25.5">
      <c r="A2868" s="8" t="s">
        <v>83</v>
      </c>
      <c r="B2868" s="2" t="s">
        <v>1174</v>
      </c>
      <c r="C2868" s="2" t="s">
        <v>78</v>
      </c>
      <c r="D2868" s="2" t="s">
        <v>21</v>
      </c>
      <c r="E2868" s="2" t="s">
        <v>1184</v>
      </c>
      <c r="F2868" s="6" t="s">
        <v>0</v>
      </c>
      <c r="G2868" s="9">
        <v>21100.6</v>
      </c>
      <c r="H2868" s="9" t="s">
        <v>0</v>
      </c>
      <c r="I2868" s="9">
        <v>21100.6</v>
      </c>
      <c r="J2868" s="9">
        <f>J2869+J2871+J2873</f>
        <v>21322.3</v>
      </c>
      <c r="K2868" s="9">
        <f t="shared" ref="K2868:L2868" si="1388">K2869+K2871+K2873</f>
        <v>21322.3</v>
      </c>
      <c r="L2868" s="9">
        <f t="shared" si="1388"/>
        <v>21312.487820000002</v>
      </c>
      <c r="M2868" s="9">
        <f t="shared" si="1372"/>
        <v>101.00417912286856</v>
      </c>
      <c r="N2868" s="9">
        <f t="shared" si="1373"/>
        <v>99.953981606111924</v>
      </c>
    </row>
    <row r="2869" spans="1:14" ht="76.5">
      <c r="A2869" s="8" t="s">
        <v>85</v>
      </c>
      <c r="B2869" s="2" t="s">
        <v>1174</v>
      </c>
      <c r="C2869" s="2" t="s">
        <v>78</v>
      </c>
      <c r="D2869" s="2" t="s">
        <v>21</v>
      </c>
      <c r="E2869" s="2" t="s">
        <v>1184</v>
      </c>
      <c r="F2869" s="2" t="s">
        <v>86</v>
      </c>
      <c r="G2869" s="9">
        <v>20121.099999999999</v>
      </c>
      <c r="H2869" s="9" t="s">
        <v>0</v>
      </c>
      <c r="I2869" s="9">
        <v>20121.099999999999</v>
      </c>
      <c r="J2869" s="9">
        <f>J2870</f>
        <v>20465.8</v>
      </c>
      <c r="K2869" s="9">
        <f t="shared" ref="K2869:L2869" si="1389">K2870</f>
        <v>20465.8</v>
      </c>
      <c r="L2869" s="9">
        <f t="shared" si="1389"/>
        <v>20456.535190000002</v>
      </c>
      <c r="M2869" s="9">
        <f t="shared" si="1372"/>
        <v>101.66708176988337</v>
      </c>
      <c r="N2869" s="9">
        <f t="shared" si="1373"/>
        <v>99.954730281738321</v>
      </c>
    </row>
    <row r="2870" spans="1:14" ht="25.5">
      <c r="A2870" s="8" t="s">
        <v>87</v>
      </c>
      <c r="B2870" s="2" t="s">
        <v>1174</v>
      </c>
      <c r="C2870" s="2" t="s">
        <v>78</v>
      </c>
      <c r="D2870" s="2" t="s">
        <v>21</v>
      </c>
      <c r="E2870" s="2" t="s">
        <v>1184</v>
      </c>
      <c r="F2870" s="2" t="s">
        <v>88</v>
      </c>
      <c r="G2870" s="9">
        <v>20121.099999999999</v>
      </c>
      <c r="H2870" s="9" t="s">
        <v>0</v>
      </c>
      <c r="I2870" s="9">
        <v>20121.099999999999</v>
      </c>
      <c r="J2870" s="9">
        <f>19381.7+1084.1</f>
        <v>20465.8</v>
      </c>
      <c r="K2870" s="9">
        <f>19381.7+1084.1</f>
        <v>20465.8</v>
      </c>
      <c r="L2870" s="9">
        <f>19372.60522+1083.92997</f>
        <v>20456.535190000002</v>
      </c>
      <c r="M2870" s="9">
        <f t="shared" si="1372"/>
        <v>101.66708176988337</v>
      </c>
      <c r="N2870" s="9">
        <f t="shared" si="1373"/>
        <v>99.954730281738321</v>
      </c>
    </row>
    <row r="2871" spans="1:14" ht="25.5">
      <c r="A2871" s="8" t="s">
        <v>89</v>
      </c>
      <c r="B2871" s="2" t="s">
        <v>1174</v>
      </c>
      <c r="C2871" s="2" t="s">
        <v>78</v>
      </c>
      <c r="D2871" s="2" t="s">
        <v>21</v>
      </c>
      <c r="E2871" s="2" t="s">
        <v>1184</v>
      </c>
      <c r="F2871" s="2" t="s">
        <v>90</v>
      </c>
      <c r="G2871" s="9">
        <v>976.5</v>
      </c>
      <c r="H2871" s="9" t="s">
        <v>0</v>
      </c>
      <c r="I2871" s="9">
        <v>976.5</v>
      </c>
      <c r="J2871" s="9">
        <f>J2872</f>
        <v>856.5</v>
      </c>
      <c r="K2871" s="9">
        <f t="shared" ref="K2871:L2871" si="1390">K2872</f>
        <v>856.5</v>
      </c>
      <c r="L2871" s="9">
        <f t="shared" si="1390"/>
        <v>855.95263</v>
      </c>
      <c r="M2871" s="9">
        <f t="shared" si="1372"/>
        <v>87.655159242191502</v>
      </c>
      <c r="N2871" s="9">
        <f t="shared" si="1373"/>
        <v>99.93609223584356</v>
      </c>
    </row>
    <row r="2872" spans="1:14" ht="38.25">
      <c r="A2872" s="8" t="s">
        <v>91</v>
      </c>
      <c r="B2872" s="2" t="s">
        <v>1174</v>
      </c>
      <c r="C2872" s="2" t="s">
        <v>78</v>
      </c>
      <c r="D2872" s="2" t="s">
        <v>21</v>
      </c>
      <c r="E2872" s="2" t="s">
        <v>1184</v>
      </c>
      <c r="F2872" s="2" t="s">
        <v>92</v>
      </c>
      <c r="G2872" s="9">
        <v>976.5</v>
      </c>
      <c r="H2872" s="9" t="s">
        <v>0</v>
      </c>
      <c r="I2872" s="9">
        <v>976.5</v>
      </c>
      <c r="J2872" s="9">
        <v>856.5</v>
      </c>
      <c r="K2872" s="9">
        <v>856.5</v>
      </c>
      <c r="L2872" s="9">
        <v>855.95263</v>
      </c>
      <c r="M2872" s="9">
        <f t="shared" si="1372"/>
        <v>87.655159242191502</v>
      </c>
      <c r="N2872" s="9">
        <f t="shared" si="1373"/>
        <v>99.93609223584356</v>
      </c>
    </row>
    <row r="2873" spans="1:14">
      <c r="A2873" s="8" t="s">
        <v>97</v>
      </c>
      <c r="B2873" s="2" t="s">
        <v>1174</v>
      </c>
      <c r="C2873" s="2" t="s">
        <v>78</v>
      </c>
      <c r="D2873" s="2" t="s">
        <v>21</v>
      </c>
      <c r="E2873" s="2" t="s">
        <v>1184</v>
      </c>
      <c r="F2873" s="2" t="s">
        <v>98</v>
      </c>
      <c r="G2873" s="9">
        <v>3</v>
      </c>
      <c r="H2873" s="9" t="s">
        <v>0</v>
      </c>
      <c r="I2873" s="9">
        <v>3</v>
      </c>
      <c r="J2873" s="9">
        <f>J2874</f>
        <v>0</v>
      </c>
      <c r="K2873" s="9">
        <f t="shared" ref="K2873:L2873" si="1391">K2874</f>
        <v>0</v>
      </c>
      <c r="L2873" s="9">
        <f t="shared" si="1391"/>
        <v>0</v>
      </c>
      <c r="M2873" s="9">
        <f t="shared" si="1372"/>
        <v>0</v>
      </c>
      <c r="N2873" s="9" t="e">
        <f t="shared" si="1373"/>
        <v>#DIV/0!</v>
      </c>
    </row>
    <row r="2874" spans="1:14">
      <c r="A2874" s="8" t="s">
        <v>99</v>
      </c>
      <c r="B2874" s="2" t="s">
        <v>1174</v>
      </c>
      <c r="C2874" s="2" t="s">
        <v>78</v>
      </c>
      <c r="D2874" s="2" t="s">
        <v>21</v>
      </c>
      <c r="E2874" s="2" t="s">
        <v>1184</v>
      </c>
      <c r="F2874" s="2" t="s">
        <v>100</v>
      </c>
      <c r="G2874" s="9">
        <v>3</v>
      </c>
      <c r="H2874" s="9" t="s">
        <v>0</v>
      </c>
      <c r="I2874" s="9">
        <v>3</v>
      </c>
      <c r="J2874" s="9">
        <v>0</v>
      </c>
      <c r="K2874" s="9">
        <v>0</v>
      </c>
      <c r="L2874" s="9">
        <v>0</v>
      </c>
      <c r="M2874" s="9">
        <f t="shared" si="1372"/>
        <v>0</v>
      </c>
      <c r="N2874" s="9" t="e">
        <f t="shared" si="1373"/>
        <v>#DIV/0!</v>
      </c>
    </row>
    <row r="2875" spans="1:14" ht="25.5">
      <c r="A2875" s="8" t="s">
        <v>1181</v>
      </c>
      <c r="B2875" s="2" t="s">
        <v>1174</v>
      </c>
      <c r="C2875" s="2" t="s">
        <v>78</v>
      </c>
      <c r="D2875" s="2" t="s">
        <v>21</v>
      </c>
      <c r="E2875" s="2" t="s">
        <v>1185</v>
      </c>
      <c r="F2875" s="6" t="s">
        <v>0</v>
      </c>
      <c r="G2875" s="9">
        <v>24256</v>
      </c>
      <c r="H2875" s="9" t="s">
        <v>0</v>
      </c>
      <c r="I2875" s="9">
        <v>24256</v>
      </c>
      <c r="J2875" s="9">
        <f>J2876</f>
        <v>23414.3</v>
      </c>
      <c r="K2875" s="9">
        <f t="shared" ref="K2875:L2876" si="1392">K2876</f>
        <v>23414.3</v>
      </c>
      <c r="L2875" s="9">
        <f t="shared" si="1392"/>
        <v>23414.24077</v>
      </c>
      <c r="M2875" s="9">
        <f t="shared" si="1372"/>
        <v>96.529686551780998</v>
      </c>
      <c r="N2875" s="9">
        <f t="shared" si="1373"/>
        <v>99.999747034931659</v>
      </c>
    </row>
    <row r="2876" spans="1:14" ht="25.5">
      <c r="A2876" s="8" t="s">
        <v>89</v>
      </c>
      <c r="B2876" s="2" t="s">
        <v>1174</v>
      </c>
      <c r="C2876" s="2" t="s">
        <v>78</v>
      </c>
      <c r="D2876" s="2" t="s">
        <v>21</v>
      </c>
      <c r="E2876" s="2" t="s">
        <v>1185</v>
      </c>
      <c r="F2876" s="2" t="s">
        <v>90</v>
      </c>
      <c r="G2876" s="9">
        <v>24256</v>
      </c>
      <c r="H2876" s="9" t="s">
        <v>0</v>
      </c>
      <c r="I2876" s="9">
        <v>24256</v>
      </c>
      <c r="J2876" s="9">
        <f>J2877</f>
        <v>23414.3</v>
      </c>
      <c r="K2876" s="9">
        <f t="shared" si="1392"/>
        <v>23414.3</v>
      </c>
      <c r="L2876" s="9">
        <f t="shared" si="1392"/>
        <v>23414.24077</v>
      </c>
      <c r="M2876" s="9">
        <f t="shared" si="1372"/>
        <v>96.529686551780998</v>
      </c>
      <c r="N2876" s="9">
        <f t="shared" si="1373"/>
        <v>99.999747034931659</v>
      </c>
    </row>
    <row r="2877" spans="1:14" ht="38.25">
      <c r="A2877" s="8" t="s">
        <v>91</v>
      </c>
      <c r="B2877" s="2" t="s">
        <v>1174</v>
      </c>
      <c r="C2877" s="2" t="s">
        <v>78</v>
      </c>
      <c r="D2877" s="2" t="s">
        <v>21</v>
      </c>
      <c r="E2877" s="2" t="s">
        <v>1185</v>
      </c>
      <c r="F2877" s="2" t="s">
        <v>92</v>
      </c>
      <c r="G2877" s="9">
        <v>24256</v>
      </c>
      <c r="H2877" s="9" t="s">
        <v>0</v>
      </c>
      <c r="I2877" s="9">
        <v>24256</v>
      </c>
      <c r="J2877" s="9">
        <v>23414.3</v>
      </c>
      <c r="K2877" s="9">
        <v>23414.3</v>
      </c>
      <c r="L2877" s="9">
        <v>23414.24077</v>
      </c>
      <c r="M2877" s="9">
        <f t="shared" si="1372"/>
        <v>96.529686551780998</v>
      </c>
      <c r="N2877" s="9">
        <f t="shared" si="1373"/>
        <v>99.999747034931659</v>
      </c>
    </row>
    <row r="2878" spans="1:14" ht="51">
      <c r="A2878" s="8" t="s">
        <v>430</v>
      </c>
      <c r="B2878" s="2" t="s">
        <v>1174</v>
      </c>
      <c r="C2878" s="2" t="s">
        <v>78</v>
      </c>
      <c r="D2878" s="2" t="s">
        <v>21</v>
      </c>
      <c r="E2878" s="2" t="s">
        <v>431</v>
      </c>
      <c r="F2878" s="6" t="s">
        <v>0</v>
      </c>
      <c r="G2878" s="9">
        <v>70</v>
      </c>
      <c r="H2878" s="9" t="s">
        <v>0</v>
      </c>
      <c r="I2878" s="9">
        <v>70</v>
      </c>
      <c r="J2878" s="9">
        <f>J2879</f>
        <v>70</v>
      </c>
      <c r="K2878" s="9">
        <f t="shared" ref="K2878:L2880" si="1393">K2879</f>
        <v>70</v>
      </c>
      <c r="L2878" s="9">
        <f t="shared" si="1393"/>
        <v>18.940000000000001</v>
      </c>
      <c r="M2878" s="9">
        <f t="shared" si="1372"/>
        <v>27.057142857142857</v>
      </c>
      <c r="N2878" s="9">
        <f t="shared" si="1373"/>
        <v>27.057142857142857</v>
      </c>
    </row>
    <row r="2879" spans="1:14" ht="38.25">
      <c r="A2879" s="8" t="s">
        <v>682</v>
      </c>
      <c r="B2879" s="2" t="s">
        <v>1174</v>
      </c>
      <c r="C2879" s="2" t="s">
        <v>78</v>
      </c>
      <c r="D2879" s="2" t="s">
        <v>21</v>
      </c>
      <c r="E2879" s="2" t="s">
        <v>683</v>
      </c>
      <c r="F2879" s="6" t="s">
        <v>0</v>
      </c>
      <c r="G2879" s="9">
        <v>70</v>
      </c>
      <c r="H2879" s="9" t="s">
        <v>0</v>
      </c>
      <c r="I2879" s="9">
        <v>70</v>
      </c>
      <c r="J2879" s="9">
        <f>J2880</f>
        <v>70</v>
      </c>
      <c r="K2879" s="9">
        <f t="shared" si="1393"/>
        <v>70</v>
      </c>
      <c r="L2879" s="9">
        <f t="shared" si="1393"/>
        <v>18.940000000000001</v>
      </c>
      <c r="M2879" s="9">
        <f t="shared" si="1372"/>
        <v>27.057142857142857</v>
      </c>
      <c r="N2879" s="9">
        <f t="shared" si="1373"/>
        <v>27.057142857142857</v>
      </c>
    </row>
    <row r="2880" spans="1:14" ht="76.5">
      <c r="A2880" s="8" t="s">
        <v>85</v>
      </c>
      <c r="B2880" s="2" t="s">
        <v>1174</v>
      </c>
      <c r="C2880" s="2" t="s">
        <v>78</v>
      </c>
      <c r="D2880" s="2" t="s">
        <v>21</v>
      </c>
      <c r="E2880" s="2" t="s">
        <v>683</v>
      </c>
      <c r="F2880" s="2" t="s">
        <v>86</v>
      </c>
      <c r="G2880" s="9">
        <v>70</v>
      </c>
      <c r="H2880" s="9" t="s">
        <v>0</v>
      </c>
      <c r="I2880" s="9">
        <v>70</v>
      </c>
      <c r="J2880" s="9">
        <f>J2881</f>
        <v>70</v>
      </c>
      <c r="K2880" s="9">
        <f t="shared" si="1393"/>
        <v>70</v>
      </c>
      <c r="L2880" s="9">
        <f t="shared" si="1393"/>
        <v>18.940000000000001</v>
      </c>
      <c r="M2880" s="9">
        <f t="shared" si="1372"/>
        <v>27.057142857142857</v>
      </c>
      <c r="N2880" s="9">
        <f t="shared" si="1373"/>
        <v>27.057142857142857</v>
      </c>
    </row>
    <row r="2881" spans="1:14" ht="25.5">
      <c r="A2881" s="8" t="s">
        <v>87</v>
      </c>
      <c r="B2881" s="2" t="s">
        <v>1174</v>
      </c>
      <c r="C2881" s="2" t="s">
        <v>78</v>
      </c>
      <c r="D2881" s="2" t="s">
        <v>21</v>
      </c>
      <c r="E2881" s="2" t="s">
        <v>683</v>
      </c>
      <c r="F2881" s="2" t="s">
        <v>88</v>
      </c>
      <c r="G2881" s="9">
        <v>70</v>
      </c>
      <c r="H2881" s="9" t="s">
        <v>0</v>
      </c>
      <c r="I2881" s="9">
        <v>70</v>
      </c>
      <c r="J2881" s="9">
        <v>70</v>
      </c>
      <c r="K2881" s="9">
        <v>70</v>
      </c>
      <c r="L2881" s="9">
        <v>18.940000000000001</v>
      </c>
      <c r="M2881" s="9">
        <f t="shared" si="1372"/>
        <v>27.057142857142857</v>
      </c>
      <c r="N2881" s="9">
        <f t="shared" si="1373"/>
        <v>27.057142857142857</v>
      </c>
    </row>
    <row r="2882" spans="1:14">
      <c r="A2882" s="12" t="s">
        <v>0</v>
      </c>
      <c r="B2882" s="13" t="s">
        <v>0</v>
      </c>
      <c r="C2882" s="6" t="s">
        <v>0</v>
      </c>
      <c r="D2882" s="6" t="s">
        <v>0</v>
      </c>
      <c r="E2882" s="6" t="s">
        <v>0</v>
      </c>
      <c r="F2882" s="6" t="s">
        <v>0</v>
      </c>
      <c r="G2882" s="14" t="s">
        <v>0</v>
      </c>
      <c r="H2882" s="14" t="s">
        <v>0</v>
      </c>
      <c r="I2882" s="14" t="s">
        <v>0</v>
      </c>
      <c r="J2882" s="14"/>
      <c r="K2882" s="14"/>
      <c r="L2882" s="14"/>
      <c r="M2882" s="14"/>
      <c r="N2882" s="14"/>
    </row>
    <row r="2883" spans="1:14" ht="51">
      <c r="A2883" s="4" t="s">
        <v>1186</v>
      </c>
      <c r="B2883" s="5" t="s">
        <v>1187</v>
      </c>
      <c r="C2883" s="6" t="s">
        <v>0</v>
      </c>
      <c r="D2883" s="6" t="s">
        <v>0</v>
      </c>
      <c r="E2883" s="6" t="s">
        <v>0</v>
      </c>
      <c r="F2883" s="6" t="s">
        <v>0</v>
      </c>
      <c r="G2883" s="7">
        <v>285572.7</v>
      </c>
      <c r="H2883" s="7" t="s">
        <v>0</v>
      </c>
      <c r="I2883" s="7">
        <v>285572.7</v>
      </c>
      <c r="J2883" s="7">
        <f>J2884</f>
        <v>285572.7</v>
      </c>
      <c r="K2883" s="7">
        <f t="shared" ref="K2883:L2886" si="1394">K2884</f>
        <v>285572.7</v>
      </c>
      <c r="L2883" s="7">
        <f t="shared" si="1394"/>
        <v>285572.57949000003</v>
      </c>
      <c r="M2883" s="7">
        <f t="shared" si="1372"/>
        <v>99.999957800588092</v>
      </c>
      <c r="N2883" s="7">
        <f t="shared" si="1373"/>
        <v>99.999957800588092</v>
      </c>
    </row>
    <row r="2884" spans="1:14">
      <c r="A2884" s="8" t="s">
        <v>18</v>
      </c>
      <c r="B2884" s="2" t="s">
        <v>1187</v>
      </c>
      <c r="C2884" s="2" t="s">
        <v>19</v>
      </c>
      <c r="D2884" s="6" t="s">
        <v>0</v>
      </c>
      <c r="E2884" s="6" t="s">
        <v>0</v>
      </c>
      <c r="F2884" s="6" t="s">
        <v>0</v>
      </c>
      <c r="G2884" s="9">
        <v>285572.7</v>
      </c>
      <c r="H2884" s="9" t="s">
        <v>0</v>
      </c>
      <c r="I2884" s="9">
        <v>285572.7</v>
      </c>
      <c r="J2884" s="9">
        <f>J2885</f>
        <v>285572.7</v>
      </c>
      <c r="K2884" s="9">
        <f t="shared" si="1394"/>
        <v>285572.7</v>
      </c>
      <c r="L2884" s="9">
        <f t="shared" si="1394"/>
        <v>285572.57949000003</v>
      </c>
      <c r="M2884" s="9">
        <f t="shared" si="1372"/>
        <v>99.999957800588092</v>
      </c>
      <c r="N2884" s="9">
        <f t="shared" si="1373"/>
        <v>99.999957800588092</v>
      </c>
    </row>
    <row r="2885" spans="1:14">
      <c r="A2885" s="8" t="s">
        <v>670</v>
      </c>
      <c r="B2885" s="2" t="s">
        <v>1187</v>
      </c>
      <c r="C2885" s="2" t="s">
        <v>19</v>
      </c>
      <c r="D2885" s="2" t="s">
        <v>115</v>
      </c>
      <c r="E2885" s="6" t="s">
        <v>0</v>
      </c>
      <c r="F2885" s="6" t="s">
        <v>0</v>
      </c>
      <c r="G2885" s="9">
        <v>285572.7</v>
      </c>
      <c r="H2885" s="9" t="s">
        <v>0</v>
      </c>
      <c r="I2885" s="9">
        <v>285572.7</v>
      </c>
      <c r="J2885" s="9">
        <f>J2886</f>
        <v>285572.7</v>
      </c>
      <c r="K2885" s="9">
        <f t="shared" si="1394"/>
        <v>285572.7</v>
      </c>
      <c r="L2885" s="9">
        <f t="shared" si="1394"/>
        <v>285572.57949000003</v>
      </c>
      <c r="M2885" s="9">
        <f t="shared" si="1372"/>
        <v>99.999957800588092</v>
      </c>
      <c r="N2885" s="9">
        <f t="shared" si="1373"/>
        <v>99.999957800588092</v>
      </c>
    </row>
    <row r="2886" spans="1:14" ht="51">
      <c r="A2886" s="8" t="s">
        <v>811</v>
      </c>
      <c r="B2886" s="2" t="s">
        <v>1187</v>
      </c>
      <c r="C2886" s="2" t="s">
        <v>19</v>
      </c>
      <c r="D2886" s="2" t="s">
        <v>115</v>
      </c>
      <c r="E2886" s="2" t="s">
        <v>812</v>
      </c>
      <c r="F2886" s="6" t="s">
        <v>0</v>
      </c>
      <c r="G2886" s="9">
        <v>285572.7</v>
      </c>
      <c r="H2886" s="9" t="s">
        <v>0</v>
      </c>
      <c r="I2886" s="9">
        <v>285572.7</v>
      </c>
      <c r="J2886" s="9">
        <f>J2887</f>
        <v>285572.7</v>
      </c>
      <c r="K2886" s="9">
        <f t="shared" si="1394"/>
        <v>285572.7</v>
      </c>
      <c r="L2886" s="9">
        <f t="shared" si="1394"/>
        <v>285572.57949000003</v>
      </c>
      <c r="M2886" s="9">
        <f t="shared" si="1372"/>
        <v>99.999957800588092</v>
      </c>
      <c r="N2886" s="9">
        <f t="shared" si="1373"/>
        <v>99.999957800588092</v>
      </c>
    </row>
    <row r="2887" spans="1:14" ht="38.25">
      <c r="A2887" s="8" t="s">
        <v>813</v>
      </c>
      <c r="B2887" s="2" t="s">
        <v>1187</v>
      </c>
      <c r="C2887" s="2" t="s">
        <v>19</v>
      </c>
      <c r="D2887" s="2" t="s">
        <v>115</v>
      </c>
      <c r="E2887" s="2" t="s">
        <v>814</v>
      </c>
      <c r="F2887" s="6" t="s">
        <v>0</v>
      </c>
      <c r="G2887" s="9">
        <v>285572.7</v>
      </c>
      <c r="H2887" s="9" t="s">
        <v>0</v>
      </c>
      <c r="I2887" s="9">
        <v>285572.7</v>
      </c>
      <c r="J2887" s="9">
        <f>J2888+J2895</f>
        <v>285572.7</v>
      </c>
      <c r="K2887" s="9">
        <f t="shared" ref="K2887:L2887" si="1395">K2888+K2895</f>
        <v>285572.7</v>
      </c>
      <c r="L2887" s="9">
        <f t="shared" si="1395"/>
        <v>285572.57949000003</v>
      </c>
      <c r="M2887" s="9">
        <f t="shared" si="1372"/>
        <v>99.999957800588092</v>
      </c>
      <c r="N2887" s="9">
        <f t="shared" si="1373"/>
        <v>99.999957800588092</v>
      </c>
    </row>
    <row r="2888" spans="1:14" ht="25.5">
      <c r="A2888" s="8" t="s">
        <v>83</v>
      </c>
      <c r="B2888" s="2" t="s">
        <v>1187</v>
      </c>
      <c r="C2888" s="2" t="s">
        <v>19</v>
      </c>
      <c r="D2888" s="2" t="s">
        <v>115</v>
      </c>
      <c r="E2888" s="2" t="s">
        <v>815</v>
      </c>
      <c r="F2888" s="6" t="s">
        <v>0</v>
      </c>
      <c r="G2888" s="9">
        <v>202246.2</v>
      </c>
      <c r="H2888" s="9" t="s">
        <v>0</v>
      </c>
      <c r="I2888" s="9">
        <v>202246.2</v>
      </c>
      <c r="J2888" s="9">
        <f>J2889+J2891+J2893</f>
        <v>202246.2</v>
      </c>
      <c r="K2888" s="9">
        <f t="shared" ref="K2888:L2888" si="1396">K2889+K2891+K2893</f>
        <v>202246.2</v>
      </c>
      <c r="L2888" s="9">
        <f t="shared" si="1396"/>
        <v>202246.09224</v>
      </c>
      <c r="M2888" s="9">
        <f t="shared" si="1372"/>
        <v>99.999946718405582</v>
      </c>
      <c r="N2888" s="9">
        <f t="shared" si="1373"/>
        <v>99.999946718405582</v>
      </c>
    </row>
    <row r="2889" spans="1:14" ht="76.5">
      <c r="A2889" s="8" t="s">
        <v>85</v>
      </c>
      <c r="B2889" s="2" t="s">
        <v>1187</v>
      </c>
      <c r="C2889" s="2" t="s">
        <v>19</v>
      </c>
      <c r="D2889" s="2" t="s">
        <v>115</v>
      </c>
      <c r="E2889" s="2" t="s">
        <v>815</v>
      </c>
      <c r="F2889" s="2" t="s">
        <v>86</v>
      </c>
      <c r="G2889" s="9">
        <v>148676.4</v>
      </c>
      <c r="H2889" s="9" t="s">
        <v>0</v>
      </c>
      <c r="I2889" s="9">
        <v>148676.4</v>
      </c>
      <c r="J2889" s="9">
        <f>J2890</f>
        <v>148676.4</v>
      </c>
      <c r="K2889" s="9">
        <f t="shared" ref="K2889:L2889" si="1397">K2890</f>
        <v>148676.4</v>
      </c>
      <c r="L2889" s="9">
        <f t="shared" si="1397"/>
        <v>148676.29402</v>
      </c>
      <c r="M2889" s="9">
        <f t="shared" si="1372"/>
        <v>99.999928717671409</v>
      </c>
      <c r="N2889" s="9">
        <f t="shared" si="1373"/>
        <v>99.999928717671409</v>
      </c>
    </row>
    <row r="2890" spans="1:14" ht="25.5">
      <c r="A2890" s="8" t="s">
        <v>87</v>
      </c>
      <c r="B2890" s="2" t="s">
        <v>1187</v>
      </c>
      <c r="C2890" s="2" t="s">
        <v>19</v>
      </c>
      <c r="D2890" s="2" t="s">
        <v>115</v>
      </c>
      <c r="E2890" s="2" t="s">
        <v>815</v>
      </c>
      <c r="F2890" s="2" t="s">
        <v>88</v>
      </c>
      <c r="G2890" s="9">
        <v>148676.4</v>
      </c>
      <c r="H2890" s="9" t="s">
        <v>0</v>
      </c>
      <c r="I2890" s="9">
        <v>148676.4</v>
      </c>
      <c r="J2890" s="9">
        <f>144436.4+4240</f>
        <v>148676.4</v>
      </c>
      <c r="K2890" s="9">
        <f>144436.4+4240</f>
        <v>148676.4</v>
      </c>
      <c r="L2890" s="9">
        <f>144436.29402+4240</f>
        <v>148676.29402</v>
      </c>
      <c r="M2890" s="9">
        <f t="shared" si="1372"/>
        <v>99.999928717671409</v>
      </c>
      <c r="N2890" s="9">
        <f t="shared" si="1373"/>
        <v>99.999928717671409</v>
      </c>
    </row>
    <row r="2891" spans="1:14" ht="25.5">
      <c r="A2891" s="8" t="s">
        <v>89</v>
      </c>
      <c r="B2891" s="2" t="s">
        <v>1187</v>
      </c>
      <c r="C2891" s="2" t="s">
        <v>19</v>
      </c>
      <c r="D2891" s="2" t="s">
        <v>115</v>
      </c>
      <c r="E2891" s="2" t="s">
        <v>815</v>
      </c>
      <c r="F2891" s="2" t="s">
        <v>90</v>
      </c>
      <c r="G2891" s="9">
        <v>52141.8</v>
      </c>
      <c r="H2891" s="9" t="s">
        <v>0</v>
      </c>
      <c r="I2891" s="9">
        <v>52141.8</v>
      </c>
      <c r="J2891" s="9">
        <f>J2892</f>
        <v>52141.8</v>
      </c>
      <c r="K2891" s="9">
        <f t="shared" ref="K2891:L2891" si="1398">K2892</f>
        <v>52141.8</v>
      </c>
      <c r="L2891" s="9">
        <f t="shared" si="1398"/>
        <v>52141.798219999997</v>
      </c>
      <c r="M2891" s="9">
        <f t="shared" si="1372"/>
        <v>99.999996586232143</v>
      </c>
      <c r="N2891" s="9">
        <f t="shared" si="1373"/>
        <v>99.999996586232143</v>
      </c>
    </row>
    <row r="2892" spans="1:14" ht="38.25">
      <c r="A2892" s="8" t="s">
        <v>91</v>
      </c>
      <c r="B2892" s="2" t="s">
        <v>1187</v>
      </c>
      <c r="C2892" s="2" t="s">
        <v>19</v>
      </c>
      <c r="D2892" s="2" t="s">
        <v>115</v>
      </c>
      <c r="E2892" s="2" t="s">
        <v>815</v>
      </c>
      <c r="F2892" s="2" t="s">
        <v>92</v>
      </c>
      <c r="G2892" s="9">
        <v>52141.8</v>
      </c>
      <c r="H2892" s="9" t="s">
        <v>0</v>
      </c>
      <c r="I2892" s="9">
        <v>52141.8</v>
      </c>
      <c r="J2892" s="55">
        <v>52141.8</v>
      </c>
      <c r="K2892" s="9">
        <v>52141.8</v>
      </c>
      <c r="L2892" s="9">
        <v>52141.798219999997</v>
      </c>
      <c r="M2892" s="9">
        <f t="shared" si="1372"/>
        <v>99.999996586232143</v>
      </c>
      <c r="N2892" s="9">
        <f t="shared" si="1373"/>
        <v>99.999996586232143</v>
      </c>
    </row>
    <row r="2893" spans="1:14">
      <c r="A2893" s="8" t="s">
        <v>97</v>
      </c>
      <c r="B2893" s="2" t="s">
        <v>1187</v>
      </c>
      <c r="C2893" s="2" t="s">
        <v>19</v>
      </c>
      <c r="D2893" s="2" t="s">
        <v>115</v>
      </c>
      <c r="E2893" s="2" t="s">
        <v>815</v>
      </c>
      <c r="F2893" s="2" t="s">
        <v>98</v>
      </c>
      <c r="G2893" s="9">
        <v>1428</v>
      </c>
      <c r="H2893" s="9" t="s">
        <v>0</v>
      </c>
      <c r="I2893" s="9">
        <v>1428</v>
      </c>
      <c r="J2893" s="9">
        <f>J2894</f>
        <v>1428</v>
      </c>
      <c r="K2893" s="9">
        <f t="shared" ref="K2893:L2893" si="1399">K2894</f>
        <v>1428</v>
      </c>
      <c r="L2893" s="9">
        <f t="shared" si="1399"/>
        <v>1428</v>
      </c>
      <c r="M2893" s="9">
        <f t="shared" si="1372"/>
        <v>100</v>
      </c>
      <c r="N2893" s="9">
        <f t="shared" si="1373"/>
        <v>100</v>
      </c>
    </row>
    <row r="2894" spans="1:14">
      <c r="A2894" s="8" t="s">
        <v>99</v>
      </c>
      <c r="B2894" s="2" t="s">
        <v>1187</v>
      </c>
      <c r="C2894" s="2" t="s">
        <v>19</v>
      </c>
      <c r="D2894" s="2" t="s">
        <v>115</v>
      </c>
      <c r="E2894" s="2" t="s">
        <v>815</v>
      </c>
      <c r="F2894" s="2" t="s">
        <v>100</v>
      </c>
      <c r="G2894" s="9">
        <v>1428</v>
      </c>
      <c r="H2894" s="9" t="s">
        <v>0</v>
      </c>
      <c r="I2894" s="9">
        <v>1428</v>
      </c>
      <c r="J2894" s="9">
        <f>1398+30</f>
        <v>1428</v>
      </c>
      <c r="K2894" s="9">
        <f>1398+30</f>
        <v>1428</v>
      </c>
      <c r="L2894" s="9">
        <f>1398+30</f>
        <v>1428</v>
      </c>
      <c r="M2894" s="9">
        <f t="shared" si="1372"/>
        <v>100</v>
      </c>
      <c r="N2894" s="9">
        <f t="shared" si="1373"/>
        <v>100</v>
      </c>
    </row>
    <row r="2895" spans="1:14" ht="25.5">
      <c r="A2895" s="8" t="s">
        <v>1188</v>
      </c>
      <c r="B2895" s="2" t="s">
        <v>1187</v>
      </c>
      <c r="C2895" s="2" t="s">
        <v>19</v>
      </c>
      <c r="D2895" s="2" t="s">
        <v>115</v>
      </c>
      <c r="E2895" s="2" t="s">
        <v>1189</v>
      </c>
      <c r="F2895" s="6" t="s">
        <v>0</v>
      </c>
      <c r="G2895" s="9">
        <v>83326.5</v>
      </c>
      <c r="H2895" s="9" t="s">
        <v>0</v>
      </c>
      <c r="I2895" s="9">
        <v>83326.5</v>
      </c>
      <c r="J2895" s="9">
        <f>J2896</f>
        <v>83326.5</v>
      </c>
      <c r="K2895" s="9">
        <f t="shared" ref="K2895:L2896" si="1400">K2896</f>
        <v>83326.5</v>
      </c>
      <c r="L2895" s="9">
        <f t="shared" si="1400"/>
        <v>83326.487250000006</v>
      </c>
      <c r="M2895" s="9">
        <f t="shared" si="1372"/>
        <v>99.999984698745308</v>
      </c>
      <c r="N2895" s="9">
        <f t="shared" si="1373"/>
        <v>99.999984698745308</v>
      </c>
    </row>
    <row r="2896" spans="1:14" ht="25.5">
      <c r="A2896" s="8" t="s">
        <v>89</v>
      </c>
      <c r="B2896" s="2" t="s">
        <v>1187</v>
      </c>
      <c r="C2896" s="2" t="s">
        <v>19</v>
      </c>
      <c r="D2896" s="2" t="s">
        <v>115</v>
      </c>
      <c r="E2896" s="2" t="s">
        <v>1189</v>
      </c>
      <c r="F2896" s="2" t="s">
        <v>90</v>
      </c>
      <c r="G2896" s="9">
        <v>83326.5</v>
      </c>
      <c r="H2896" s="9" t="s">
        <v>0</v>
      </c>
      <c r="I2896" s="9">
        <v>83326.5</v>
      </c>
      <c r="J2896" s="9">
        <f>J2897</f>
        <v>83326.5</v>
      </c>
      <c r="K2896" s="9">
        <f t="shared" si="1400"/>
        <v>83326.5</v>
      </c>
      <c r="L2896" s="9">
        <f t="shared" si="1400"/>
        <v>83326.487250000006</v>
      </c>
      <c r="M2896" s="9">
        <f t="shared" si="1372"/>
        <v>99.999984698745308</v>
      </c>
      <c r="N2896" s="9">
        <f t="shared" si="1373"/>
        <v>99.999984698745308</v>
      </c>
    </row>
    <row r="2897" spans="1:14" ht="38.25">
      <c r="A2897" s="8" t="s">
        <v>91</v>
      </c>
      <c r="B2897" s="2" t="s">
        <v>1187</v>
      </c>
      <c r="C2897" s="2" t="s">
        <v>19</v>
      </c>
      <c r="D2897" s="2" t="s">
        <v>115</v>
      </c>
      <c r="E2897" s="2" t="s">
        <v>1189</v>
      </c>
      <c r="F2897" s="2" t="s">
        <v>92</v>
      </c>
      <c r="G2897" s="9">
        <v>83326.5</v>
      </c>
      <c r="H2897" s="9" t="s">
        <v>0</v>
      </c>
      <c r="I2897" s="9">
        <v>83326.5</v>
      </c>
      <c r="J2897" s="9">
        <v>83326.5</v>
      </c>
      <c r="K2897" s="9">
        <v>83326.5</v>
      </c>
      <c r="L2897" s="9">
        <v>83326.487250000006</v>
      </c>
      <c r="M2897" s="9">
        <f t="shared" si="1372"/>
        <v>99.999984698745308</v>
      </c>
      <c r="N2897" s="9">
        <f t="shared" si="1373"/>
        <v>99.999984698745308</v>
      </c>
    </row>
    <row r="2898" spans="1:14">
      <c r="A2898" s="12" t="s">
        <v>0</v>
      </c>
      <c r="B2898" s="13" t="s">
        <v>0</v>
      </c>
      <c r="C2898" s="6" t="s">
        <v>0</v>
      </c>
      <c r="D2898" s="6" t="s">
        <v>0</v>
      </c>
      <c r="E2898" s="6" t="s">
        <v>0</v>
      </c>
      <c r="F2898" s="6" t="s">
        <v>0</v>
      </c>
      <c r="G2898" s="14" t="s">
        <v>0</v>
      </c>
      <c r="H2898" s="14" t="s">
        <v>0</v>
      </c>
      <c r="I2898" s="14" t="s">
        <v>0</v>
      </c>
      <c r="J2898" s="14"/>
      <c r="K2898" s="14"/>
      <c r="L2898" s="14"/>
      <c r="M2898" s="14"/>
      <c r="N2898" s="14"/>
    </row>
    <row r="2899" spans="1:14" ht="38.25">
      <c r="A2899" s="4" t="s">
        <v>1190</v>
      </c>
      <c r="B2899" s="5" t="s">
        <v>1191</v>
      </c>
      <c r="C2899" s="6" t="s">
        <v>0</v>
      </c>
      <c r="D2899" s="6" t="s">
        <v>0</v>
      </c>
      <c r="E2899" s="6" t="s">
        <v>0</v>
      </c>
      <c r="F2899" s="6" t="s">
        <v>0</v>
      </c>
      <c r="G2899" s="7">
        <v>28036</v>
      </c>
      <c r="H2899" s="7" t="s">
        <v>0</v>
      </c>
      <c r="I2899" s="7">
        <v>28036</v>
      </c>
      <c r="J2899" s="7">
        <f>J2900</f>
        <v>28036</v>
      </c>
      <c r="K2899" s="7">
        <f t="shared" ref="K2899:L2903" si="1401">K2900</f>
        <v>28036</v>
      </c>
      <c r="L2899" s="7">
        <f t="shared" si="1401"/>
        <v>27746.585710000003</v>
      </c>
      <c r="M2899" s="7">
        <f t="shared" si="1372"/>
        <v>98.967704772435454</v>
      </c>
      <c r="N2899" s="7">
        <f t="shared" si="1373"/>
        <v>98.967704772435454</v>
      </c>
    </row>
    <row r="2900" spans="1:14">
      <c r="A2900" s="8" t="s">
        <v>18</v>
      </c>
      <c r="B2900" s="2" t="s">
        <v>1191</v>
      </c>
      <c r="C2900" s="2" t="s">
        <v>19</v>
      </c>
      <c r="D2900" s="6" t="s">
        <v>0</v>
      </c>
      <c r="E2900" s="6" t="s">
        <v>0</v>
      </c>
      <c r="F2900" s="6" t="s">
        <v>0</v>
      </c>
      <c r="G2900" s="9">
        <v>28036</v>
      </c>
      <c r="H2900" s="9" t="s">
        <v>0</v>
      </c>
      <c r="I2900" s="9">
        <v>28036</v>
      </c>
      <c r="J2900" s="9">
        <f>J2901</f>
        <v>28036</v>
      </c>
      <c r="K2900" s="9">
        <f t="shared" si="1401"/>
        <v>28036</v>
      </c>
      <c r="L2900" s="9">
        <f t="shared" si="1401"/>
        <v>27746.585710000003</v>
      </c>
      <c r="M2900" s="9">
        <f t="shared" si="1372"/>
        <v>98.967704772435454</v>
      </c>
      <c r="N2900" s="9">
        <f t="shared" si="1373"/>
        <v>98.967704772435454</v>
      </c>
    </row>
    <row r="2901" spans="1:14" ht="51">
      <c r="A2901" s="8" t="s">
        <v>673</v>
      </c>
      <c r="B2901" s="2" t="s">
        <v>1191</v>
      </c>
      <c r="C2901" s="2" t="s">
        <v>19</v>
      </c>
      <c r="D2901" s="2" t="s">
        <v>48</v>
      </c>
      <c r="E2901" s="6" t="s">
        <v>0</v>
      </c>
      <c r="F2901" s="6" t="s">
        <v>0</v>
      </c>
      <c r="G2901" s="9">
        <v>28036</v>
      </c>
      <c r="H2901" s="9" t="s">
        <v>0</v>
      </c>
      <c r="I2901" s="9">
        <v>28036</v>
      </c>
      <c r="J2901" s="9">
        <f>J2902</f>
        <v>28036</v>
      </c>
      <c r="K2901" s="9">
        <f t="shared" si="1401"/>
        <v>28036</v>
      </c>
      <c r="L2901" s="9">
        <f t="shared" si="1401"/>
        <v>27746.585710000003</v>
      </c>
      <c r="M2901" s="9">
        <f t="shared" si="1372"/>
        <v>98.967704772435454</v>
      </c>
      <c r="N2901" s="9">
        <f t="shared" si="1373"/>
        <v>98.967704772435454</v>
      </c>
    </row>
    <row r="2902" spans="1:14" ht="51">
      <c r="A2902" s="8" t="s">
        <v>662</v>
      </c>
      <c r="B2902" s="2" t="s">
        <v>1191</v>
      </c>
      <c r="C2902" s="2" t="s">
        <v>19</v>
      </c>
      <c r="D2902" s="2" t="s">
        <v>48</v>
      </c>
      <c r="E2902" s="2" t="s">
        <v>663</v>
      </c>
      <c r="F2902" s="6" t="s">
        <v>0</v>
      </c>
      <c r="G2902" s="9">
        <v>28036</v>
      </c>
      <c r="H2902" s="9" t="s">
        <v>0</v>
      </c>
      <c r="I2902" s="9">
        <v>28036</v>
      </c>
      <c r="J2902" s="9">
        <f>J2903</f>
        <v>28036</v>
      </c>
      <c r="K2902" s="9">
        <f t="shared" si="1401"/>
        <v>28036</v>
      </c>
      <c r="L2902" s="9">
        <f t="shared" si="1401"/>
        <v>27746.585710000003</v>
      </c>
      <c r="M2902" s="9">
        <f t="shared" si="1372"/>
        <v>98.967704772435454</v>
      </c>
      <c r="N2902" s="9">
        <f t="shared" si="1373"/>
        <v>98.967704772435454</v>
      </c>
    </row>
    <row r="2903" spans="1:14" ht="25.5">
      <c r="A2903" s="8" t="s">
        <v>1192</v>
      </c>
      <c r="B2903" s="2" t="s">
        <v>1191</v>
      </c>
      <c r="C2903" s="2" t="s">
        <v>19</v>
      </c>
      <c r="D2903" s="2" t="s">
        <v>48</v>
      </c>
      <c r="E2903" s="2" t="s">
        <v>1193</v>
      </c>
      <c r="F2903" s="6" t="s">
        <v>0</v>
      </c>
      <c r="G2903" s="9">
        <v>28036</v>
      </c>
      <c r="H2903" s="9" t="s">
        <v>0</v>
      </c>
      <c r="I2903" s="9">
        <v>28036</v>
      </c>
      <c r="J2903" s="9">
        <f>J2904</f>
        <v>28036</v>
      </c>
      <c r="K2903" s="9">
        <f t="shared" si="1401"/>
        <v>28036</v>
      </c>
      <c r="L2903" s="9">
        <f t="shared" si="1401"/>
        <v>27746.585710000003</v>
      </c>
      <c r="M2903" s="9">
        <f t="shared" si="1372"/>
        <v>98.967704772435454</v>
      </c>
      <c r="N2903" s="9">
        <f t="shared" si="1373"/>
        <v>98.967704772435454</v>
      </c>
    </row>
    <row r="2904" spans="1:14" ht="25.5">
      <c r="A2904" s="8" t="s">
        <v>83</v>
      </c>
      <c r="B2904" s="2" t="s">
        <v>1191</v>
      </c>
      <c r="C2904" s="2" t="s">
        <v>19</v>
      </c>
      <c r="D2904" s="2" t="s">
        <v>48</v>
      </c>
      <c r="E2904" s="2" t="s">
        <v>1194</v>
      </c>
      <c r="F2904" s="6" t="s">
        <v>0</v>
      </c>
      <c r="G2904" s="9">
        <v>28036</v>
      </c>
      <c r="H2904" s="9" t="s">
        <v>0</v>
      </c>
      <c r="I2904" s="9">
        <v>28036</v>
      </c>
      <c r="J2904" s="9">
        <f>J2905+J2907+J2909</f>
        <v>28036</v>
      </c>
      <c r="K2904" s="9">
        <f t="shared" ref="K2904:L2904" si="1402">K2905+K2907+K2909</f>
        <v>28036</v>
      </c>
      <c r="L2904" s="9">
        <f t="shared" si="1402"/>
        <v>27746.585710000003</v>
      </c>
      <c r="M2904" s="9">
        <f t="shared" si="1372"/>
        <v>98.967704772435454</v>
      </c>
      <c r="N2904" s="9">
        <f t="shared" si="1373"/>
        <v>98.967704772435454</v>
      </c>
    </row>
    <row r="2905" spans="1:14" ht="76.5">
      <c r="A2905" s="8" t="s">
        <v>85</v>
      </c>
      <c r="B2905" s="2" t="s">
        <v>1191</v>
      </c>
      <c r="C2905" s="2" t="s">
        <v>19</v>
      </c>
      <c r="D2905" s="2" t="s">
        <v>48</v>
      </c>
      <c r="E2905" s="2" t="s">
        <v>1194</v>
      </c>
      <c r="F2905" s="2" t="s">
        <v>86</v>
      </c>
      <c r="G2905" s="9">
        <v>26032.400000000001</v>
      </c>
      <c r="H2905" s="9" t="s">
        <v>0</v>
      </c>
      <c r="I2905" s="9">
        <v>26032.400000000001</v>
      </c>
      <c r="J2905" s="9">
        <f>J2906</f>
        <v>26032.400000000001</v>
      </c>
      <c r="K2905" s="9">
        <f t="shared" ref="K2905:L2905" si="1403">K2906</f>
        <v>26032.400000000001</v>
      </c>
      <c r="L2905" s="9">
        <f t="shared" si="1403"/>
        <v>25745.656640000001</v>
      </c>
      <c r="M2905" s="9">
        <f t="shared" ref="M2905:M2972" si="1404">L2905/I2905*100</f>
        <v>98.898513544659721</v>
      </c>
      <c r="N2905" s="9">
        <f t="shared" ref="N2905:N2972" si="1405">L2905/J2905*100</f>
        <v>98.898513544659721</v>
      </c>
    </row>
    <row r="2906" spans="1:14" ht="25.5">
      <c r="A2906" s="8" t="s">
        <v>87</v>
      </c>
      <c r="B2906" s="2" t="s">
        <v>1191</v>
      </c>
      <c r="C2906" s="2" t="s">
        <v>19</v>
      </c>
      <c r="D2906" s="2" t="s">
        <v>48</v>
      </c>
      <c r="E2906" s="2" t="s">
        <v>1194</v>
      </c>
      <c r="F2906" s="2" t="s">
        <v>88</v>
      </c>
      <c r="G2906" s="9">
        <v>26032.400000000001</v>
      </c>
      <c r="H2906" s="9" t="s">
        <v>0</v>
      </c>
      <c r="I2906" s="9">
        <v>26032.400000000001</v>
      </c>
      <c r="J2906" s="9">
        <f>23823.4+2209</f>
        <v>26032.400000000001</v>
      </c>
      <c r="K2906" s="9">
        <f>23823.4+2209</f>
        <v>26032.400000000001</v>
      </c>
      <c r="L2906" s="9">
        <f>23707.73545+2037.92119</f>
        <v>25745.656640000001</v>
      </c>
      <c r="M2906" s="9">
        <f t="shared" si="1404"/>
        <v>98.898513544659721</v>
      </c>
      <c r="N2906" s="9">
        <f t="shared" si="1405"/>
        <v>98.898513544659721</v>
      </c>
    </row>
    <row r="2907" spans="1:14" ht="25.5">
      <c r="A2907" s="8" t="s">
        <v>89</v>
      </c>
      <c r="B2907" s="2" t="s">
        <v>1191</v>
      </c>
      <c r="C2907" s="2" t="s">
        <v>19</v>
      </c>
      <c r="D2907" s="2" t="s">
        <v>48</v>
      </c>
      <c r="E2907" s="2" t="s">
        <v>1194</v>
      </c>
      <c r="F2907" s="2" t="s">
        <v>90</v>
      </c>
      <c r="G2907" s="9">
        <v>1999.6</v>
      </c>
      <c r="H2907" s="9" t="s">
        <v>0</v>
      </c>
      <c r="I2907" s="9">
        <v>1999.6</v>
      </c>
      <c r="J2907" s="9">
        <f>J2908</f>
        <v>1999.6</v>
      </c>
      <c r="K2907" s="9">
        <f t="shared" ref="K2907:L2907" si="1406">K2908</f>
        <v>1999.6</v>
      </c>
      <c r="L2907" s="9">
        <f t="shared" si="1406"/>
        <v>1999.59185</v>
      </c>
      <c r="M2907" s="9">
        <f t="shared" si="1404"/>
        <v>99.999592418483701</v>
      </c>
      <c r="N2907" s="9">
        <f t="shared" si="1405"/>
        <v>99.999592418483701</v>
      </c>
    </row>
    <row r="2908" spans="1:14" ht="38.25">
      <c r="A2908" s="8" t="s">
        <v>91</v>
      </c>
      <c r="B2908" s="2" t="s">
        <v>1191</v>
      </c>
      <c r="C2908" s="2" t="s">
        <v>19</v>
      </c>
      <c r="D2908" s="2" t="s">
        <v>48</v>
      </c>
      <c r="E2908" s="2" t="s">
        <v>1194</v>
      </c>
      <c r="F2908" s="2" t="s">
        <v>92</v>
      </c>
      <c r="G2908" s="9">
        <v>1999.6</v>
      </c>
      <c r="H2908" s="9" t="s">
        <v>0</v>
      </c>
      <c r="I2908" s="9">
        <v>1999.6</v>
      </c>
      <c r="J2908" s="9">
        <v>1999.6</v>
      </c>
      <c r="K2908" s="9">
        <v>1999.6</v>
      </c>
      <c r="L2908" s="9">
        <v>1999.59185</v>
      </c>
      <c r="M2908" s="9">
        <f t="shared" si="1404"/>
        <v>99.999592418483701</v>
      </c>
      <c r="N2908" s="9">
        <f t="shared" si="1405"/>
        <v>99.999592418483701</v>
      </c>
    </row>
    <row r="2909" spans="1:14">
      <c r="A2909" s="8" t="s">
        <v>97</v>
      </c>
      <c r="B2909" s="2" t="s">
        <v>1191</v>
      </c>
      <c r="C2909" s="2" t="s">
        <v>19</v>
      </c>
      <c r="D2909" s="2" t="s">
        <v>48</v>
      </c>
      <c r="E2909" s="2" t="s">
        <v>1194</v>
      </c>
      <c r="F2909" s="2" t="s">
        <v>98</v>
      </c>
      <c r="G2909" s="9">
        <v>4</v>
      </c>
      <c r="H2909" s="9" t="s">
        <v>0</v>
      </c>
      <c r="I2909" s="9">
        <v>4</v>
      </c>
      <c r="J2909" s="9">
        <f>J2910</f>
        <v>4</v>
      </c>
      <c r="K2909" s="9">
        <f t="shared" ref="K2909:L2909" si="1407">K2910</f>
        <v>4</v>
      </c>
      <c r="L2909" s="9">
        <f t="shared" si="1407"/>
        <v>1.3372199999999999</v>
      </c>
      <c r="M2909" s="9">
        <f t="shared" si="1404"/>
        <v>33.430499999999995</v>
      </c>
      <c r="N2909" s="9">
        <f t="shared" si="1405"/>
        <v>33.430499999999995</v>
      </c>
    </row>
    <row r="2910" spans="1:14">
      <c r="A2910" s="8" t="s">
        <v>99</v>
      </c>
      <c r="B2910" s="2" t="s">
        <v>1191</v>
      </c>
      <c r="C2910" s="2" t="s">
        <v>19</v>
      </c>
      <c r="D2910" s="2" t="s">
        <v>48</v>
      </c>
      <c r="E2910" s="2" t="s">
        <v>1194</v>
      </c>
      <c r="F2910" s="2" t="s">
        <v>100</v>
      </c>
      <c r="G2910" s="9">
        <v>4</v>
      </c>
      <c r="H2910" s="9" t="s">
        <v>0</v>
      </c>
      <c r="I2910" s="9">
        <v>4</v>
      </c>
      <c r="J2910" s="9">
        <v>4</v>
      </c>
      <c r="K2910" s="9">
        <v>4</v>
      </c>
      <c r="L2910" s="9">
        <f>0.5+0.83722</f>
        <v>1.3372199999999999</v>
      </c>
      <c r="M2910" s="9">
        <f t="shared" si="1404"/>
        <v>33.430499999999995</v>
      </c>
      <c r="N2910" s="9">
        <f t="shared" si="1405"/>
        <v>33.430499999999995</v>
      </c>
    </row>
    <row r="2911" spans="1:14">
      <c r="A2911" s="12" t="s">
        <v>0</v>
      </c>
      <c r="B2911" s="13" t="s">
        <v>0</v>
      </c>
      <c r="C2911" s="6" t="s">
        <v>0</v>
      </c>
      <c r="D2911" s="6" t="s">
        <v>0</v>
      </c>
      <c r="E2911" s="6" t="s">
        <v>0</v>
      </c>
      <c r="F2911" s="6" t="s">
        <v>0</v>
      </c>
      <c r="G2911" s="14" t="s">
        <v>0</v>
      </c>
      <c r="H2911" s="14" t="s">
        <v>0</v>
      </c>
      <c r="I2911" s="14" t="s">
        <v>0</v>
      </c>
      <c r="J2911" s="14"/>
      <c r="K2911" s="14"/>
      <c r="L2911" s="14"/>
      <c r="M2911" s="14"/>
      <c r="N2911" s="14"/>
    </row>
    <row r="2912" spans="1:14" ht="63.75">
      <c r="A2912" s="4" t="s">
        <v>1195</v>
      </c>
      <c r="B2912" s="5" t="s">
        <v>1196</v>
      </c>
      <c r="C2912" s="6" t="s">
        <v>0</v>
      </c>
      <c r="D2912" s="6" t="s">
        <v>0</v>
      </c>
      <c r="E2912" s="6" t="s">
        <v>0</v>
      </c>
      <c r="F2912" s="6" t="s">
        <v>0</v>
      </c>
      <c r="G2912" s="7">
        <v>28237.599999999999</v>
      </c>
      <c r="H2912" s="7" t="s">
        <v>0</v>
      </c>
      <c r="I2912" s="7">
        <v>28237.599999999999</v>
      </c>
      <c r="J2912" s="7">
        <f>J2913</f>
        <v>28237.599999999999</v>
      </c>
      <c r="K2912" s="7">
        <f t="shared" ref="K2912:L2916" si="1408">K2913</f>
        <v>28237.599999999999</v>
      </c>
      <c r="L2912" s="7">
        <f t="shared" si="1408"/>
        <v>28052.30818</v>
      </c>
      <c r="M2912" s="7">
        <f t="shared" si="1404"/>
        <v>99.343811726209026</v>
      </c>
      <c r="N2912" s="7">
        <f t="shared" si="1405"/>
        <v>99.343811726209026</v>
      </c>
    </row>
    <row r="2913" spans="1:14">
      <c r="A2913" s="8" t="s">
        <v>46</v>
      </c>
      <c r="B2913" s="2" t="s">
        <v>1196</v>
      </c>
      <c r="C2913" s="2" t="s">
        <v>21</v>
      </c>
      <c r="D2913" s="6" t="s">
        <v>0</v>
      </c>
      <c r="E2913" s="6" t="s">
        <v>0</v>
      </c>
      <c r="F2913" s="6" t="s">
        <v>0</v>
      </c>
      <c r="G2913" s="9">
        <v>28237.599999999999</v>
      </c>
      <c r="H2913" s="9" t="s">
        <v>0</v>
      </c>
      <c r="I2913" s="9">
        <v>28237.599999999999</v>
      </c>
      <c r="J2913" s="9">
        <f>J2914</f>
        <v>28237.599999999999</v>
      </c>
      <c r="K2913" s="9">
        <f t="shared" si="1408"/>
        <v>28237.599999999999</v>
      </c>
      <c r="L2913" s="9">
        <f t="shared" si="1408"/>
        <v>28052.30818</v>
      </c>
      <c r="M2913" s="9">
        <f t="shared" si="1404"/>
        <v>99.343811726209026</v>
      </c>
      <c r="N2913" s="9">
        <f t="shared" si="1405"/>
        <v>99.343811726209026</v>
      </c>
    </row>
    <row r="2914" spans="1:14" ht="25.5">
      <c r="A2914" s="8" t="s">
        <v>77</v>
      </c>
      <c r="B2914" s="2" t="s">
        <v>1196</v>
      </c>
      <c r="C2914" s="2" t="s">
        <v>21</v>
      </c>
      <c r="D2914" s="2" t="s">
        <v>78</v>
      </c>
      <c r="E2914" s="6" t="s">
        <v>0</v>
      </c>
      <c r="F2914" s="6" t="s">
        <v>0</v>
      </c>
      <c r="G2914" s="9">
        <v>28237.599999999999</v>
      </c>
      <c r="H2914" s="9" t="s">
        <v>0</v>
      </c>
      <c r="I2914" s="9">
        <v>28237.599999999999</v>
      </c>
      <c r="J2914" s="9">
        <f>J2915</f>
        <v>28237.599999999999</v>
      </c>
      <c r="K2914" s="9">
        <f t="shared" si="1408"/>
        <v>28237.599999999999</v>
      </c>
      <c r="L2914" s="9">
        <f t="shared" si="1408"/>
        <v>28052.30818</v>
      </c>
      <c r="M2914" s="9">
        <f t="shared" si="1404"/>
        <v>99.343811726209026</v>
      </c>
      <c r="N2914" s="9">
        <f t="shared" si="1405"/>
        <v>99.343811726209026</v>
      </c>
    </row>
    <row r="2915" spans="1:14" ht="38.25">
      <c r="A2915" s="8" t="s">
        <v>727</v>
      </c>
      <c r="B2915" s="2" t="s">
        <v>1196</v>
      </c>
      <c r="C2915" s="2" t="s">
        <v>21</v>
      </c>
      <c r="D2915" s="2" t="s">
        <v>78</v>
      </c>
      <c r="E2915" s="2" t="s">
        <v>728</v>
      </c>
      <c r="F2915" s="6" t="s">
        <v>0</v>
      </c>
      <c r="G2915" s="9">
        <v>28237.599999999999</v>
      </c>
      <c r="H2915" s="9" t="s">
        <v>0</v>
      </c>
      <c r="I2915" s="9">
        <v>28237.599999999999</v>
      </c>
      <c r="J2915" s="9">
        <f>J2916</f>
        <v>28237.599999999999</v>
      </c>
      <c r="K2915" s="9">
        <f t="shared" si="1408"/>
        <v>28237.599999999999</v>
      </c>
      <c r="L2915" s="9">
        <f t="shared" si="1408"/>
        <v>28052.30818</v>
      </c>
      <c r="M2915" s="9">
        <f t="shared" si="1404"/>
        <v>99.343811726209026</v>
      </c>
      <c r="N2915" s="9">
        <f t="shared" si="1405"/>
        <v>99.343811726209026</v>
      </c>
    </row>
    <row r="2916" spans="1:14" ht="38.25">
      <c r="A2916" s="8" t="s">
        <v>729</v>
      </c>
      <c r="B2916" s="2" t="s">
        <v>1196</v>
      </c>
      <c r="C2916" s="2" t="s">
        <v>21</v>
      </c>
      <c r="D2916" s="2" t="s">
        <v>78</v>
      </c>
      <c r="E2916" s="2" t="s">
        <v>730</v>
      </c>
      <c r="F2916" s="6" t="s">
        <v>0</v>
      </c>
      <c r="G2916" s="9">
        <v>28237.599999999999</v>
      </c>
      <c r="H2916" s="9" t="s">
        <v>0</v>
      </c>
      <c r="I2916" s="9">
        <v>28237.599999999999</v>
      </c>
      <c r="J2916" s="9">
        <f>J2917</f>
        <v>28237.599999999999</v>
      </c>
      <c r="K2916" s="9">
        <f t="shared" si="1408"/>
        <v>28237.599999999999</v>
      </c>
      <c r="L2916" s="9">
        <f t="shared" si="1408"/>
        <v>28052.30818</v>
      </c>
      <c r="M2916" s="9">
        <f t="shared" si="1404"/>
        <v>99.343811726209026</v>
      </c>
      <c r="N2916" s="9">
        <f t="shared" si="1405"/>
        <v>99.343811726209026</v>
      </c>
    </row>
    <row r="2917" spans="1:14" ht="25.5">
      <c r="A2917" s="8" t="s">
        <v>83</v>
      </c>
      <c r="B2917" s="2" t="s">
        <v>1196</v>
      </c>
      <c r="C2917" s="2" t="s">
        <v>21</v>
      </c>
      <c r="D2917" s="2" t="s">
        <v>78</v>
      </c>
      <c r="E2917" s="2" t="s">
        <v>753</v>
      </c>
      <c r="F2917" s="6" t="s">
        <v>0</v>
      </c>
      <c r="G2917" s="9">
        <v>28237.599999999999</v>
      </c>
      <c r="H2917" s="9" t="s">
        <v>0</v>
      </c>
      <c r="I2917" s="9">
        <v>28237.599999999999</v>
      </c>
      <c r="J2917" s="9">
        <f>J2918+J2920+J2922</f>
        <v>28237.599999999999</v>
      </c>
      <c r="K2917" s="9">
        <f t="shared" ref="K2917:L2917" si="1409">K2918+K2920+K2922</f>
        <v>28237.599999999999</v>
      </c>
      <c r="L2917" s="9">
        <f t="shared" si="1409"/>
        <v>28052.30818</v>
      </c>
      <c r="M2917" s="9">
        <f t="shared" si="1404"/>
        <v>99.343811726209026</v>
      </c>
      <c r="N2917" s="9">
        <f t="shared" si="1405"/>
        <v>99.343811726209026</v>
      </c>
    </row>
    <row r="2918" spans="1:14" ht="76.5">
      <c r="A2918" s="8" t="s">
        <v>85</v>
      </c>
      <c r="B2918" s="2" t="s">
        <v>1196</v>
      </c>
      <c r="C2918" s="2" t="s">
        <v>21</v>
      </c>
      <c r="D2918" s="2" t="s">
        <v>78</v>
      </c>
      <c r="E2918" s="2" t="s">
        <v>753</v>
      </c>
      <c r="F2918" s="2" t="s">
        <v>86</v>
      </c>
      <c r="G2918" s="9">
        <v>24708.3</v>
      </c>
      <c r="H2918" s="9" t="s">
        <v>0</v>
      </c>
      <c r="I2918" s="9">
        <v>24708.3</v>
      </c>
      <c r="J2918" s="9">
        <f>J2919</f>
        <v>24708.3</v>
      </c>
      <c r="K2918" s="9">
        <f t="shared" ref="K2918:L2918" si="1410">K2919</f>
        <v>24708.3</v>
      </c>
      <c r="L2918" s="9">
        <f t="shared" si="1410"/>
        <v>24571.843100000002</v>
      </c>
      <c r="M2918" s="9">
        <f t="shared" si="1404"/>
        <v>99.44772849609241</v>
      </c>
      <c r="N2918" s="9">
        <f t="shared" si="1405"/>
        <v>99.44772849609241</v>
      </c>
    </row>
    <row r="2919" spans="1:14" ht="25.5">
      <c r="A2919" s="8" t="s">
        <v>87</v>
      </c>
      <c r="B2919" s="2" t="s">
        <v>1196</v>
      </c>
      <c r="C2919" s="2" t="s">
        <v>21</v>
      </c>
      <c r="D2919" s="2" t="s">
        <v>78</v>
      </c>
      <c r="E2919" s="2" t="s">
        <v>753</v>
      </c>
      <c r="F2919" s="2" t="s">
        <v>88</v>
      </c>
      <c r="G2919" s="9">
        <v>24708.3</v>
      </c>
      <c r="H2919" s="9" t="s">
        <v>0</v>
      </c>
      <c r="I2919" s="9">
        <v>24708.3</v>
      </c>
      <c r="J2919" s="9">
        <f>24155.3+553</f>
        <v>24708.3</v>
      </c>
      <c r="K2919" s="9">
        <f>24155.3+553</f>
        <v>24708.3</v>
      </c>
      <c r="L2919" s="9">
        <f>24035.3054+536.5377</f>
        <v>24571.843100000002</v>
      </c>
      <c r="M2919" s="9">
        <f t="shared" si="1404"/>
        <v>99.44772849609241</v>
      </c>
      <c r="N2919" s="9">
        <f t="shared" si="1405"/>
        <v>99.44772849609241</v>
      </c>
    </row>
    <row r="2920" spans="1:14" ht="25.5">
      <c r="A2920" s="8" t="s">
        <v>89</v>
      </c>
      <c r="B2920" s="2" t="s">
        <v>1196</v>
      </c>
      <c r="C2920" s="2" t="s">
        <v>21</v>
      </c>
      <c r="D2920" s="2" t="s">
        <v>78</v>
      </c>
      <c r="E2920" s="2" t="s">
        <v>753</v>
      </c>
      <c r="F2920" s="2" t="s">
        <v>90</v>
      </c>
      <c r="G2920" s="9">
        <v>3500.8</v>
      </c>
      <c r="H2920" s="9" t="s">
        <v>0</v>
      </c>
      <c r="I2920" s="9">
        <v>3500.8</v>
      </c>
      <c r="J2920" s="9">
        <f>J2921</f>
        <v>3500.8</v>
      </c>
      <c r="K2920" s="9">
        <f t="shared" ref="K2920:L2920" si="1411">K2921</f>
        <v>3500.8</v>
      </c>
      <c r="L2920" s="9">
        <f t="shared" si="1411"/>
        <v>3451.9650799999999</v>
      </c>
      <c r="M2920" s="9">
        <f t="shared" si="1404"/>
        <v>98.605035420475318</v>
      </c>
      <c r="N2920" s="9">
        <f t="shared" si="1405"/>
        <v>98.605035420475318</v>
      </c>
    </row>
    <row r="2921" spans="1:14" ht="38.25">
      <c r="A2921" s="8" t="s">
        <v>91</v>
      </c>
      <c r="B2921" s="2" t="s">
        <v>1196</v>
      </c>
      <c r="C2921" s="2" t="s">
        <v>21</v>
      </c>
      <c r="D2921" s="2" t="s">
        <v>78</v>
      </c>
      <c r="E2921" s="2" t="s">
        <v>753</v>
      </c>
      <c r="F2921" s="2" t="s">
        <v>92</v>
      </c>
      <c r="G2921" s="9">
        <v>3500.8</v>
      </c>
      <c r="H2921" s="9" t="s">
        <v>0</v>
      </c>
      <c r="I2921" s="9">
        <v>3500.8</v>
      </c>
      <c r="J2921" s="9">
        <v>3500.8</v>
      </c>
      <c r="K2921" s="9">
        <v>3500.8</v>
      </c>
      <c r="L2921" s="9">
        <v>3451.9650799999999</v>
      </c>
      <c r="M2921" s="9">
        <f t="shared" si="1404"/>
        <v>98.605035420475318</v>
      </c>
      <c r="N2921" s="9">
        <f t="shared" si="1405"/>
        <v>98.605035420475318</v>
      </c>
    </row>
    <row r="2922" spans="1:14">
      <c r="A2922" s="8" t="s">
        <v>97</v>
      </c>
      <c r="B2922" s="2" t="s">
        <v>1196</v>
      </c>
      <c r="C2922" s="2" t="s">
        <v>21</v>
      </c>
      <c r="D2922" s="2" t="s">
        <v>78</v>
      </c>
      <c r="E2922" s="2" t="s">
        <v>753</v>
      </c>
      <c r="F2922" s="2" t="s">
        <v>98</v>
      </c>
      <c r="G2922" s="9">
        <v>28.5</v>
      </c>
      <c r="H2922" s="9" t="s">
        <v>0</v>
      </c>
      <c r="I2922" s="9">
        <v>28.5</v>
      </c>
      <c r="J2922" s="9">
        <f>J2923</f>
        <v>28.5</v>
      </c>
      <c r="K2922" s="9">
        <f t="shared" ref="K2922:L2922" si="1412">K2923</f>
        <v>28.5</v>
      </c>
      <c r="L2922" s="9">
        <f t="shared" si="1412"/>
        <v>28.5</v>
      </c>
      <c r="M2922" s="9">
        <f t="shared" si="1404"/>
        <v>100</v>
      </c>
      <c r="N2922" s="9">
        <f t="shared" si="1405"/>
        <v>100</v>
      </c>
    </row>
    <row r="2923" spans="1:14">
      <c r="A2923" s="8" t="s">
        <v>99</v>
      </c>
      <c r="B2923" s="2" t="s">
        <v>1196</v>
      </c>
      <c r="C2923" s="2" t="s">
        <v>21</v>
      </c>
      <c r="D2923" s="2" t="s">
        <v>78</v>
      </c>
      <c r="E2923" s="2" t="s">
        <v>753</v>
      </c>
      <c r="F2923" s="2" t="s">
        <v>100</v>
      </c>
      <c r="G2923" s="9">
        <v>28.5</v>
      </c>
      <c r="H2923" s="9" t="s">
        <v>0</v>
      </c>
      <c r="I2923" s="9">
        <v>28.5</v>
      </c>
      <c r="J2923" s="9">
        <v>28.5</v>
      </c>
      <c r="K2923" s="9">
        <v>28.5</v>
      </c>
      <c r="L2923" s="9">
        <v>28.5</v>
      </c>
      <c r="M2923" s="9">
        <f t="shared" si="1404"/>
        <v>100</v>
      </c>
      <c r="N2923" s="9">
        <f t="shared" si="1405"/>
        <v>100</v>
      </c>
    </row>
    <row r="2924" spans="1:14">
      <c r="A2924" s="12" t="s">
        <v>0</v>
      </c>
      <c r="B2924" s="13" t="s">
        <v>0</v>
      </c>
      <c r="C2924" s="6" t="s">
        <v>0</v>
      </c>
      <c r="D2924" s="6" t="s">
        <v>0</v>
      </c>
      <c r="E2924" s="6" t="s">
        <v>0</v>
      </c>
      <c r="F2924" s="6" t="s">
        <v>0</v>
      </c>
      <c r="G2924" s="14" t="s">
        <v>0</v>
      </c>
      <c r="H2924" s="14" t="s">
        <v>0</v>
      </c>
      <c r="I2924" s="14" t="s">
        <v>0</v>
      </c>
      <c r="J2924" s="14"/>
      <c r="K2924" s="14"/>
      <c r="L2924" s="14"/>
      <c r="M2924" s="14"/>
      <c r="N2924" s="14"/>
    </row>
    <row r="2925" spans="1:14" ht="38.25">
      <c r="A2925" s="4" t="s">
        <v>1197</v>
      </c>
      <c r="B2925" s="5" t="s">
        <v>1198</v>
      </c>
      <c r="C2925" s="6" t="s">
        <v>0</v>
      </c>
      <c r="D2925" s="6" t="s">
        <v>0</v>
      </c>
      <c r="E2925" s="6" t="s">
        <v>0</v>
      </c>
      <c r="F2925" s="6" t="s">
        <v>0</v>
      </c>
      <c r="G2925" s="7">
        <v>26545.599999999999</v>
      </c>
      <c r="H2925" s="7" t="s">
        <v>0</v>
      </c>
      <c r="I2925" s="7">
        <v>26545.599999999999</v>
      </c>
      <c r="J2925" s="7">
        <f>J2926</f>
        <v>26545.60152</v>
      </c>
      <c r="K2925" s="7">
        <f t="shared" ref="K2925:L2929" si="1413">K2926</f>
        <v>26545.60152</v>
      </c>
      <c r="L2925" s="7">
        <f t="shared" si="1413"/>
        <v>26545.60152</v>
      </c>
      <c r="M2925" s="7">
        <f t="shared" si="1404"/>
        <v>100.00000572599603</v>
      </c>
      <c r="N2925" s="7">
        <f t="shared" si="1405"/>
        <v>100</v>
      </c>
    </row>
    <row r="2926" spans="1:14">
      <c r="A2926" s="8" t="s">
        <v>46</v>
      </c>
      <c r="B2926" s="2" t="s">
        <v>1198</v>
      </c>
      <c r="C2926" s="2" t="s">
        <v>21</v>
      </c>
      <c r="D2926" s="6" t="s">
        <v>0</v>
      </c>
      <c r="E2926" s="6" t="s">
        <v>0</v>
      </c>
      <c r="F2926" s="6" t="s">
        <v>0</v>
      </c>
      <c r="G2926" s="9">
        <v>26545.599999999999</v>
      </c>
      <c r="H2926" s="9" t="s">
        <v>0</v>
      </c>
      <c r="I2926" s="9">
        <v>26545.599999999999</v>
      </c>
      <c r="J2926" s="9">
        <f>J2927</f>
        <v>26545.60152</v>
      </c>
      <c r="K2926" s="9">
        <f t="shared" si="1413"/>
        <v>26545.60152</v>
      </c>
      <c r="L2926" s="9">
        <f t="shared" si="1413"/>
        <v>26545.60152</v>
      </c>
      <c r="M2926" s="9">
        <f t="shared" si="1404"/>
        <v>100.00000572599603</v>
      </c>
      <c r="N2926" s="9">
        <f t="shared" si="1405"/>
        <v>100</v>
      </c>
    </row>
    <row r="2927" spans="1:14">
      <c r="A2927" s="8" t="s">
        <v>264</v>
      </c>
      <c r="B2927" s="2" t="s">
        <v>1198</v>
      </c>
      <c r="C2927" s="2" t="s">
        <v>21</v>
      </c>
      <c r="D2927" s="2" t="s">
        <v>19</v>
      </c>
      <c r="E2927" s="6" t="s">
        <v>0</v>
      </c>
      <c r="F2927" s="6" t="s">
        <v>0</v>
      </c>
      <c r="G2927" s="9">
        <v>26545.599999999999</v>
      </c>
      <c r="H2927" s="9" t="s">
        <v>0</v>
      </c>
      <c r="I2927" s="9">
        <v>26545.599999999999</v>
      </c>
      <c r="J2927" s="9">
        <f>J2928</f>
        <v>26545.60152</v>
      </c>
      <c r="K2927" s="9">
        <f t="shared" si="1413"/>
        <v>26545.60152</v>
      </c>
      <c r="L2927" s="9">
        <f t="shared" si="1413"/>
        <v>26545.60152</v>
      </c>
      <c r="M2927" s="9">
        <f t="shared" si="1404"/>
        <v>100.00000572599603</v>
      </c>
      <c r="N2927" s="9">
        <f t="shared" si="1405"/>
        <v>100</v>
      </c>
    </row>
    <row r="2928" spans="1:14" ht="63.75">
      <c r="A2928" s="8" t="s">
        <v>22</v>
      </c>
      <c r="B2928" s="2" t="s">
        <v>1198</v>
      </c>
      <c r="C2928" s="2" t="s">
        <v>21</v>
      </c>
      <c r="D2928" s="2" t="s">
        <v>19</v>
      </c>
      <c r="E2928" s="2" t="s">
        <v>23</v>
      </c>
      <c r="F2928" s="6" t="s">
        <v>0</v>
      </c>
      <c r="G2928" s="9">
        <v>26545.599999999999</v>
      </c>
      <c r="H2928" s="9" t="s">
        <v>0</v>
      </c>
      <c r="I2928" s="9">
        <v>26545.599999999999</v>
      </c>
      <c r="J2928" s="9">
        <f>J2929</f>
        <v>26545.60152</v>
      </c>
      <c r="K2928" s="9">
        <f t="shared" si="1413"/>
        <v>26545.60152</v>
      </c>
      <c r="L2928" s="9">
        <f t="shared" si="1413"/>
        <v>26545.60152</v>
      </c>
      <c r="M2928" s="9">
        <f t="shared" si="1404"/>
        <v>100.00000572599603</v>
      </c>
      <c r="N2928" s="9">
        <f t="shared" si="1405"/>
        <v>100</v>
      </c>
    </row>
    <row r="2929" spans="1:14" ht="25.5">
      <c r="A2929" s="8" t="s">
        <v>24</v>
      </c>
      <c r="B2929" s="2" t="s">
        <v>1198</v>
      </c>
      <c r="C2929" s="2" t="s">
        <v>21</v>
      </c>
      <c r="D2929" s="2" t="s">
        <v>19</v>
      </c>
      <c r="E2929" s="2" t="s">
        <v>25</v>
      </c>
      <c r="F2929" s="6" t="s">
        <v>0</v>
      </c>
      <c r="G2929" s="9">
        <v>26545.599999999999</v>
      </c>
      <c r="H2929" s="9" t="s">
        <v>0</v>
      </c>
      <c r="I2929" s="9">
        <v>26545.599999999999</v>
      </c>
      <c r="J2929" s="9">
        <f>J2930</f>
        <v>26545.60152</v>
      </c>
      <c r="K2929" s="9">
        <f t="shared" si="1413"/>
        <v>26545.60152</v>
      </c>
      <c r="L2929" s="9">
        <f t="shared" si="1413"/>
        <v>26545.60152</v>
      </c>
      <c r="M2929" s="9">
        <f t="shared" si="1404"/>
        <v>100.00000572599603</v>
      </c>
      <c r="N2929" s="9">
        <f t="shared" si="1405"/>
        <v>100</v>
      </c>
    </row>
    <row r="2930" spans="1:14" ht="25.5">
      <c r="A2930" s="8" t="s">
        <v>83</v>
      </c>
      <c r="B2930" s="2" t="s">
        <v>1198</v>
      </c>
      <c r="C2930" s="2" t="s">
        <v>21</v>
      </c>
      <c r="D2930" s="2" t="s">
        <v>19</v>
      </c>
      <c r="E2930" s="2" t="s">
        <v>84</v>
      </c>
      <c r="F2930" s="6" t="s">
        <v>0</v>
      </c>
      <c r="G2930" s="9">
        <v>26545.599999999999</v>
      </c>
      <c r="H2930" s="9" t="s">
        <v>0</v>
      </c>
      <c r="I2930" s="9">
        <v>26545.599999999999</v>
      </c>
      <c r="J2930" s="9">
        <f>J2931+J2933+J2935</f>
        <v>26545.60152</v>
      </c>
      <c r="K2930" s="9">
        <f t="shared" ref="K2930:L2930" si="1414">K2931+K2933+K2935</f>
        <v>26545.60152</v>
      </c>
      <c r="L2930" s="9">
        <f t="shared" si="1414"/>
        <v>26545.60152</v>
      </c>
      <c r="M2930" s="9">
        <f t="shared" si="1404"/>
        <v>100.00000572599603</v>
      </c>
      <c r="N2930" s="9">
        <f t="shared" si="1405"/>
        <v>100</v>
      </c>
    </row>
    <row r="2931" spans="1:14" ht="76.5">
      <c r="A2931" s="8" t="s">
        <v>85</v>
      </c>
      <c r="B2931" s="2" t="s">
        <v>1198</v>
      </c>
      <c r="C2931" s="2" t="s">
        <v>21</v>
      </c>
      <c r="D2931" s="2" t="s">
        <v>19</v>
      </c>
      <c r="E2931" s="2" t="s">
        <v>84</v>
      </c>
      <c r="F2931" s="2" t="s">
        <v>86</v>
      </c>
      <c r="G2931" s="9">
        <v>22939.5</v>
      </c>
      <c r="H2931" s="9" t="s">
        <v>0</v>
      </c>
      <c r="I2931" s="9">
        <v>22939.5</v>
      </c>
      <c r="J2931" s="9">
        <f>J2932</f>
        <v>22947.488420000001</v>
      </c>
      <c r="K2931" s="9">
        <f t="shared" ref="K2931:L2931" si="1415">K2932</f>
        <v>22947.488420000001</v>
      </c>
      <c r="L2931" s="9">
        <f t="shared" si="1415"/>
        <v>22947.488420000001</v>
      </c>
      <c r="M2931" s="9">
        <f t="shared" si="1404"/>
        <v>100.03482386276947</v>
      </c>
      <c r="N2931" s="9">
        <f t="shared" si="1405"/>
        <v>100</v>
      </c>
    </row>
    <row r="2932" spans="1:14" ht="25.5">
      <c r="A2932" s="8" t="s">
        <v>87</v>
      </c>
      <c r="B2932" s="2" t="s">
        <v>1198</v>
      </c>
      <c r="C2932" s="2" t="s">
        <v>21</v>
      </c>
      <c r="D2932" s="2" t="s">
        <v>19</v>
      </c>
      <c r="E2932" s="2" t="s">
        <v>84</v>
      </c>
      <c r="F2932" s="2" t="s">
        <v>88</v>
      </c>
      <c r="G2932" s="9">
        <v>22939.5</v>
      </c>
      <c r="H2932" s="9" t="s">
        <v>0</v>
      </c>
      <c r="I2932" s="9">
        <v>22939.5</v>
      </c>
      <c r="J2932" s="9">
        <f>22261.28842+686.2</f>
        <v>22947.488420000001</v>
      </c>
      <c r="K2932" s="9">
        <f>22261.28842+686.2</f>
        <v>22947.488420000001</v>
      </c>
      <c r="L2932" s="9">
        <f>22261.28842+686.2</f>
        <v>22947.488420000001</v>
      </c>
      <c r="M2932" s="9">
        <f t="shared" si="1404"/>
        <v>100.03482386276947</v>
      </c>
      <c r="N2932" s="9">
        <f t="shared" si="1405"/>
        <v>100</v>
      </c>
    </row>
    <row r="2933" spans="1:14" ht="25.5">
      <c r="A2933" s="8" t="s">
        <v>89</v>
      </c>
      <c r="B2933" s="2" t="s">
        <v>1198</v>
      </c>
      <c r="C2933" s="2" t="s">
        <v>21</v>
      </c>
      <c r="D2933" s="2" t="s">
        <v>19</v>
      </c>
      <c r="E2933" s="2" t="s">
        <v>84</v>
      </c>
      <c r="F2933" s="2" t="s">
        <v>90</v>
      </c>
      <c r="G2933" s="9">
        <v>3600.7</v>
      </c>
      <c r="H2933" s="9" t="s">
        <v>0</v>
      </c>
      <c r="I2933" s="9">
        <v>3600.7</v>
      </c>
      <c r="J2933" s="9">
        <f>J2934</f>
        <v>3592.7115800000001</v>
      </c>
      <c r="K2933" s="9">
        <f t="shared" ref="K2933:L2933" si="1416">K2934</f>
        <v>3592.7115800000001</v>
      </c>
      <c r="L2933" s="9">
        <f t="shared" si="1416"/>
        <v>3592.7115800000001</v>
      </c>
      <c r="M2933" s="9">
        <f t="shared" si="1404"/>
        <v>99.778142583386568</v>
      </c>
      <c r="N2933" s="9">
        <f t="shared" si="1405"/>
        <v>100</v>
      </c>
    </row>
    <row r="2934" spans="1:14" ht="38.25">
      <c r="A2934" s="8" t="s">
        <v>91</v>
      </c>
      <c r="B2934" s="2" t="s">
        <v>1198</v>
      </c>
      <c r="C2934" s="2" t="s">
        <v>21</v>
      </c>
      <c r="D2934" s="2" t="s">
        <v>19</v>
      </c>
      <c r="E2934" s="2" t="s">
        <v>84</v>
      </c>
      <c r="F2934" s="2" t="s">
        <v>92</v>
      </c>
      <c r="G2934" s="9">
        <v>3600.7</v>
      </c>
      <c r="H2934" s="9" t="s">
        <v>0</v>
      </c>
      <c r="I2934" s="9">
        <v>3600.7</v>
      </c>
      <c r="J2934" s="9">
        <v>3592.7115800000001</v>
      </c>
      <c r="K2934" s="9">
        <v>3592.7115800000001</v>
      </c>
      <c r="L2934" s="9">
        <v>3592.7115800000001</v>
      </c>
      <c r="M2934" s="9">
        <f t="shared" si="1404"/>
        <v>99.778142583386568</v>
      </c>
      <c r="N2934" s="9">
        <f t="shared" si="1405"/>
        <v>100</v>
      </c>
    </row>
    <row r="2935" spans="1:14">
      <c r="A2935" s="8" t="s">
        <v>97</v>
      </c>
      <c r="B2935" s="2" t="s">
        <v>1198</v>
      </c>
      <c r="C2935" s="2" t="s">
        <v>21</v>
      </c>
      <c r="D2935" s="2" t="s">
        <v>19</v>
      </c>
      <c r="E2935" s="2" t="s">
        <v>84</v>
      </c>
      <c r="F2935" s="2" t="s">
        <v>98</v>
      </c>
      <c r="G2935" s="9">
        <v>5.4</v>
      </c>
      <c r="H2935" s="9" t="s">
        <v>0</v>
      </c>
      <c r="I2935" s="9">
        <v>5.4</v>
      </c>
      <c r="J2935" s="9">
        <f>J2936</f>
        <v>5.4015200000000005</v>
      </c>
      <c r="K2935" s="9">
        <f t="shared" ref="K2935:L2935" si="1417">K2936</f>
        <v>5.4015200000000005</v>
      </c>
      <c r="L2935" s="9">
        <f t="shared" si="1417"/>
        <v>5.4015200000000005</v>
      </c>
      <c r="M2935" s="9">
        <f t="shared" si="1404"/>
        <v>100.02814814814815</v>
      </c>
      <c r="N2935" s="9">
        <f t="shared" si="1405"/>
        <v>100</v>
      </c>
    </row>
    <row r="2936" spans="1:14">
      <c r="A2936" s="8" t="s">
        <v>99</v>
      </c>
      <c r="B2936" s="2" t="s">
        <v>1198</v>
      </c>
      <c r="C2936" s="2" t="s">
        <v>21</v>
      </c>
      <c r="D2936" s="2" t="s">
        <v>19</v>
      </c>
      <c r="E2936" s="2" t="s">
        <v>84</v>
      </c>
      <c r="F2936" s="2" t="s">
        <v>100</v>
      </c>
      <c r="G2936" s="9">
        <v>5.4</v>
      </c>
      <c r="H2936" s="9" t="s">
        <v>0</v>
      </c>
      <c r="I2936" s="9">
        <v>5.4</v>
      </c>
      <c r="J2936" s="54">
        <f>0.63907+4.76245</f>
        <v>5.4015200000000005</v>
      </c>
      <c r="K2936" s="9">
        <f>0.63907+4.76245</f>
        <v>5.4015200000000005</v>
      </c>
      <c r="L2936" s="9">
        <f>0.63907+4.76245</f>
        <v>5.4015200000000005</v>
      </c>
      <c r="M2936" s="9">
        <f t="shared" si="1404"/>
        <v>100.02814814814815</v>
      </c>
      <c r="N2936" s="9">
        <f t="shared" si="1405"/>
        <v>100</v>
      </c>
    </row>
    <row r="2937" spans="1:14">
      <c r="A2937" s="12" t="s">
        <v>0</v>
      </c>
      <c r="B2937" s="13" t="s">
        <v>0</v>
      </c>
      <c r="C2937" s="6" t="s">
        <v>0</v>
      </c>
      <c r="D2937" s="6" t="s">
        <v>0</v>
      </c>
      <c r="E2937" s="6" t="s">
        <v>0</v>
      </c>
      <c r="F2937" s="6" t="s">
        <v>0</v>
      </c>
      <c r="G2937" s="14" t="s">
        <v>0</v>
      </c>
      <c r="H2937" s="14" t="s">
        <v>0</v>
      </c>
      <c r="I2937" s="14" t="s">
        <v>0</v>
      </c>
      <c r="J2937" s="14"/>
      <c r="K2937" s="14"/>
      <c r="L2937" s="14"/>
      <c r="M2937" s="14"/>
      <c r="N2937" s="14"/>
    </row>
    <row r="2938" spans="1:14" ht="25.5">
      <c r="A2938" s="4" t="s">
        <v>1199</v>
      </c>
      <c r="B2938" s="5" t="s">
        <v>1200</v>
      </c>
      <c r="C2938" s="6" t="s">
        <v>0</v>
      </c>
      <c r="D2938" s="6" t="s">
        <v>0</v>
      </c>
      <c r="E2938" s="6" t="s">
        <v>0</v>
      </c>
      <c r="F2938" s="6" t="s">
        <v>0</v>
      </c>
      <c r="G2938" s="7">
        <v>59088.5</v>
      </c>
      <c r="H2938" s="7" t="s">
        <v>0</v>
      </c>
      <c r="I2938" s="7">
        <v>59088.5</v>
      </c>
      <c r="J2938" s="7">
        <f>J2939</f>
        <v>59088.469919999996</v>
      </c>
      <c r="K2938" s="7">
        <f t="shared" ref="K2938:L2941" si="1418">K2939</f>
        <v>59088.469919999996</v>
      </c>
      <c r="L2938" s="7">
        <f t="shared" si="1418"/>
        <v>58924.648499999996</v>
      </c>
      <c r="M2938" s="7">
        <f t="shared" si="1404"/>
        <v>99.722701540908957</v>
      </c>
      <c r="N2938" s="7">
        <f t="shared" si="1405"/>
        <v>99.722752306462155</v>
      </c>
    </row>
    <row r="2939" spans="1:14">
      <c r="A2939" s="8" t="s">
        <v>18</v>
      </c>
      <c r="B2939" s="2" t="s">
        <v>1200</v>
      </c>
      <c r="C2939" s="2" t="s">
        <v>19</v>
      </c>
      <c r="D2939" s="6" t="s">
        <v>0</v>
      </c>
      <c r="E2939" s="6" t="s">
        <v>0</v>
      </c>
      <c r="F2939" s="6" t="s">
        <v>0</v>
      </c>
      <c r="G2939" s="9">
        <v>59088.5</v>
      </c>
      <c r="H2939" s="9" t="s">
        <v>0</v>
      </c>
      <c r="I2939" s="9">
        <v>59088.5</v>
      </c>
      <c r="J2939" s="9">
        <f>J2940</f>
        <v>59088.469919999996</v>
      </c>
      <c r="K2939" s="9">
        <f t="shared" si="1418"/>
        <v>59088.469919999996</v>
      </c>
      <c r="L2939" s="9">
        <f t="shared" si="1418"/>
        <v>58924.648499999996</v>
      </c>
      <c r="M2939" s="9">
        <f t="shared" si="1404"/>
        <v>99.722701540908957</v>
      </c>
      <c r="N2939" s="9">
        <f t="shared" si="1405"/>
        <v>99.722752306462155</v>
      </c>
    </row>
    <row r="2940" spans="1:14">
      <c r="A2940" s="8" t="s">
        <v>314</v>
      </c>
      <c r="B2940" s="2" t="s">
        <v>1200</v>
      </c>
      <c r="C2940" s="2" t="s">
        <v>19</v>
      </c>
      <c r="D2940" s="2" t="s">
        <v>315</v>
      </c>
      <c r="E2940" s="6" t="s">
        <v>0</v>
      </c>
      <c r="F2940" s="6" t="s">
        <v>0</v>
      </c>
      <c r="G2940" s="9">
        <v>59088.5</v>
      </c>
      <c r="H2940" s="9" t="s">
        <v>0</v>
      </c>
      <c r="I2940" s="9">
        <v>59088.5</v>
      </c>
      <c r="J2940" s="9">
        <f>J2941</f>
        <v>59088.469919999996</v>
      </c>
      <c r="K2940" s="9">
        <f t="shared" si="1418"/>
        <v>59088.469919999996</v>
      </c>
      <c r="L2940" s="9">
        <f t="shared" si="1418"/>
        <v>58924.648499999996</v>
      </c>
      <c r="M2940" s="9">
        <f t="shared" si="1404"/>
        <v>99.722701540908957</v>
      </c>
      <c r="N2940" s="9">
        <f t="shared" si="1405"/>
        <v>99.722752306462155</v>
      </c>
    </row>
    <row r="2941" spans="1:14" ht="51">
      <c r="A2941" s="8" t="s">
        <v>470</v>
      </c>
      <c r="B2941" s="2" t="s">
        <v>1200</v>
      </c>
      <c r="C2941" s="2" t="s">
        <v>19</v>
      </c>
      <c r="D2941" s="2" t="s">
        <v>315</v>
      </c>
      <c r="E2941" s="2" t="s">
        <v>471</v>
      </c>
      <c r="F2941" s="6" t="s">
        <v>0</v>
      </c>
      <c r="G2941" s="9">
        <v>59088.5</v>
      </c>
      <c r="H2941" s="9" t="s">
        <v>0</v>
      </c>
      <c r="I2941" s="9">
        <v>59088.5</v>
      </c>
      <c r="J2941" s="9">
        <f>J2942</f>
        <v>59088.469919999996</v>
      </c>
      <c r="K2941" s="9">
        <f t="shared" si="1418"/>
        <v>59088.469919999996</v>
      </c>
      <c r="L2941" s="9">
        <f t="shared" si="1418"/>
        <v>58924.648499999996</v>
      </c>
      <c r="M2941" s="9">
        <f t="shared" si="1404"/>
        <v>99.722701540908957</v>
      </c>
      <c r="N2941" s="9">
        <f t="shared" si="1405"/>
        <v>99.722752306462155</v>
      </c>
    </row>
    <row r="2942" spans="1:14" ht="38.25">
      <c r="A2942" s="8" t="s">
        <v>1201</v>
      </c>
      <c r="B2942" s="2" t="s">
        <v>1200</v>
      </c>
      <c r="C2942" s="2" t="s">
        <v>19</v>
      </c>
      <c r="D2942" s="2" t="s">
        <v>315</v>
      </c>
      <c r="E2942" s="2" t="s">
        <v>1202</v>
      </c>
      <c r="F2942" s="6" t="s">
        <v>0</v>
      </c>
      <c r="G2942" s="9">
        <v>59088.5</v>
      </c>
      <c r="H2942" s="9" t="s">
        <v>0</v>
      </c>
      <c r="I2942" s="9">
        <v>59088.5</v>
      </c>
      <c r="J2942" s="9">
        <f>J2943+J2950</f>
        <v>59088.469919999996</v>
      </c>
      <c r="K2942" s="9">
        <f t="shared" ref="K2942:L2942" si="1419">K2943+K2950</f>
        <v>59088.469919999996</v>
      </c>
      <c r="L2942" s="9">
        <f t="shared" si="1419"/>
        <v>58924.648499999996</v>
      </c>
      <c r="M2942" s="9">
        <f t="shared" si="1404"/>
        <v>99.722701540908957</v>
      </c>
      <c r="N2942" s="9">
        <f t="shared" si="1405"/>
        <v>99.722752306462155</v>
      </c>
    </row>
    <row r="2943" spans="1:14" ht="25.5">
      <c r="A2943" s="8" t="s">
        <v>83</v>
      </c>
      <c r="B2943" s="2" t="s">
        <v>1200</v>
      </c>
      <c r="C2943" s="2" t="s">
        <v>19</v>
      </c>
      <c r="D2943" s="2" t="s">
        <v>315</v>
      </c>
      <c r="E2943" s="2" t="s">
        <v>1203</v>
      </c>
      <c r="F2943" s="6" t="s">
        <v>0</v>
      </c>
      <c r="G2943" s="9">
        <v>45579.1</v>
      </c>
      <c r="H2943" s="9" t="s">
        <v>0</v>
      </c>
      <c r="I2943" s="9">
        <v>45579.1</v>
      </c>
      <c r="J2943" s="9">
        <f>J2944+J2946+J2948</f>
        <v>45579.1</v>
      </c>
      <c r="K2943" s="9">
        <f t="shared" ref="K2943:L2943" si="1420">K2944+K2946+K2948</f>
        <v>45579.1</v>
      </c>
      <c r="L2943" s="9">
        <f t="shared" si="1420"/>
        <v>45415.278579999998</v>
      </c>
      <c r="M2943" s="9">
        <f t="shared" si="1404"/>
        <v>99.640577764808867</v>
      </c>
      <c r="N2943" s="9">
        <f t="shared" si="1405"/>
        <v>99.640577764808867</v>
      </c>
    </row>
    <row r="2944" spans="1:14" ht="76.5">
      <c r="A2944" s="8" t="s">
        <v>85</v>
      </c>
      <c r="B2944" s="2" t="s">
        <v>1200</v>
      </c>
      <c r="C2944" s="2" t="s">
        <v>19</v>
      </c>
      <c r="D2944" s="2" t="s">
        <v>315</v>
      </c>
      <c r="E2944" s="2" t="s">
        <v>1203</v>
      </c>
      <c r="F2944" s="2" t="s">
        <v>86</v>
      </c>
      <c r="G2944" s="9">
        <v>43728.800000000003</v>
      </c>
      <c r="H2944" s="9" t="s">
        <v>0</v>
      </c>
      <c r="I2944" s="9">
        <v>43728.800000000003</v>
      </c>
      <c r="J2944" s="9">
        <f>J2945</f>
        <v>43728.800000000003</v>
      </c>
      <c r="K2944" s="9">
        <f t="shared" ref="K2944:L2944" si="1421">K2945</f>
        <v>43728.800000000003</v>
      </c>
      <c r="L2944" s="9">
        <f t="shared" si="1421"/>
        <v>43564.978580000003</v>
      </c>
      <c r="M2944" s="9">
        <f t="shared" si="1404"/>
        <v>99.625369504765743</v>
      </c>
      <c r="N2944" s="9">
        <f t="shared" si="1405"/>
        <v>99.625369504765743</v>
      </c>
    </row>
    <row r="2945" spans="1:14" ht="25.5">
      <c r="A2945" s="8" t="s">
        <v>87</v>
      </c>
      <c r="B2945" s="2" t="s">
        <v>1200</v>
      </c>
      <c r="C2945" s="2" t="s">
        <v>19</v>
      </c>
      <c r="D2945" s="2" t="s">
        <v>315</v>
      </c>
      <c r="E2945" s="2" t="s">
        <v>1203</v>
      </c>
      <c r="F2945" s="2" t="s">
        <v>88</v>
      </c>
      <c r="G2945" s="9">
        <v>43728.800000000003</v>
      </c>
      <c r="H2945" s="9" t="s">
        <v>0</v>
      </c>
      <c r="I2945" s="9">
        <v>43728.800000000003</v>
      </c>
      <c r="J2945" s="9">
        <f>42802.92923+925.87077</f>
        <v>43728.800000000003</v>
      </c>
      <c r="K2945" s="9">
        <f>42802.92923+925.87077</f>
        <v>43728.800000000003</v>
      </c>
      <c r="L2945" s="9">
        <f>42639.10781+925.87077</f>
        <v>43564.978580000003</v>
      </c>
      <c r="M2945" s="9">
        <f t="shared" si="1404"/>
        <v>99.625369504765743</v>
      </c>
      <c r="N2945" s="9">
        <f t="shared" si="1405"/>
        <v>99.625369504765743</v>
      </c>
    </row>
    <row r="2946" spans="1:14" ht="25.5">
      <c r="A2946" s="8" t="s">
        <v>89</v>
      </c>
      <c r="B2946" s="2" t="s">
        <v>1200</v>
      </c>
      <c r="C2946" s="2" t="s">
        <v>19</v>
      </c>
      <c r="D2946" s="2" t="s">
        <v>315</v>
      </c>
      <c r="E2946" s="2" t="s">
        <v>1203</v>
      </c>
      <c r="F2946" s="2" t="s">
        <v>90</v>
      </c>
      <c r="G2946" s="9">
        <v>1839.6</v>
      </c>
      <c r="H2946" s="9" t="s">
        <v>0</v>
      </c>
      <c r="I2946" s="9">
        <v>1839.6</v>
      </c>
      <c r="J2946" s="9">
        <f>J2947</f>
        <v>1839.8610000000001</v>
      </c>
      <c r="K2946" s="9">
        <f t="shared" ref="K2946:L2946" si="1422">K2947</f>
        <v>1839.8610000000001</v>
      </c>
      <c r="L2946" s="9">
        <f t="shared" si="1422"/>
        <v>1839.8610000000001</v>
      </c>
      <c r="M2946" s="9">
        <f t="shared" si="1404"/>
        <v>100.0141878669276</v>
      </c>
      <c r="N2946" s="9">
        <f t="shared" si="1405"/>
        <v>100</v>
      </c>
    </row>
    <row r="2947" spans="1:14" ht="38.25">
      <c r="A2947" s="8" t="s">
        <v>91</v>
      </c>
      <c r="B2947" s="2" t="s">
        <v>1200</v>
      </c>
      <c r="C2947" s="2" t="s">
        <v>19</v>
      </c>
      <c r="D2947" s="2" t="s">
        <v>315</v>
      </c>
      <c r="E2947" s="2" t="s">
        <v>1203</v>
      </c>
      <c r="F2947" s="2" t="s">
        <v>92</v>
      </c>
      <c r="G2947" s="9">
        <v>1839.6</v>
      </c>
      <c r="H2947" s="9" t="s">
        <v>0</v>
      </c>
      <c r="I2947" s="9">
        <v>1839.6</v>
      </c>
      <c r="J2947" s="9">
        <v>1839.8610000000001</v>
      </c>
      <c r="K2947" s="9">
        <v>1839.8610000000001</v>
      </c>
      <c r="L2947" s="9">
        <v>1839.8610000000001</v>
      </c>
      <c r="M2947" s="9">
        <f t="shared" si="1404"/>
        <v>100.0141878669276</v>
      </c>
      <c r="N2947" s="9">
        <f t="shared" si="1405"/>
        <v>100</v>
      </c>
    </row>
    <row r="2948" spans="1:14">
      <c r="A2948" s="8" t="s">
        <v>97</v>
      </c>
      <c r="B2948" s="2" t="s">
        <v>1200</v>
      </c>
      <c r="C2948" s="2" t="s">
        <v>19</v>
      </c>
      <c r="D2948" s="2" t="s">
        <v>315</v>
      </c>
      <c r="E2948" s="2" t="s">
        <v>1203</v>
      </c>
      <c r="F2948" s="2" t="s">
        <v>98</v>
      </c>
      <c r="G2948" s="9">
        <v>10.7</v>
      </c>
      <c r="H2948" s="9" t="s">
        <v>0</v>
      </c>
      <c r="I2948" s="9">
        <v>10.7</v>
      </c>
      <c r="J2948" s="9">
        <f>J2949</f>
        <v>10.439</v>
      </c>
      <c r="K2948" s="9">
        <f t="shared" ref="K2948:L2948" si="1423">K2949</f>
        <v>10.439</v>
      </c>
      <c r="L2948" s="9">
        <f t="shared" si="1423"/>
        <v>10.439</v>
      </c>
      <c r="M2948" s="9">
        <f t="shared" si="1404"/>
        <v>97.56074766355141</v>
      </c>
      <c r="N2948" s="9">
        <f t="shared" si="1405"/>
        <v>100</v>
      </c>
    </row>
    <row r="2949" spans="1:14">
      <c r="A2949" s="8" t="s">
        <v>99</v>
      </c>
      <c r="B2949" s="2" t="s">
        <v>1200</v>
      </c>
      <c r="C2949" s="2" t="s">
        <v>19</v>
      </c>
      <c r="D2949" s="2" t="s">
        <v>315</v>
      </c>
      <c r="E2949" s="2" t="s">
        <v>1203</v>
      </c>
      <c r="F2949" s="2" t="s">
        <v>100</v>
      </c>
      <c r="G2949" s="9">
        <v>10.7</v>
      </c>
      <c r="H2949" s="9" t="s">
        <v>0</v>
      </c>
      <c r="I2949" s="9">
        <v>10.7</v>
      </c>
      <c r="J2949" s="9">
        <f>8.919+1.52</f>
        <v>10.439</v>
      </c>
      <c r="K2949" s="9">
        <f>8.919+1.52</f>
        <v>10.439</v>
      </c>
      <c r="L2949" s="9">
        <f>8.919+1.52</f>
        <v>10.439</v>
      </c>
      <c r="M2949" s="9">
        <f t="shared" si="1404"/>
        <v>97.56074766355141</v>
      </c>
      <c r="N2949" s="9">
        <f t="shared" si="1405"/>
        <v>100</v>
      </c>
    </row>
    <row r="2950" spans="1:14" ht="25.5">
      <c r="A2950" s="8" t="s">
        <v>60</v>
      </c>
      <c r="B2950" s="2" t="s">
        <v>1200</v>
      </c>
      <c r="C2950" s="2" t="s">
        <v>19</v>
      </c>
      <c r="D2950" s="2" t="s">
        <v>315</v>
      </c>
      <c r="E2950" s="2" t="s">
        <v>1204</v>
      </c>
      <c r="F2950" s="6" t="s">
        <v>0</v>
      </c>
      <c r="G2950" s="9">
        <v>13509.4</v>
      </c>
      <c r="H2950" s="9" t="s">
        <v>0</v>
      </c>
      <c r="I2950" s="9">
        <v>13509.4</v>
      </c>
      <c r="J2950" s="9">
        <f>J2955+J2951+J2953</f>
        <v>13509.369919999999</v>
      </c>
      <c r="K2950" s="9">
        <f t="shared" ref="K2950:L2950" si="1424">K2955+K2951+K2953</f>
        <v>13509.369919999999</v>
      </c>
      <c r="L2950" s="9">
        <f t="shared" si="1424"/>
        <v>13509.369919999999</v>
      </c>
      <c r="M2950" s="9">
        <f t="shared" si="1404"/>
        <v>99.999777340222366</v>
      </c>
      <c r="N2950" s="9">
        <f t="shared" si="1405"/>
        <v>100</v>
      </c>
    </row>
    <row r="2951" spans="1:14" ht="76.5">
      <c r="A2951" s="8" t="s">
        <v>85</v>
      </c>
      <c r="B2951" s="2" t="s">
        <v>1200</v>
      </c>
      <c r="C2951" s="2" t="s">
        <v>19</v>
      </c>
      <c r="D2951" s="2" t="s">
        <v>315</v>
      </c>
      <c r="E2951" s="2" t="s">
        <v>1204</v>
      </c>
      <c r="F2951" s="2">
        <v>100</v>
      </c>
      <c r="G2951" s="9"/>
      <c r="H2951" s="9"/>
      <c r="I2951" s="9"/>
      <c r="J2951" s="9">
        <f>J2952</f>
        <v>2736.8045900000002</v>
      </c>
      <c r="K2951" s="9">
        <f t="shared" ref="K2951:L2951" si="1425">K2952</f>
        <v>2736.8045900000002</v>
      </c>
      <c r="L2951" s="9">
        <f t="shared" si="1425"/>
        <v>2736.8045900000002</v>
      </c>
      <c r="M2951" s="9">
        <v>0</v>
      </c>
      <c r="N2951" s="9">
        <f t="shared" ref="N2951:N2954" si="1426">L2951/J2951*100</f>
        <v>100</v>
      </c>
    </row>
    <row r="2952" spans="1:14" ht="25.5">
      <c r="A2952" s="8" t="s">
        <v>299</v>
      </c>
      <c r="B2952" s="2" t="s">
        <v>1200</v>
      </c>
      <c r="C2952" s="2" t="s">
        <v>19</v>
      </c>
      <c r="D2952" s="2" t="s">
        <v>315</v>
      </c>
      <c r="E2952" s="2" t="s">
        <v>1204</v>
      </c>
      <c r="F2952" s="2">
        <v>110</v>
      </c>
      <c r="G2952" s="9"/>
      <c r="H2952" s="9"/>
      <c r="I2952" s="9"/>
      <c r="J2952" s="9">
        <f>2691.98979+44.8148</f>
        <v>2736.8045900000002</v>
      </c>
      <c r="K2952" s="9">
        <f>2691.98979+44.8148</f>
        <v>2736.8045900000002</v>
      </c>
      <c r="L2952" s="9">
        <f>2691.98979+44.8148</f>
        <v>2736.8045900000002</v>
      </c>
      <c r="M2952" s="9">
        <v>0</v>
      </c>
      <c r="N2952" s="9">
        <f t="shared" si="1426"/>
        <v>100</v>
      </c>
    </row>
    <row r="2953" spans="1:14" ht="25.5">
      <c r="A2953" s="8" t="s">
        <v>89</v>
      </c>
      <c r="B2953" s="2" t="s">
        <v>1200</v>
      </c>
      <c r="C2953" s="2" t="s">
        <v>19</v>
      </c>
      <c r="D2953" s="2" t="s">
        <v>315</v>
      </c>
      <c r="E2953" s="2" t="s">
        <v>1204</v>
      </c>
      <c r="F2953" s="2">
        <v>200</v>
      </c>
      <c r="G2953" s="9"/>
      <c r="H2953" s="9"/>
      <c r="I2953" s="9"/>
      <c r="J2953" s="9">
        <f>J2954</f>
        <v>674.20232999999996</v>
      </c>
      <c r="K2953" s="9">
        <f t="shared" ref="K2953:L2953" si="1427">K2954</f>
        <v>674.20232999999996</v>
      </c>
      <c r="L2953" s="9">
        <f t="shared" si="1427"/>
        <v>674.20232999999996</v>
      </c>
      <c r="M2953" s="9">
        <v>0</v>
      </c>
      <c r="N2953" s="9">
        <f t="shared" si="1426"/>
        <v>100</v>
      </c>
    </row>
    <row r="2954" spans="1:14" ht="38.25">
      <c r="A2954" s="8" t="s">
        <v>91</v>
      </c>
      <c r="B2954" s="2" t="s">
        <v>1200</v>
      </c>
      <c r="C2954" s="2" t="s">
        <v>19</v>
      </c>
      <c r="D2954" s="2" t="s">
        <v>315</v>
      </c>
      <c r="E2954" s="2" t="s">
        <v>1204</v>
      </c>
      <c r="F2954" s="2">
        <v>240</v>
      </c>
      <c r="G2954" s="9"/>
      <c r="H2954" s="9"/>
      <c r="I2954" s="9"/>
      <c r="J2954" s="9">
        <v>674.20232999999996</v>
      </c>
      <c r="K2954" s="9">
        <v>674.20232999999996</v>
      </c>
      <c r="L2954" s="9">
        <v>674.20232999999996</v>
      </c>
      <c r="M2954" s="9">
        <v>0</v>
      </c>
      <c r="N2954" s="9">
        <f t="shared" si="1426"/>
        <v>100</v>
      </c>
    </row>
    <row r="2955" spans="1:14" ht="38.25">
      <c r="A2955" s="8" t="s">
        <v>62</v>
      </c>
      <c r="B2955" s="2" t="s">
        <v>1200</v>
      </c>
      <c r="C2955" s="2" t="s">
        <v>19</v>
      </c>
      <c r="D2955" s="2" t="s">
        <v>315</v>
      </c>
      <c r="E2955" s="2" t="s">
        <v>1204</v>
      </c>
      <c r="F2955" s="2" t="s">
        <v>63</v>
      </c>
      <c r="G2955" s="9">
        <v>13509.4</v>
      </c>
      <c r="H2955" s="9" t="s">
        <v>0</v>
      </c>
      <c r="I2955" s="9">
        <v>13509.4</v>
      </c>
      <c r="J2955" s="9">
        <f>J2956</f>
        <v>10098.362999999999</v>
      </c>
      <c r="K2955" s="9">
        <f t="shared" ref="K2955:L2955" si="1428">K2956</f>
        <v>10098.362999999999</v>
      </c>
      <c r="L2955" s="9">
        <f t="shared" si="1428"/>
        <v>10098.362999999999</v>
      </c>
      <c r="M2955" s="9">
        <f t="shared" si="1404"/>
        <v>74.750640294905764</v>
      </c>
      <c r="N2955" s="9">
        <f t="shared" si="1405"/>
        <v>100</v>
      </c>
    </row>
    <row r="2956" spans="1:14">
      <c r="A2956" s="8" t="s">
        <v>64</v>
      </c>
      <c r="B2956" s="2" t="s">
        <v>1200</v>
      </c>
      <c r="C2956" s="2" t="s">
        <v>19</v>
      </c>
      <c r="D2956" s="2" t="s">
        <v>315</v>
      </c>
      <c r="E2956" s="2" t="s">
        <v>1204</v>
      </c>
      <c r="F2956" s="2" t="s">
        <v>65</v>
      </c>
      <c r="G2956" s="9">
        <v>13509.4</v>
      </c>
      <c r="H2956" s="9" t="s">
        <v>0</v>
      </c>
      <c r="I2956" s="9">
        <v>13509.4</v>
      </c>
      <c r="J2956" s="9">
        <v>10098.362999999999</v>
      </c>
      <c r="K2956" s="9">
        <v>10098.362999999999</v>
      </c>
      <c r="L2956" s="9">
        <v>10098.362999999999</v>
      </c>
      <c r="M2956" s="9">
        <f t="shared" si="1404"/>
        <v>74.750640294905764</v>
      </c>
      <c r="N2956" s="9">
        <f t="shared" si="1405"/>
        <v>100</v>
      </c>
    </row>
    <row r="2957" spans="1:14">
      <c r="A2957" s="12" t="s">
        <v>0</v>
      </c>
      <c r="B2957" s="13" t="s">
        <v>0</v>
      </c>
      <c r="C2957" s="6" t="s">
        <v>0</v>
      </c>
      <c r="D2957" s="6" t="s">
        <v>0</v>
      </c>
      <c r="E2957" s="6" t="s">
        <v>0</v>
      </c>
      <c r="F2957" s="6" t="s">
        <v>0</v>
      </c>
      <c r="G2957" s="14" t="s">
        <v>0</v>
      </c>
      <c r="H2957" s="14" t="s">
        <v>0</v>
      </c>
      <c r="I2957" s="14" t="s">
        <v>0</v>
      </c>
      <c r="J2957" s="14"/>
      <c r="K2957" s="14"/>
      <c r="L2957" s="14"/>
      <c r="M2957" s="14"/>
      <c r="N2957" s="14"/>
    </row>
    <row r="2958" spans="1:14" ht="25.5">
      <c r="A2958" s="4" t="s">
        <v>1205</v>
      </c>
      <c r="B2958" s="5" t="s">
        <v>1206</v>
      </c>
      <c r="C2958" s="6" t="s">
        <v>0</v>
      </c>
      <c r="D2958" s="6" t="s">
        <v>0</v>
      </c>
      <c r="E2958" s="6" t="s">
        <v>0</v>
      </c>
      <c r="F2958" s="6" t="s">
        <v>0</v>
      </c>
      <c r="G2958" s="7">
        <v>167870.1</v>
      </c>
      <c r="H2958" s="7" t="s">
        <v>0</v>
      </c>
      <c r="I2958" s="7">
        <v>167870.1</v>
      </c>
      <c r="J2958" s="7">
        <f>J2959</f>
        <v>167870.1</v>
      </c>
      <c r="K2958" s="7">
        <f t="shared" ref="K2958:L2960" si="1429">K2959</f>
        <v>167870.1</v>
      </c>
      <c r="L2958" s="7">
        <f t="shared" si="1429"/>
        <v>167870.1</v>
      </c>
      <c r="M2958" s="7">
        <f t="shared" si="1404"/>
        <v>100</v>
      </c>
      <c r="N2958" s="7">
        <f t="shared" si="1405"/>
        <v>100</v>
      </c>
    </row>
    <row r="2959" spans="1:14">
      <c r="A2959" s="8" t="s">
        <v>46</v>
      </c>
      <c r="B2959" s="2" t="s">
        <v>1206</v>
      </c>
      <c r="C2959" s="2" t="s">
        <v>21</v>
      </c>
      <c r="D2959" s="6" t="s">
        <v>0</v>
      </c>
      <c r="E2959" s="6" t="s">
        <v>0</v>
      </c>
      <c r="F2959" s="6" t="s">
        <v>0</v>
      </c>
      <c r="G2959" s="9">
        <v>167870.1</v>
      </c>
      <c r="H2959" s="9" t="s">
        <v>0</v>
      </c>
      <c r="I2959" s="9">
        <v>167870.1</v>
      </c>
      <c r="J2959" s="9">
        <f>J2960</f>
        <v>167870.1</v>
      </c>
      <c r="K2959" s="9">
        <f t="shared" si="1429"/>
        <v>167870.1</v>
      </c>
      <c r="L2959" s="9">
        <f t="shared" si="1429"/>
        <v>167870.1</v>
      </c>
      <c r="M2959" s="9">
        <f t="shared" si="1404"/>
        <v>100</v>
      </c>
      <c r="N2959" s="9">
        <f t="shared" si="1405"/>
        <v>100</v>
      </c>
    </row>
    <row r="2960" spans="1:14">
      <c r="A2960" s="8" t="s">
        <v>554</v>
      </c>
      <c r="B2960" s="2" t="s">
        <v>1206</v>
      </c>
      <c r="C2960" s="2" t="s">
        <v>21</v>
      </c>
      <c r="D2960" s="2" t="s">
        <v>115</v>
      </c>
      <c r="E2960" s="6" t="s">
        <v>0</v>
      </c>
      <c r="F2960" s="6" t="s">
        <v>0</v>
      </c>
      <c r="G2960" s="9">
        <v>167870.1</v>
      </c>
      <c r="H2960" s="9" t="s">
        <v>0</v>
      </c>
      <c r="I2960" s="9">
        <v>167870.1</v>
      </c>
      <c r="J2960" s="9">
        <f>J2961</f>
        <v>167870.1</v>
      </c>
      <c r="K2960" s="9">
        <f t="shared" si="1429"/>
        <v>167870.1</v>
      </c>
      <c r="L2960" s="9">
        <f t="shared" si="1429"/>
        <v>167870.1</v>
      </c>
      <c r="M2960" s="9">
        <f t="shared" si="1404"/>
        <v>100</v>
      </c>
      <c r="N2960" s="9">
        <f t="shared" si="1405"/>
        <v>100</v>
      </c>
    </row>
    <row r="2961" spans="1:14" ht="63.75">
      <c r="A2961" s="8" t="s">
        <v>555</v>
      </c>
      <c r="B2961" s="2" t="s">
        <v>1206</v>
      </c>
      <c r="C2961" s="2" t="s">
        <v>21</v>
      </c>
      <c r="D2961" s="2" t="s">
        <v>115</v>
      </c>
      <c r="E2961" s="2" t="s">
        <v>556</v>
      </c>
      <c r="F2961" s="6" t="s">
        <v>0</v>
      </c>
      <c r="G2961" s="9">
        <v>167870.1</v>
      </c>
      <c r="H2961" s="9" t="s">
        <v>0</v>
      </c>
      <c r="I2961" s="9">
        <v>167870.1</v>
      </c>
      <c r="J2961" s="9">
        <f>J2962+J2966</f>
        <v>167870.1</v>
      </c>
      <c r="K2961" s="9">
        <f t="shared" ref="K2961:L2961" si="1430">K2962+K2966</f>
        <v>167870.1</v>
      </c>
      <c r="L2961" s="9">
        <f t="shared" si="1430"/>
        <v>167870.1</v>
      </c>
      <c r="M2961" s="9">
        <f t="shared" si="1404"/>
        <v>100</v>
      </c>
      <c r="N2961" s="9">
        <f t="shared" si="1405"/>
        <v>100</v>
      </c>
    </row>
    <row r="2962" spans="1:14" ht="38.25">
      <c r="A2962" s="8" t="s">
        <v>557</v>
      </c>
      <c r="B2962" s="2" t="s">
        <v>1206</v>
      </c>
      <c r="C2962" s="2" t="s">
        <v>21</v>
      </c>
      <c r="D2962" s="2" t="s">
        <v>115</v>
      </c>
      <c r="E2962" s="2" t="s">
        <v>558</v>
      </c>
      <c r="F2962" s="6" t="s">
        <v>0</v>
      </c>
      <c r="G2962" s="9">
        <v>4000</v>
      </c>
      <c r="H2962" s="9" t="s">
        <v>0</v>
      </c>
      <c r="I2962" s="9">
        <v>4000</v>
      </c>
      <c r="J2962" s="9">
        <f>J2963</f>
        <v>4000</v>
      </c>
      <c r="K2962" s="9">
        <f t="shared" ref="K2962:L2964" si="1431">K2963</f>
        <v>4000</v>
      </c>
      <c r="L2962" s="9">
        <f t="shared" si="1431"/>
        <v>4000</v>
      </c>
      <c r="M2962" s="9">
        <f t="shared" si="1404"/>
        <v>100</v>
      </c>
      <c r="N2962" s="9">
        <f t="shared" si="1405"/>
        <v>100</v>
      </c>
    </row>
    <row r="2963" spans="1:14" ht="25.5">
      <c r="A2963" s="8" t="s">
        <v>1207</v>
      </c>
      <c r="B2963" s="2" t="s">
        <v>1206</v>
      </c>
      <c r="C2963" s="2" t="s">
        <v>21</v>
      </c>
      <c r="D2963" s="2" t="s">
        <v>115</v>
      </c>
      <c r="E2963" s="2" t="s">
        <v>1208</v>
      </c>
      <c r="F2963" s="6" t="s">
        <v>0</v>
      </c>
      <c r="G2963" s="9">
        <v>4000</v>
      </c>
      <c r="H2963" s="9" t="s">
        <v>0</v>
      </c>
      <c r="I2963" s="9">
        <v>4000</v>
      </c>
      <c r="J2963" s="9">
        <f>J2964</f>
        <v>4000</v>
      </c>
      <c r="K2963" s="9">
        <f t="shared" si="1431"/>
        <v>4000</v>
      </c>
      <c r="L2963" s="9">
        <f t="shared" si="1431"/>
        <v>4000</v>
      </c>
      <c r="M2963" s="9">
        <f t="shared" si="1404"/>
        <v>100</v>
      </c>
      <c r="N2963" s="9">
        <f t="shared" si="1405"/>
        <v>100</v>
      </c>
    </row>
    <row r="2964" spans="1:14" ht="25.5">
      <c r="A2964" s="8" t="s">
        <v>89</v>
      </c>
      <c r="B2964" s="2" t="s">
        <v>1206</v>
      </c>
      <c r="C2964" s="2" t="s">
        <v>21</v>
      </c>
      <c r="D2964" s="2" t="s">
        <v>115</v>
      </c>
      <c r="E2964" s="2" t="s">
        <v>1208</v>
      </c>
      <c r="F2964" s="2" t="s">
        <v>90</v>
      </c>
      <c r="G2964" s="9">
        <v>4000</v>
      </c>
      <c r="H2964" s="9" t="s">
        <v>0</v>
      </c>
      <c r="I2964" s="9">
        <v>4000</v>
      </c>
      <c r="J2964" s="9">
        <f>J2965</f>
        <v>4000</v>
      </c>
      <c r="K2964" s="9">
        <f t="shared" si="1431"/>
        <v>4000</v>
      </c>
      <c r="L2964" s="9">
        <f t="shared" si="1431"/>
        <v>4000</v>
      </c>
      <c r="M2964" s="9">
        <f t="shared" si="1404"/>
        <v>100</v>
      </c>
      <c r="N2964" s="9">
        <f t="shared" si="1405"/>
        <v>100</v>
      </c>
    </row>
    <row r="2965" spans="1:14" ht="38.25">
      <c r="A2965" s="8" t="s">
        <v>91</v>
      </c>
      <c r="B2965" s="2" t="s">
        <v>1206</v>
      </c>
      <c r="C2965" s="2" t="s">
        <v>21</v>
      </c>
      <c r="D2965" s="2" t="s">
        <v>115</v>
      </c>
      <c r="E2965" s="2" t="s">
        <v>1208</v>
      </c>
      <c r="F2965" s="2" t="s">
        <v>92</v>
      </c>
      <c r="G2965" s="9">
        <v>4000</v>
      </c>
      <c r="H2965" s="9" t="s">
        <v>0</v>
      </c>
      <c r="I2965" s="9">
        <v>4000</v>
      </c>
      <c r="J2965" s="9">
        <v>4000</v>
      </c>
      <c r="K2965" s="9">
        <v>4000</v>
      </c>
      <c r="L2965" s="9">
        <v>4000</v>
      </c>
      <c r="M2965" s="9">
        <f t="shared" si="1404"/>
        <v>100</v>
      </c>
      <c r="N2965" s="9">
        <f t="shared" si="1405"/>
        <v>100</v>
      </c>
    </row>
    <row r="2966" spans="1:14" ht="25.5">
      <c r="A2966" s="8" t="s">
        <v>24</v>
      </c>
      <c r="B2966" s="2" t="s">
        <v>1206</v>
      </c>
      <c r="C2966" s="2" t="s">
        <v>21</v>
      </c>
      <c r="D2966" s="2" t="s">
        <v>115</v>
      </c>
      <c r="E2966" s="2" t="s">
        <v>649</v>
      </c>
      <c r="F2966" s="6" t="s">
        <v>0</v>
      </c>
      <c r="G2966" s="9">
        <v>163870.1</v>
      </c>
      <c r="H2966" s="9" t="s">
        <v>0</v>
      </c>
      <c r="I2966" s="9">
        <v>163870.1</v>
      </c>
      <c r="J2966" s="9">
        <f>J2967+J2972</f>
        <v>163870.1</v>
      </c>
      <c r="K2966" s="9">
        <f t="shared" ref="K2966:L2966" si="1432">K2967+K2972</f>
        <v>163870.1</v>
      </c>
      <c r="L2966" s="9">
        <f t="shared" si="1432"/>
        <v>163870.1</v>
      </c>
      <c r="M2966" s="9">
        <f t="shared" si="1404"/>
        <v>100</v>
      </c>
      <c r="N2966" s="9">
        <f t="shared" si="1405"/>
        <v>100</v>
      </c>
    </row>
    <row r="2967" spans="1:14" ht="25.5">
      <c r="A2967" s="8" t="s">
        <v>83</v>
      </c>
      <c r="B2967" s="2" t="s">
        <v>1206</v>
      </c>
      <c r="C2967" s="2" t="s">
        <v>21</v>
      </c>
      <c r="D2967" s="2" t="s">
        <v>115</v>
      </c>
      <c r="E2967" s="2" t="s">
        <v>650</v>
      </c>
      <c r="F2967" s="6" t="s">
        <v>0</v>
      </c>
      <c r="G2967" s="9">
        <v>6803.7</v>
      </c>
      <c r="H2967" s="9" t="s">
        <v>0</v>
      </c>
      <c r="I2967" s="9">
        <v>6803.7</v>
      </c>
      <c r="J2967" s="9">
        <f>J2968+J2970</f>
        <v>6803.7</v>
      </c>
      <c r="K2967" s="9">
        <f t="shared" ref="K2967:L2967" si="1433">K2968+K2970</f>
        <v>6803.7</v>
      </c>
      <c r="L2967" s="9">
        <f t="shared" si="1433"/>
        <v>6803.7</v>
      </c>
      <c r="M2967" s="9">
        <f t="shared" si="1404"/>
        <v>100</v>
      </c>
      <c r="N2967" s="9">
        <f t="shared" si="1405"/>
        <v>100</v>
      </c>
    </row>
    <row r="2968" spans="1:14" ht="76.5">
      <c r="A2968" s="8" t="s">
        <v>85</v>
      </c>
      <c r="B2968" s="2" t="s">
        <v>1206</v>
      </c>
      <c r="C2968" s="2" t="s">
        <v>21</v>
      </c>
      <c r="D2968" s="2" t="s">
        <v>115</v>
      </c>
      <c r="E2968" s="2" t="s">
        <v>650</v>
      </c>
      <c r="F2968" s="2" t="s">
        <v>86</v>
      </c>
      <c r="G2968" s="9">
        <v>6390.7</v>
      </c>
      <c r="H2968" s="9" t="s">
        <v>0</v>
      </c>
      <c r="I2968" s="9">
        <v>6390.7</v>
      </c>
      <c r="J2968" s="9">
        <f>J2969</f>
        <v>6390.65913</v>
      </c>
      <c r="K2968" s="9">
        <f t="shared" ref="K2968:L2968" si="1434">K2969</f>
        <v>6390.65913</v>
      </c>
      <c r="L2968" s="9">
        <f t="shared" si="1434"/>
        <v>6390.65913</v>
      </c>
      <c r="M2968" s="9">
        <f t="shared" si="1404"/>
        <v>99.999360476943053</v>
      </c>
      <c r="N2968" s="9">
        <f t="shared" si="1405"/>
        <v>100</v>
      </c>
    </row>
    <row r="2969" spans="1:14" ht="25.5">
      <c r="A2969" s="8" t="s">
        <v>87</v>
      </c>
      <c r="B2969" s="2" t="s">
        <v>1206</v>
      </c>
      <c r="C2969" s="2" t="s">
        <v>21</v>
      </c>
      <c r="D2969" s="2" t="s">
        <v>115</v>
      </c>
      <c r="E2969" s="2" t="s">
        <v>650</v>
      </c>
      <c r="F2969" s="2" t="s">
        <v>88</v>
      </c>
      <c r="G2969" s="9">
        <v>6390.7</v>
      </c>
      <c r="H2969" s="9" t="s">
        <v>0</v>
      </c>
      <c r="I2969" s="9">
        <v>6390.7</v>
      </c>
      <c r="J2969" s="9">
        <f>6252.4+138.25913</f>
        <v>6390.65913</v>
      </c>
      <c r="K2969" s="9">
        <f>6252.4+138.25913</f>
        <v>6390.65913</v>
      </c>
      <c r="L2969" s="9">
        <f>6252.4+138.25913</f>
        <v>6390.65913</v>
      </c>
      <c r="M2969" s="9">
        <f t="shared" si="1404"/>
        <v>99.999360476943053</v>
      </c>
      <c r="N2969" s="9">
        <f t="shared" si="1405"/>
        <v>100</v>
      </c>
    </row>
    <row r="2970" spans="1:14" ht="25.5">
      <c r="A2970" s="8" t="s">
        <v>89</v>
      </c>
      <c r="B2970" s="2" t="s">
        <v>1206</v>
      </c>
      <c r="C2970" s="2" t="s">
        <v>21</v>
      </c>
      <c r="D2970" s="2" t="s">
        <v>115</v>
      </c>
      <c r="E2970" s="2" t="s">
        <v>650</v>
      </c>
      <c r="F2970" s="2" t="s">
        <v>90</v>
      </c>
      <c r="G2970" s="9">
        <v>413</v>
      </c>
      <c r="H2970" s="9" t="s">
        <v>0</v>
      </c>
      <c r="I2970" s="9">
        <v>413</v>
      </c>
      <c r="J2970" s="9">
        <f>J2971</f>
        <v>413.04086999999998</v>
      </c>
      <c r="K2970" s="9">
        <f t="shared" ref="K2970:L2970" si="1435">K2971</f>
        <v>413.04086999999998</v>
      </c>
      <c r="L2970" s="9">
        <f t="shared" si="1435"/>
        <v>413.04086999999998</v>
      </c>
      <c r="M2970" s="9">
        <f t="shared" si="1404"/>
        <v>100.00989588377725</v>
      </c>
      <c r="N2970" s="9">
        <f t="shared" si="1405"/>
        <v>100</v>
      </c>
    </row>
    <row r="2971" spans="1:14" ht="38.25">
      <c r="A2971" s="8" t="s">
        <v>91</v>
      </c>
      <c r="B2971" s="2" t="s">
        <v>1206</v>
      </c>
      <c r="C2971" s="2" t="s">
        <v>21</v>
      </c>
      <c r="D2971" s="2" t="s">
        <v>115</v>
      </c>
      <c r="E2971" s="2" t="s">
        <v>650</v>
      </c>
      <c r="F2971" s="2" t="s">
        <v>92</v>
      </c>
      <c r="G2971" s="9">
        <v>413</v>
      </c>
      <c r="H2971" s="9" t="s">
        <v>0</v>
      </c>
      <c r="I2971" s="9">
        <v>413</v>
      </c>
      <c r="J2971" s="9">
        <v>413.04086999999998</v>
      </c>
      <c r="K2971" s="9">
        <v>413.04086999999998</v>
      </c>
      <c r="L2971" s="9">
        <v>413.04086999999998</v>
      </c>
      <c r="M2971" s="9">
        <f t="shared" si="1404"/>
        <v>100.00989588377725</v>
      </c>
      <c r="N2971" s="9">
        <f t="shared" si="1405"/>
        <v>100</v>
      </c>
    </row>
    <row r="2972" spans="1:14" ht="25.5">
      <c r="A2972" s="8" t="s">
        <v>60</v>
      </c>
      <c r="B2972" s="2" t="s">
        <v>1206</v>
      </c>
      <c r="C2972" s="2" t="s">
        <v>21</v>
      </c>
      <c r="D2972" s="2" t="s">
        <v>115</v>
      </c>
      <c r="E2972" s="2" t="s">
        <v>651</v>
      </c>
      <c r="F2972" s="6" t="s">
        <v>0</v>
      </c>
      <c r="G2972" s="9">
        <v>157066.4</v>
      </c>
      <c r="H2972" s="9" t="s">
        <v>0</v>
      </c>
      <c r="I2972" s="9">
        <v>157066.4</v>
      </c>
      <c r="J2972" s="9">
        <f>J2973</f>
        <v>157066.4</v>
      </c>
      <c r="K2972" s="9">
        <f t="shared" ref="K2972:L2973" si="1436">K2973</f>
        <v>157066.4</v>
      </c>
      <c r="L2972" s="9">
        <f t="shared" si="1436"/>
        <v>157066.4</v>
      </c>
      <c r="M2972" s="9">
        <f t="shared" si="1404"/>
        <v>100</v>
      </c>
      <c r="N2972" s="9">
        <f t="shared" si="1405"/>
        <v>100</v>
      </c>
    </row>
    <row r="2973" spans="1:14" ht="38.25">
      <c r="A2973" s="8" t="s">
        <v>62</v>
      </c>
      <c r="B2973" s="2" t="s">
        <v>1206</v>
      </c>
      <c r="C2973" s="2" t="s">
        <v>21</v>
      </c>
      <c r="D2973" s="2" t="s">
        <v>115</v>
      </c>
      <c r="E2973" s="2" t="s">
        <v>651</v>
      </c>
      <c r="F2973" s="2" t="s">
        <v>63</v>
      </c>
      <c r="G2973" s="9">
        <v>157066.4</v>
      </c>
      <c r="H2973" s="9" t="s">
        <v>0</v>
      </c>
      <c r="I2973" s="9">
        <v>157066.4</v>
      </c>
      <c r="J2973" s="9">
        <f>J2974</f>
        <v>157066.4</v>
      </c>
      <c r="K2973" s="9">
        <f t="shared" si="1436"/>
        <v>157066.4</v>
      </c>
      <c r="L2973" s="9">
        <f t="shared" si="1436"/>
        <v>157066.4</v>
      </c>
      <c r="M2973" s="9">
        <f t="shared" ref="M2973:M2976" si="1437">L2973/I2973*100</f>
        <v>100</v>
      </c>
      <c r="N2973" s="9">
        <f t="shared" ref="N2973:N2976" si="1438">L2973/J2973*100</f>
        <v>100</v>
      </c>
    </row>
    <row r="2974" spans="1:14">
      <c r="A2974" s="8" t="s">
        <v>64</v>
      </c>
      <c r="B2974" s="2" t="s">
        <v>1206</v>
      </c>
      <c r="C2974" s="2" t="s">
        <v>21</v>
      </c>
      <c r="D2974" s="2" t="s">
        <v>115</v>
      </c>
      <c r="E2974" s="2" t="s">
        <v>651</v>
      </c>
      <c r="F2974" s="2" t="s">
        <v>65</v>
      </c>
      <c r="G2974" s="9">
        <v>157066.4</v>
      </c>
      <c r="H2974" s="9" t="s">
        <v>0</v>
      </c>
      <c r="I2974" s="9">
        <v>157066.4</v>
      </c>
      <c r="J2974" s="9">
        <v>157066.4</v>
      </c>
      <c r="K2974" s="9">
        <v>157066.4</v>
      </c>
      <c r="L2974" s="9">
        <v>157066.4</v>
      </c>
      <c r="M2974" s="9">
        <f t="shared" si="1437"/>
        <v>100</v>
      </c>
      <c r="N2974" s="9">
        <f t="shared" si="1438"/>
        <v>100</v>
      </c>
    </row>
    <row r="2975" spans="1:14">
      <c r="A2975" s="4" t="s">
        <v>0</v>
      </c>
      <c r="B2975" s="13" t="s">
        <v>0</v>
      </c>
      <c r="C2975" s="13" t="s">
        <v>0</v>
      </c>
      <c r="D2975" s="13" t="s">
        <v>0</v>
      </c>
      <c r="E2975" s="13" t="s">
        <v>0</v>
      </c>
      <c r="F2975" s="13" t="s">
        <v>0</v>
      </c>
      <c r="G2975" s="7" t="s">
        <v>0</v>
      </c>
      <c r="H2975" s="7" t="s">
        <v>0</v>
      </c>
      <c r="I2975" s="7" t="s">
        <v>0</v>
      </c>
      <c r="J2975" s="7"/>
      <c r="K2975" s="7"/>
      <c r="L2975" s="7"/>
      <c r="M2975" s="7"/>
      <c r="N2975" s="7"/>
    </row>
    <row r="2976" spans="1:14">
      <c r="A2976" s="4" t="s">
        <v>1209</v>
      </c>
      <c r="B2976" s="13" t="s">
        <v>0</v>
      </c>
      <c r="C2976" s="13" t="s">
        <v>0</v>
      </c>
      <c r="D2976" s="13" t="s">
        <v>0</v>
      </c>
      <c r="E2976" s="13" t="s">
        <v>0</v>
      </c>
      <c r="F2976" s="13" t="s">
        <v>0</v>
      </c>
      <c r="G2976" s="7">
        <v>69471576.200000003</v>
      </c>
      <c r="H2976" s="7">
        <v>348140.6</v>
      </c>
      <c r="I2976" s="7">
        <v>69819716.799999997</v>
      </c>
      <c r="J2976" s="7">
        <f>J10+J277+J433+J560+J812+J928+J1252+J1471+J1589+J1733+J1802+J1822+J2242+J2276+J2287+J2357+J2510+J2522+J2632+J2645+J2658+J2683+J2743+J2767+J2809+J2826+J2839+J2883+J2899+J2912+J2925+J2938+J2958</f>
        <v>70296262.661609992</v>
      </c>
      <c r="K2976" s="7">
        <f t="shared" ref="K2976:L2976" si="1439">K10+K277+K433+K560+K812+K928+K1252+K1471+K1589+K1733+K1802+K1822+K2242+K2276+K2287+K2357+K2510+K2522+K2632+K2645+K2658+K2683+K2743+K2767+K2809+K2826+K2839+K2883+K2899+K2912+K2925+K2938+K2958</f>
        <v>68191336.071708009</v>
      </c>
      <c r="L2976" s="7">
        <f t="shared" si="1439"/>
        <v>67954835.346910015</v>
      </c>
      <c r="M2976" s="7">
        <f t="shared" si="1437"/>
        <v>97.329004558365696</v>
      </c>
      <c r="N2976" s="7">
        <f t="shared" si="1438"/>
        <v>96.669200856422393</v>
      </c>
    </row>
    <row r="2977" spans="10:12">
      <c r="J2977" s="72">
        <v>70296262.661610007</v>
      </c>
      <c r="K2977" s="32">
        <v>68191336.099999994</v>
      </c>
      <c r="L2977" s="32">
        <v>67954835.299999997</v>
      </c>
    </row>
    <row r="2978" spans="10:12">
      <c r="J2978" s="73">
        <f>J2977-J2976</f>
        <v>0</v>
      </c>
      <c r="K2978" s="71">
        <f t="shared" ref="K2978:L2978" si="1440">K2977-K2976</f>
        <v>2.8291985392570496E-2</v>
      </c>
      <c r="L2978" s="71">
        <f t="shared" si="1440"/>
        <v>-4.6910017728805542E-2</v>
      </c>
    </row>
  </sheetData>
  <mergeCells count="3">
    <mergeCell ref="H1:I1"/>
    <mergeCell ref="A3:N3"/>
    <mergeCell ref="J1:N1"/>
  </mergeCells>
  <pageMargins left="0.98425196850393704" right="0.59055118110236227" top="0.78740157480314965" bottom="0.74803149606299213" header="0.31496062992125984" footer="0.31496062992125984"/>
  <pageSetup paperSize="9" scale="76" orientation="landscape" r:id="rId1"/>
  <headerFooter>
    <oddFooter>&amp;C&amp;P</oddFooter>
  </headerFooter>
  <rowBreaks count="2" manualBreakCount="2">
    <brk id="45" max="13" man="1"/>
    <brk id="57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2077"/>
  <sheetViews>
    <sheetView tabSelected="1" view="pageBreakPreview" topLeftCell="A1914" zoomScale="120" zoomScaleNormal="125" zoomScaleSheetLayoutView="120" workbookViewId="0">
      <selection activeCell="D1923" sqref="D1923"/>
    </sheetView>
  </sheetViews>
  <sheetFormatPr defaultColWidth="9.33203125" defaultRowHeight="12.75"/>
  <cols>
    <col min="1" max="1" width="78.1640625" style="27" customWidth="1"/>
    <col min="2" max="2" width="12.6640625" style="27" customWidth="1"/>
    <col min="3" max="3" width="7.5" style="27" customWidth="1"/>
    <col min="4" max="4" width="19" style="27" customWidth="1"/>
    <col min="5" max="5" width="21.1640625" style="27" customWidth="1"/>
    <col min="6" max="6" width="22.6640625" style="27" customWidth="1"/>
    <col min="7" max="7" width="21.33203125" style="27" customWidth="1"/>
    <col min="8" max="8" width="19.33203125" style="27" customWidth="1"/>
    <col min="9" max="9" width="19.1640625" style="27" customWidth="1"/>
    <col min="10" max="16384" width="9.33203125" style="27"/>
  </cols>
  <sheetData>
    <row r="1" spans="1:9" ht="49.5" customHeight="1">
      <c r="A1" s="41" t="s">
        <v>0</v>
      </c>
      <c r="B1" s="42"/>
      <c r="C1" s="42"/>
      <c r="D1" s="42"/>
      <c r="E1" s="84" t="s">
        <v>1226</v>
      </c>
      <c r="F1" s="84"/>
      <c r="G1" s="85"/>
      <c r="H1" s="85"/>
      <c r="I1" s="85"/>
    </row>
    <row r="2" spans="1:9" ht="23.25" customHeight="1">
      <c r="A2" s="41" t="s">
        <v>0</v>
      </c>
      <c r="B2" s="88"/>
      <c r="C2" s="88"/>
      <c r="D2" s="88"/>
    </row>
    <row r="3" spans="1:9" ht="31.5" customHeight="1">
      <c r="A3" s="86" t="s">
        <v>1223</v>
      </c>
      <c r="B3" s="86"/>
      <c r="C3" s="86"/>
      <c r="D3" s="86"/>
      <c r="E3" s="87"/>
      <c r="F3" s="87"/>
      <c r="G3" s="87"/>
      <c r="H3" s="87"/>
      <c r="I3" s="87"/>
    </row>
    <row r="4" spans="1:9" ht="12" customHeight="1">
      <c r="A4" s="49"/>
      <c r="B4" s="49"/>
      <c r="C4" s="49"/>
      <c r="D4" s="49"/>
      <c r="E4" s="51"/>
      <c r="F4" s="51"/>
      <c r="G4" s="51"/>
      <c r="H4" s="51"/>
      <c r="I4" s="51"/>
    </row>
    <row r="5" spans="1:9" ht="16.5" customHeight="1">
      <c r="A5" s="48"/>
      <c r="B5" s="48"/>
      <c r="C5" s="48"/>
      <c r="D5" s="48"/>
      <c r="I5" s="50" t="s">
        <v>1</v>
      </c>
    </row>
    <row r="6" spans="1:9" ht="147" customHeight="1">
      <c r="A6" s="82" t="s">
        <v>2</v>
      </c>
      <c r="B6" s="82" t="s">
        <v>6</v>
      </c>
      <c r="C6" s="82" t="s">
        <v>7</v>
      </c>
      <c r="D6" s="83" t="s">
        <v>1215</v>
      </c>
      <c r="E6" s="83" t="s">
        <v>1216</v>
      </c>
      <c r="F6" s="81" t="s">
        <v>1211</v>
      </c>
      <c r="G6" s="81" t="s">
        <v>1212</v>
      </c>
      <c r="H6" s="81" t="s">
        <v>1213</v>
      </c>
      <c r="I6" s="81" t="s">
        <v>1214</v>
      </c>
    </row>
    <row r="7" spans="1:9">
      <c r="A7" s="29" t="s">
        <v>8</v>
      </c>
      <c r="B7" s="29" t="s">
        <v>9</v>
      </c>
      <c r="C7" s="29" t="s">
        <v>10</v>
      </c>
      <c r="D7" s="29" t="s">
        <v>11</v>
      </c>
      <c r="E7" s="29">
        <v>5</v>
      </c>
      <c r="F7" s="29">
        <v>6</v>
      </c>
      <c r="G7" s="29">
        <v>7</v>
      </c>
      <c r="H7" s="29">
        <v>8</v>
      </c>
      <c r="I7" s="29">
        <v>9</v>
      </c>
    </row>
    <row r="8" spans="1:9">
      <c r="A8" s="30" t="s">
        <v>1218</v>
      </c>
      <c r="B8" s="28" t="s">
        <v>0</v>
      </c>
      <c r="C8" s="28" t="s">
        <v>0</v>
      </c>
      <c r="D8" s="32">
        <v>63768876.299999997</v>
      </c>
      <c r="E8" s="32">
        <f>E10+E160+E351+E663+E720+E900+E950+E1019+E1067+E1120+E1170+E1277+E1368+E1376+E1434+E1499+E1546+E1631+E1670+E1685+E1757+E1843</f>
        <v>64235351.794640012</v>
      </c>
      <c r="F8" s="32">
        <f t="shared" ref="F8:G8" si="0">F10+F160+F351+F663+F720+F900+F950+F1019+F1067+F1120+F1170+F1277+F1368+F1376+F1434+F1499+F1546+F1631+F1670+F1685+F1757+F1843</f>
        <v>63238699.830898002</v>
      </c>
      <c r="G8" s="32">
        <f t="shared" si="0"/>
        <v>63012244.000419997</v>
      </c>
      <c r="H8" s="32">
        <f>G8/D8*100</f>
        <v>98.813477132605527</v>
      </c>
      <c r="I8" s="32">
        <f>G8/E8*100</f>
        <v>98.09589616924606</v>
      </c>
    </row>
    <row r="9" spans="1:9">
      <c r="A9" s="30" t="s">
        <v>0</v>
      </c>
      <c r="B9" s="43" t="s">
        <v>0</v>
      </c>
      <c r="C9" s="31" t="s">
        <v>0</v>
      </c>
      <c r="D9" s="32" t="s">
        <v>0</v>
      </c>
      <c r="E9" s="32" t="s">
        <v>0</v>
      </c>
      <c r="F9" s="32"/>
      <c r="G9" s="32"/>
      <c r="H9" s="32"/>
      <c r="I9" s="32"/>
    </row>
    <row r="10" spans="1:9" ht="25.5">
      <c r="A10" s="30" t="s">
        <v>169</v>
      </c>
      <c r="B10" s="31" t="s">
        <v>170</v>
      </c>
      <c r="C10" s="31" t="s">
        <v>0</v>
      </c>
      <c r="D10" s="32">
        <v>12889893.4</v>
      </c>
      <c r="E10" s="32">
        <f>E11+E29+E51+E59+E68+E73+E90+E115+E121</f>
        <v>13170881.04479</v>
      </c>
      <c r="F10" s="32">
        <f>F11+F29+F51+F59+F68+F73+F90+F115+F121</f>
        <v>13170413.338160001</v>
      </c>
      <c r="G10" s="32">
        <f>G11+G29+G51+G59+G68+G73+G90+G115+G121</f>
        <v>13139640.752040001</v>
      </c>
      <c r="H10" s="32">
        <f t="shared" ref="H10:H73" si="1">G10/D10*100</f>
        <v>101.93754396789659</v>
      </c>
      <c r="I10" s="32">
        <f t="shared" ref="I10:I73" si="2">G10/E10*100</f>
        <v>99.762807874099224</v>
      </c>
    </row>
    <row r="11" spans="1:9" ht="25.5">
      <c r="A11" s="30" t="s">
        <v>335</v>
      </c>
      <c r="B11" s="31" t="s">
        <v>336</v>
      </c>
      <c r="C11" s="31" t="s">
        <v>0</v>
      </c>
      <c r="D11" s="32">
        <v>74098.3</v>
      </c>
      <c r="E11" s="32">
        <f>E12+E15+E18+E21+E25</f>
        <v>76743.996169999999</v>
      </c>
      <c r="F11" s="32">
        <f t="shared" ref="F11:G11" si="3">F12+F15+F18+F21+F25</f>
        <v>76743.996169999999</v>
      </c>
      <c r="G11" s="32">
        <f t="shared" si="3"/>
        <v>76743.996169999999</v>
      </c>
      <c r="H11" s="32">
        <f t="shared" si="1"/>
        <v>103.57052209025038</v>
      </c>
      <c r="I11" s="32">
        <f t="shared" si="2"/>
        <v>100</v>
      </c>
    </row>
    <row r="12" spans="1:9" ht="38.25">
      <c r="A12" s="33" t="s">
        <v>344</v>
      </c>
      <c r="B12" s="28" t="s">
        <v>345</v>
      </c>
      <c r="C12" s="28" t="s">
        <v>0</v>
      </c>
      <c r="D12" s="34">
        <v>846.8</v>
      </c>
      <c r="E12" s="34">
        <f>E13</f>
        <v>846.79616999999996</v>
      </c>
      <c r="F12" s="34">
        <f t="shared" ref="F12:G13" si="4">F13</f>
        <v>846.79616999999996</v>
      </c>
      <c r="G12" s="34">
        <f t="shared" si="4"/>
        <v>846.79616999999996</v>
      </c>
      <c r="H12" s="34">
        <f t="shared" si="1"/>
        <v>99.99954770902221</v>
      </c>
      <c r="I12" s="34">
        <f t="shared" si="2"/>
        <v>100</v>
      </c>
    </row>
    <row r="13" spans="1:9">
      <c r="A13" s="33" t="s">
        <v>89</v>
      </c>
      <c r="B13" s="28" t="s">
        <v>345</v>
      </c>
      <c r="C13" s="28" t="s">
        <v>90</v>
      </c>
      <c r="D13" s="34">
        <v>846.8</v>
      </c>
      <c r="E13" s="34">
        <f>E14</f>
        <v>846.79616999999996</v>
      </c>
      <c r="F13" s="34">
        <f t="shared" si="4"/>
        <v>846.79616999999996</v>
      </c>
      <c r="G13" s="34">
        <f t="shared" si="4"/>
        <v>846.79616999999996</v>
      </c>
      <c r="H13" s="34">
        <f t="shared" si="1"/>
        <v>99.99954770902221</v>
      </c>
      <c r="I13" s="34">
        <f t="shared" si="2"/>
        <v>100</v>
      </c>
    </row>
    <row r="14" spans="1:9" ht="25.5">
      <c r="A14" s="33" t="s">
        <v>91</v>
      </c>
      <c r="B14" s="28" t="s">
        <v>345</v>
      </c>
      <c r="C14" s="28" t="s">
        <v>92</v>
      </c>
      <c r="D14" s="34">
        <v>846.8</v>
      </c>
      <c r="E14" s="34">
        <f>КВСР!J664</f>
        <v>846.79616999999996</v>
      </c>
      <c r="F14" s="34">
        <f>КВСР!K664</f>
        <v>846.79616999999996</v>
      </c>
      <c r="G14" s="34">
        <f>КВСР!L664</f>
        <v>846.79616999999996</v>
      </c>
      <c r="H14" s="34">
        <f t="shared" si="1"/>
        <v>99.99954770902221</v>
      </c>
      <c r="I14" s="34">
        <f t="shared" si="2"/>
        <v>100</v>
      </c>
    </row>
    <row r="15" spans="1:9">
      <c r="A15" s="33" t="s">
        <v>346</v>
      </c>
      <c r="B15" s="28" t="s">
        <v>347</v>
      </c>
      <c r="C15" s="28" t="s">
        <v>0</v>
      </c>
      <c r="D15" s="34">
        <v>2868</v>
      </c>
      <c r="E15" s="34">
        <f>E16</f>
        <v>2868</v>
      </c>
      <c r="F15" s="34">
        <f t="shared" ref="F15:G16" si="5">F16</f>
        <v>2868</v>
      </c>
      <c r="G15" s="34">
        <f t="shared" si="5"/>
        <v>2868</v>
      </c>
      <c r="H15" s="34">
        <f t="shared" si="1"/>
        <v>100</v>
      </c>
      <c r="I15" s="34">
        <f t="shared" si="2"/>
        <v>100</v>
      </c>
    </row>
    <row r="16" spans="1:9">
      <c r="A16" s="33" t="s">
        <v>89</v>
      </c>
      <c r="B16" s="28" t="s">
        <v>347</v>
      </c>
      <c r="C16" s="28" t="s">
        <v>90</v>
      </c>
      <c r="D16" s="34">
        <v>2868</v>
      </c>
      <c r="E16" s="34">
        <f>E17</f>
        <v>2868</v>
      </c>
      <c r="F16" s="34">
        <f t="shared" si="5"/>
        <v>2868</v>
      </c>
      <c r="G16" s="34">
        <f t="shared" si="5"/>
        <v>2868</v>
      </c>
      <c r="H16" s="34">
        <f t="shared" si="1"/>
        <v>100</v>
      </c>
      <c r="I16" s="34">
        <f t="shared" si="2"/>
        <v>100</v>
      </c>
    </row>
    <row r="17" spans="1:9" ht="25.5">
      <c r="A17" s="33" t="s">
        <v>91</v>
      </c>
      <c r="B17" s="28" t="s">
        <v>347</v>
      </c>
      <c r="C17" s="28" t="s">
        <v>92</v>
      </c>
      <c r="D17" s="34">
        <v>2868</v>
      </c>
      <c r="E17" s="34">
        <f>КВСР!J667</f>
        <v>2868</v>
      </c>
      <c r="F17" s="34">
        <f>КВСР!K667</f>
        <v>2868</v>
      </c>
      <c r="G17" s="34">
        <f>КВСР!L667</f>
        <v>2868</v>
      </c>
      <c r="H17" s="34">
        <f t="shared" si="1"/>
        <v>100</v>
      </c>
      <c r="I17" s="34">
        <f t="shared" si="2"/>
        <v>100</v>
      </c>
    </row>
    <row r="18" spans="1:9" ht="25.5">
      <c r="A18" s="33" t="s">
        <v>348</v>
      </c>
      <c r="B18" s="28" t="s">
        <v>349</v>
      </c>
      <c r="C18" s="28" t="s">
        <v>0</v>
      </c>
      <c r="D18" s="34">
        <v>5188</v>
      </c>
      <c r="E18" s="34">
        <f>E19</f>
        <v>5188</v>
      </c>
      <c r="F18" s="34">
        <f t="shared" ref="F18:G19" si="6">F19</f>
        <v>5188</v>
      </c>
      <c r="G18" s="34">
        <f t="shared" si="6"/>
        <v>5188</v>
      </c>
      <c r="H18" s="34">
        <f t="shared" si="1"/>
        <v>100</v>
      </c>
      <c r="I18" s="34">
        <f t="shared" si="2"/>
        <v>100</v>
      </c>
    </row>
    <row r="19" spans="1:9">
      <c r="A19" s="33" t="s">
        <v>89</v>
      </c>
      <c r="B19" s="28" t="s">
        <v>349</v>
      </c>
      <c r="C19" s="28" t="s">
        <v>90</v>
      </c>
      <c r="D19" s="34">
        <v>5188</v>
      </c>
      <c r="E19" s="34">
        <f>E20</f>
        <v>5188</v>
      </c>
      <c r="F19" s="34">
        <f t="shared" si="6"/>
        <v>5188</v>
      </c>
      <c r="G19" s="34">
        <f t="shared" si="6"/>
        <v>5188</v>
      </c>
      <c r="H19" s="34">
        <f t="shared" si="1"/>
        <v>100</v>
      </c>
      <c r="I19" s="34">
        <f t="shared" si="2"/>
        <v>100</v>
      </c>
    </row>
    <row r="20" spans="1:9" ht="25.5">
      <c r="A20" s="33" t="s">
        <v>91</v>
      </c>
      <c r="B20" s="28" t="s">
        <v>349</v>
      </c>
      <c r="C20" s="28" t="s">
        <v>92</v>
      </c>
      <c r="D20" s="34">
        <v>5188</v>
      </c>
      <c r="E20" s="34">
        <f>КВСР!J670</f>
        <v>5188</v>
      </c>
      <c r="F20" s="34">
        <f>КВСР!K670</f>
        <v>5188</v>
      </c>
      <c r="G20" s="34">
        <f>КВСР!L670</f>
        <v>5188</v>
      </c>
      <c r="H20" s="34">
        <f t="shared" si="1"/>
        <v>100</v>
      </c>
      <c r="I20" s="34">
        <f t="shared" si="2"/>
        <v>100</v>
      </c>
    </row>
    <row r="21" spans="1:9">
      <c r="A21" s="33" t="s">
        <v>60</v>
      </c>
      <c r="B21" s="28" t="s">
        <v>337</v>
      </c>
      <c r="C21" s="28" t="s">
        <v>0</v>
      </c>
      <c r="D21" s="34">
        <v>63915.5</v>
      </c>
      <c r="E21" s="34">
        <f>E22</f>
        <v>66561.2</v>
      </c>
      <c r="F21" s="34">
        <f t="shared" ref="F21:G21" si="7">F22</f>
        <v>66561.2</v>
      </c>
      <c r="G21" s="34">
        <f t="shared" si="7"/>
        <v>66561.2</v>
      </c>
      <c r="H21" s="34">
        <f t="shared" si="1"/>
        <v>104.139371513952</v>
      </c>
      <c r="I21" s="34">
        <f t="shared" si="2"/>
        <v>100</v>
      </c>
    </row>
    <row r="22" spans="1:9" ht="25.5">
      <c r="A22" s="33" t="s">
        <v>62</v>
      </c>
      <c r="B22" s="28" t="s">
        <v>337</v>
      </c>
      <c r="C22" s="28" t="s">
        <v>63</v>
      </c>
      <c r="D22" s="34">
        <v>63915.5</v>
      </c>
      <c r="E22" s="34">
        <f>E23+E24</f>
        <v>66561.2</v>
      </c>
      <c r="F22" s="34">
        <f t="shared" ref="F22:G22" si="8">F23+F24</f>
        <v>66561.2</v>
      </c>
      <c r="G22" s="34">
        <f t="shared" si="8"/>
        <v>66561.2</v>
      </c>
      <c r="H22" s="34">
        <f t="shared" si="1"/>
        <v>104.139371513952</v>
      </c>
      <c r="I22" s="34">
        <f t="shared" si="2"/>
        <v>100</v>
      </c>
    </row>
    <row r="23" spans="1:9">
      <c r="A23" s="33" t="s">
        <v>64</v>
      </c>
      <c r="B23" s="28" t="s">
        <v>337</v>
      </c>
      <c r="C23" s="28" t="s">
        <v>65</v>
      </c>
      <c r="D23" s="34">
        <v>63909.5</v>
      </c>
      <c r="E23" s="34">
        <f>КВСР!J627+КВСР!J673</f>
        <v>66555.199999999997</v>
      </c>
      <c r="F23" s="34">
        <f>КВСР!K627+КВСР!K673</f>
        <v>66555.199999999997</v>
      </c>
      <c r="G23" s="34">
        <f>КВСР!L627+КВСР!L673</f>
        <v>66555.199999999997</v>
      </c>
      <c r="H23" s="34">
        <f t="shared" si="1"/>
        <v>104.13976012955818</v>
      </c>
      <c r="I23" s="34">
        <f t="shared" si="2"/>
        <v>100</v>
      </c>
    </row>
    <row r="24" spans="1:9">
      <c r="A24" s="33" t="s">
        <v>102</v>
      </c>
      <c r="B24" s="28" t="s">
        <v>337</v>
      </c>
      <c r="C24" s="28" t="s">
        <v>103</v>
      </c>
      <c r="D24" s="34">
        <v>6</v>
      </c>
      <c r="E24" s="34">
        <f>КВСР!J628</f>
        <v>6</v>
      </c>
      <c r="F24" s="34">
        <f>КВСР!K628</f>
        <v>6</v>
      </c>
      <c r="G24" s="34">
        <f>КВСР!L628</f>
        <v>6</v>
      </c>
      <c r="H24" s="34">
        <f t="shared" si="1"/>
        <v>100</v>
      </c>
      <c r="I24" s="34">
        <f t="shared" si="2"/>
        <v>100</v>
      </c>
    </row>
    <row r="25" spans="1:9">
      <c r="A25" s="33" t="s">
        <v>350</v>
      </c>
      <c r="B25" s="28" t="s">
        <v>351</v>
      </c>
      <c r="C25" s="28" t="s">
        <v>0</v>
      </c>
      <c r="D25" s="34">
        <v>1280</v>
      </c>
      <c r="E25" s="34">
        <f>E26</f>
        <v>1280</v>
      </c>
      <c r="F25" s="34">
        <f t="shared" ref="F25:G26" si="9">F26</f>
        <v>1280</v>
      </c>
      <c r="G25" s="34">
        <f t="shared" si="9"/>
        <v>1280</v>
      </c>
      <c r="H25" s="34">
        <f t="shared" si="1"/>
        <v>100</v>
      </c>
      <c r="I25" s="34">
        <f t="shared" si="2"/>
        <v>100</v>
      </c>
    </row>
    <row r="26" spans="1:9">
      <c r="A26" s="33" t="s">
        <v>89</v>
      </c>
      <c r="B26" s="28" t="s">
        <v>351</v>
      </c>
      <c r="C26" s="28" t="s">
        <v>90</v>
      </c>
      <c r="D26" s="34">
        <v>1280</v>
      </c>
      <c r="E26" s="34">
        <f>E27</f>
        <v>1280</v>
      </c>
      <c r="F26" s="34">
        <f t="shared" si="9"/>
        <v>1280</v>
      </c>
      <c r="G26" s="34">
        <f t="shared" si="9"/>
        <v>1280</v>
      </c>
      <c r="H26" s="34">
        <f t="shared" si="1"/>
        <v>100</v>
      </c>
      <c r="I26" s="34">
        <f t="shared" si="2"/>
        <v>100</v>
      </c>
    </row>
    <row r="27" spans="1:9" ht="25.5">
      <c r="A27" s="33" t="s">
        <v>91</v>
      </c>
      <c r="B27" s="28" t="s">
        <v>351</v>
      </c>
      <c r="C27" s="28" t="s">
        <v>92</v>
      </c>
      <c r="D27" s="34">
        <v>1280</v>
      </c>
      <c r="E27" s="34">
        <f>КВСР!J676</f>
        <v>1280</v>
      </c>
      <c r="F27" s="34">
        <f>КВСР!K676</f>
        <v>1280</v>
      </c>
      <c r="G27" s="34">
        <f>КВСР!L676</f>
        <v>1280</v>
      </c>
      <c r="H27" s="34">
        <f t="shared" si="1"/>
        <v>100</v>
      </c>
      <c r="I27" s="34">
        <f t="shared" si="2"/>
        <v>100</v>
      </c>
    </row>
    <row r="28" spans="1:9">
      <c r="A28" s="30" t="s">
        <v>0</v>
      </c>
      <c r="B28" s="43" t="s">
        <v>0</v>
      </c>
      <c r="C28" s="31" t="s">
        <v>0</v>
      </c>
      <c r="D28" s="32" t="s">
        <v>0</v>
      </c>
      <c r="E28" s="32" t="s">
        <v>0</v>
      </c>
      <c r="F28" s="32"/>
      <c r="G28" s="32"/>
      <c r="H28" s="32"/>
      <c r="I28" s="32"/>
    </row>
    <row r="29" spans="1:9" ht="38.25">
      <c r="A29" s="30" t="s">
        <v>327</v>
      </c>
      <c r="B29" s="31" t="s">
        <v>328</v>
      </c>
      <c r="C29" s="31" t="s">
        <v>0</v>
      </c>
      <c r="D29" s="32">
        <v>2431211.6</v>
      </c>
      <c r="E29" s="32">
        <f>E30+E33+E37+E41+E44++E47</f>
        <v>2484166.5699999998</v>
      </c>
      <c r="F29" s="32">
        <f t="shared" ref="F29:G29" si="10">F30+F33+F37+F41+F44++F47</f>
        <v>2484166.5699999998</v>
      </c>
      <c r="G29" s="32">
        <f t="shared" si="10"/>
        <v>2484166.5699999998</v>
      </c>
      <c r="H29" s="32">
        <f t="shared" si="1"/>
        <v>102.17813085459117</v>
      </c>
      <c r="I29" s="32">
        <f t="shared" si="2"/>
        <v>100</v>
      </c>
    </row>
    <row r="30" spans="1:9" ht="25.5">
      <c r="A30" s="33" t="s">
        <v>348</v>
      </c>
      <c r="B30" s="28" t="s">
        <v>352</v>
      </c>
      <c r="C30" s="28" t="s">
        <v>0</v>
      </c>
      <c r="D30" s="34">
        <v>26037</v>
      </c>
      <c r="E30" s="34">
        <f>E31</f>
        <v>26037</v>
      </c>
      <c r="F30" s="34">
        <f t="shared" ref="F30:G31" si="11">F31</f>
        <v>26037</v>
      </c>
      <c r="G30" s="34">
        <f t="shared" si="11"/>
        <v>26037</v>
      </c>
      <c r="H30" s="34">
        <f t="shared" si="1"/>
        <v>100</v>
      </c>
      <c r="I30" s="34">
        <f t="shared" si="2"/>
        <v>100</v>
      </c>
    </row>
    <row r="31" spans="1:9" ht="25.5">
      <c r="A31" s="33" t="s">
        <v>62</v>
      </c>
      <c r="B31" s="28" t="s">
        <v>352</v>
      </c>
      <c r="C31" s="28" t="s">
        <v>63</v>
      </c>
      <c r="D31" s="34">
        <v>26037</v>
      </c>
      <c r="E31" s="34">
        <f>E32</f>
        <v>26037</v>
      </c>
      <c r="F31" s="34">
        <f t="shared" si="11"/>
        <v>26037</v>
      </c>
      <c r="G31" s="34">
        <f t="shared" si="11"/>
        <v>26037</v>
      </c>
      <c r="H31" s="34">
        <f t="shared" si="1"/>
        <v>100</v>
      </c>
      <c r="I31" s="34">
        <f t="shared" si="2"/>
        <v>100</v>
      </c>
    </row>
    <row r="32" spans="1:9">
      <c r="A32" s="33" t="s">
        <v>64</v>
      </c>
      <c r="B32" s="28" t="s">
        <v>352</v>
      </c>
      <c r="C32" s="28" t="s">
        <v>65</v>
      </c>
      <c r="D32" s="34">
        <v>26037</v>
      </c>
      <c r="E32" s="34">
        <f>КВСР!J680</f>
        <v>26037</v>
      </c>
      <c r="F32" s="34">
        <f>КВСР!K680</f>
        <v>26037</v>
      </c>
      <c r="G32" s="34">
        <f>КВСР!L680</f>
        <v>26037</v>
      </c>
      <c r="H32" s="34">
        <f t="shared" si="1"/>
        <v>100</v>
      </c>
      <c r="I32" s="34">
        <f t="shared" si="2"/>
        <v>100</v>
      </c>
    </row>
    <row r="33" spans="1:9" ht="52.5" customHeight="1">
      <c r="A33" s="58" t="s">
        <v>1229</v>
      </c>
      <c r="B33" s="28" t="s">
        <v>1228</v>
      </c>
      <c r="C33" s="28"/>
      <c r="D33" s="34"/>
      <c r="E33" s="34">
        <f>E34</f>
        <v>57673</v>
      </c>
      <c r="F33" s="34">
        <f t="shared" ref="F33:G33" si="12">F34</f>
        <v>57673</v>
      </c>
      <c r="G33" s="34">
        <f t="shared" si="12"/>
        <v>57673</v>
      </c>
      <c r="H33" s="34">
        <v>0</v>
      </c>
      <c r="I33" s="34">
        <f t="shared" si="2"/>
        <v>100</v>
      </c>
    </row>
    <row r="34" spans="1:9" ht="25.5">
      <c r="A34" s="33" t="s">
        <v>62</v>
      </c>
      <c r="B34" s="28" t="s">
        <v>1228</v>
      </c>
      <c r="C34" s="61">
        <v>600</v>
      </c>
      <c r="D34" s="34"/>
      <c r="E34" s="34">
        <f>E35+E36</f>
        <v>57673</v>
      </c>
      <c r="F34" s="34">
        <f t="shared" ref="F34:G34" si="13">F35+F36</f>
        <v>57673</v>
      </c>
      <c r="G34" s="34">
        <f t="shared" si="13"/>
        <v>57673</v>
      </c>
      <c r="H34" s="34">
        <v>0</v>
      </c>
      <c r="I34" s="34">
        <f t="shared" si="2"/>
        <v>100</v>
      </c>
    </row>
    <row r="35" spans="1:9">
      <c r="A35" s="33" t="s">
        <v>64</v>
      </c>
      <c r="B35" s="28" t="s">
        <v>1228</v>
      </c>
      <c r="C35" s="28">
        <v>610</v>
      </c>
      <c r="D35" s="34"/>
      <c r="E35" s="34">
        <f>КВСР!J598</f>
        <v>56617</v>
      </c>
      <c r="F35" s="34">
        <f>КВСР!K598</f>
        <v>56617</v>
      </c>
      <c r="G35" s="34">
        <f>КВСР!L598</f>
        <v>56617</v>
      </c>
      <c r="H35" s="34">
        <v>0</v>
      </c>
      <c r="I35" s="34">
        <f t="shared" si="2"/>
        <v>100</v>
      </c>
    </row>
    <row r="36" spans="1:9">
      <c r="A36" s="33" t="s">
        <v>102</v>
      </c>
      <c r="B36" s="28" t="s">
        <v>1228</v>
      </c>
      <c r="C36" s="28">
        <v>620</v>
      </c>
      <c r="D36" s="34"/>
      <c r="E36" s="34">
        <f>КВСР!J599</f>
        <v>1056</v>
      </c>
      <c r="F36" s="34">
        <f>КВСР!K599</f>
        <v>1056</v>
      </c>
      <c r="G36" s="34">
        <f>КВСР!L599</f>
        <v>1056</v>
      </c>
      <c r="H36" s="34">
        <v>0</v>
      </c>
      <c r="I36" s="34">
        <f t="shared" si="2"/>
        <v>100</v>
      </c>
    </row>
    <row r="37" spans="1:9">
      <c r="A37" s="33" t="s">
        <v>60</v>
      </c>
      <c r="B37" s="28" t="s">
        <v>329</v>
      </c>
      <c r="C37" s="28" t="s">
        <v>0</v>
      </c>
      <c r="D37" s="34">
        <v>2064576.2</v>
      </c>
      <c r="E37" s="34">
        <f>E38</f>
        <v>2059858.17</v>
      </c>
      <c r="F37" s="34">
        <f t="shared" ref="F37:G37" si="14">F38</f>
        <v>2059858.17</v>
      </c>
      <c r="G37" s="34">
        <f t="shared" si="14"/>
        <v>2059858.17</v>
      </c>
      <c r="H37" s="34">
        <f t="shared" si="1"/>
        <v>99.771477071178097</v>
      </c>
      <c r="I37" s="34">
        <f t="shared" si="2"/>
        <v>100</v>
      </c>
    </row>
    <row r="38" spans="1:9" ht="25.5">
      <c r="A38" s="33" t="s">
        <v>62</v>
      </c>
      <c r="B38" s="28" t="s">
        <v>329</v>
      </c>
      <c r="C38" s="28" t="s">
        <v>63</v>
      </c>
      <c r="D38" s="34">
        <v>2064576.2</v>
      </c>
      <c r="E38" s="34">
        <f>E39+E40</f>
        <v>2059858.17</v>
      </c>
      <c r="F38" s="34">
        <f t="shared" ref="F38:G38" si="15">F39+F40</f>
        <v>2059858.17</v>
      </c>
      <c r="G38" s="34">
        <f t="shared" si="15"/>
        <v>2059858.17</v>
      </c>
      <c r="H38" s="34">
        <f t="shared" si="1"/>
        <v>99.771477071178097</v>
      </c>
      <c r="I38" s="34">
        <f t="shared" si="2"/>
        <v>100</v>
      </c>
    </row>
    <row r="39" spans="1:9">
      <c r="A39" s="33" t="s">
        <v>64</v>
      </c>
      <c r="B39" s="28" t="s">
        <v>329</v>
      </c>
      <c r="C39" s="28" t="s">
        <v>65</v>
      </c>
      <c r="D39" s="34">
        <v>2029281.2</v>
      </c>
      <c r="E39" s="34">
        <f>КВСР!J602+КВСР!J632+КВСР!J657+КВСР!J683</f>
        <v>2025026.67</v>
      </c>
      <c r="F39" s="34">
        <f>КВСР!K602+КВСР!K632+КВСР!K657+КВСР!K683</f>
        <v>2025026.67</v>
      </c>
      <c r="G39" s="34">
        <f>КВСР!L602+КВСР!L632+КВСР!L657+КВСР!L683</f>
        <v>2025026.67</v>
      </c>
      <c r="H39" s="34">
        <f t="shared" si="1"/>
        <v>99.790343004212517</v>
      </c>
      <c r="I39" s="34">
        <f t="shared" si="2"/>
        <v>100</v>
      </c>
    </row>
    <row r="40" spans="1:9">
      <c r="A40" s="33" t="s">
        <v>102</v>
      </c>
      <c r="B40" s="28" t="s">
        <v>329</v>
      </c>
      <c r="C40" s="28" t="s">
        <v>103</v>
      </c>
      <c r="D40" s="34">
        <v>35295</v>
      </c>
      <c r="E40" s="34">
        <f>КВСР!J603</f>
        <v>34831.5</v>
      </c>
      <c r="F40" s="34">
        <f>КВСР!K603</f>
        <v>34831.5</v>
      </c>
      <c r="G40" s="34">
        <f>КВСР!L603</f>
        <v>34831.5</v>
      </c>
      <c r="H40" s="34">
        <f t="shared" si="1"/>
        <v>98.686782830429237</v>
      </c>
      <c r="I40" s="34">
        <f t="shared" si="2"/>
        <v>100</v>
      </c>
    </row>
    <row r="41" spans="1:9" ht="25.5">
      <c r="A41" s="33" t="s">
        <v>330</v>
      </c>
      <c r="B41" s="28" t="s">
        <v>331</v>
      </c>
      <c r="C41" s="28" t="s">
        <v>0</v>
      </c>
      <c r="D41" s="34">
        <v>172908.3</v>
      </c>
      <c r="E41" s="34">
        <f>E42</f>
        <v>172908.3</v>
      </c>
      <c r="F41" s="34">
        <f t="shared" ref="F41:G42" si="16">F42</f>
        <v>172908.3</v>
      </c>
      <c r="G41" s="34">
        <f t="shared" si="16"/>
        <v>172908.3</v>
      </c>
      <c r="H41" s="34">
        <f t="shared" si="1"/>
        <v>100</v>
      </c>
      <c r="I41" s="34">
        <f t="shared" si="2"/>
        <v>100</v>
      </c>
    </row>
    <row r="42" spans="1:9" ht="25.5">
      <c r="A42" s="33" t="s">
        <v>62</v>
      </c>
      <c r="B42" s="28" t="s">
        <v>331</v>
      </c>
      <c r="C42" s="28" t="s">
        <v>63</v>
      </c>
      <c r="D42" s="34">
        <v>172908.3</v>
      </c>
      <c r="E42" s="34">
        <f>E43</f>
        <v>172908.3</v>
      </c>
      <c r="F42" s="34">
        <f t="shared" si="16"/>
        <v>172908.3</v>
      </c>
      <c r="G42" s="34">
        <f t="shared" si="16"/>
        <v>172908.3</v>
      </c>
      <c r="H42" s="34">
        <f t="shared" si="1"/>
        <v>100</v>
      </c>
      <c r="I42" s="34">
        <f t="shared" si="2"/>
        <v>100</v>
      </c>
    </row>
    <row r="43" spans="1:9">
      <c r="A43" s="33" t="s">
        <v>64</v>
      </c>
      <c r="B43" s="28" t="s">
        <v>331</v>
      </c>
      <c r="C43" s="28" t="s">
        <v>65</v>
      </c>
      <c r="D43" s="34">
        <v>172908.3</v>
      </c>
      <c r="E43" s="34">
        <f>КВСР!J606</f>
        <v>172908.3</v>
      </c>
      <c r="F43" s="34">
        <f>КВСР!K606</f>
        <v>172908.3</v>
      </c>
      <c r="G43" s="34">
        <f>КВСР!L606</f>
        <v>172908.3</v>
      </c>
      <c r="H43" s="34">
        <f t="shared" si="1"/>
        <v>100</v>
      </c>
      <c r="I43" s="34">
        <f t="shared" si="2"/>
        <v>100</v>
      </c>
    </row>
    <row r="44" spans="1:9">
      <c r="A44" s="33" t="s">
        <v>353</v>
      </c>
      <c r="B44" s="28" t="s">
        <v>354</v>
      </c>
      <c r="C44" s="28" t="s">
        <v>0</v>
      </c>
      <c r="D44" s="34">
        <v>99771.9</v>
      </c>
      <c r="E44" s="34">
        <f>E45</f>
        <v>99771.9</v>
      </c>
      <c r="F44" s="34">
        <f t="shared" ref="F44:G45" si="17">F45</f>
        <v>99771.9</v>
      </c>
      <c r="G44" s="34">
        <f t="shared" si="17"/>
        <v>99771.9</v>
      </c>
      <c r="H44" s="34">
        <f t="shared" si="1"/>
        <v>100</v>
      </c>
      <c r="I44" s="34">
        <f t="shared" si="2"/>
        <v>100</v>
      </c>
    </row>
    <row r="45" spans="1:9">
      <c r="A45" s="33" t="s">
        <v>28</v>
      </c>
      <c r="B45" s="28" t="s">
        <v>354</v>
      </c>
      <c r="C45" s="28" t="s">
        <v>29</v>
      </c>
      <c r="D45" s="34">
        <v>99771.9</v>
      </c>
      <c r="E45" s="34">
        <f>E46</f>
        <v>99771.9</v>
      </c>
      <c r="F45" s="34">
        <f t="shared" si="17"/>
        <v>99771.9</v>
      </c>
      <c r="G45" s="34">
        <f t="shared" si="17"/>
        <v>99771.9</v>
      </c>
      <c r="H45" s="34">
        <f t="shared" si="1"/>
        <v>100</v>
      </c>
      <c r="I45" s="34">
        <f t="shared" si="2"/>
        <v>100</v>
      </c>
    </row>
    <row r="46" spans="1:9" ht="25.5">
      <c r="A46" s="33" t="s">
        <v>355</v>
      </c>
      <c r="B46" s="28" t="s">
        <v>354</v>
      </c>
      <c r="C46" s="28" t="s">
        <v>356</v>
      </c>
      <c r="D46" s="34">
        <v>99771.9</v>
      </c>
      <c r="E46" s="34">
        <f>КВСР!J686</f>
        <v>99771.9</v>
      </c>
      <c r="F46" s="34">
        <f>КВСР!K686</f>
        <v>99771.9</v>
      </c>
      <c r="G46" s="34">
        <f>КВСР!L686</f>
        <v>99771.9</v>
      </c>
      <c r="H46" s="34">
        <f t="shared" si="1"/>
        <v>100</v>
      </c>
      <c r="I46" s="34">
        <f t="shared" si="2"/>
        <v>100</v>
      </c>
    </row>
    <row r="47" spans="1:9" ht="25.5">
      <c r="A47" s="33" t="s">
        <v>357</v>
      </c>
      <c r="B47" s="28" t="s">
        <v>358</v>
      </c>
      <c r="C47" s="28" t="s">
        <v>0</v>
      </c>
      <c r="D47" s="34">
        <v>67918.2</v>
      </c>
      <c r="E47" s="34">
        <f>E48</f>
        <v>67918.2</v>
      </c>
      <c r="F47" s="34">
        <f t="shared" ref="F47:G48" si="18">F48</f>
        <v>67918.2</v>
      </c>
      <c r="G47" s="34">
        <f t="shared" si="18"/>
        <v>67918.2</v>
      </c>
      <c r="H47" s="34">
        <f t="shared" si="1"/>
        <v>100</v>
      </c>
      <c r="I47" s="34">
        <f t="shared" si="2"/>
        <v>100</v>
      </c>
    </row>
    <row r="48" spans="1:9">
      <c r="A48" s="33" t="s">
        <v>28</v>
      </c>
      <c r="B48" s="28" t="s">
        <v>358</v>
      </c>
      <c r="C48" s="28" t="s">
        <v>29</v>
      </c>
      <c r="D48" s="34">
        <v>67918.2</v>
      </c>
      <c r="E48" s="34">
        <f>E49</f>
        <v>67918.2</v>
      </c>
      <c r="F48" s="34">
        <f t="shared" si="18"/>
        <v>67918.2</v>
      </c>
      <c r="G48" s="34">
        <f t="shared" si="18"/>
        <v>67918.2</v>
      </c>
      <c r="H48" s="34">
        <f t="shared" si="1"/>
        <v>100</v>
      </c>
      <c r="I48" s="34">
        <f t="shared" si="2"/>
        <v>100</v>
      </c>
    </row>
    <row r="49" spans="1:9" ht="25.5">
      <c r="A49" s="33" t="s">
        <v>355</v>
      </c>
      <c r="B49" s="28" t="s">
        <v>358</v>
      </c>
      <c r="C49" s="28" t="s">
        <v>356</v>
      </c>
      <c r="D49" s="34">
        <v>67918.2</v>
      </c>
      <c r="E49" s="34">
        <f>КВСР!J689</f>
        <v>67918.2</v>
      </c>
      <c r="F49" s="34">
        <f>КВСР!K689</f>
        <v>67918.2</v>
      </c>
      <c r="G49" s="34">
        <f>КВСР!L689</f>
        <v>67918.2</v>
      </c>
      <c r="H49" s="34">
        <f t="shared" si="1"/>
        <v>100</v>
      </c>
      <c r="I49" s="34">
        <f t="shared" si="2"/>
        <v>100</v>
      </c>
    </row>
    <row r="50" spans="1:9">
      <c r="A50" s="30" t="s">
        <v>0</v>
      </c>
      <c r="B50" s="43" t="s">
        <v>0</v>
      </c>
      <c r="C50" s="31" t="s">
        <v>0</v>
      </c>
      <c r="D50" s="32" t="s">
        <v>0</v>
      </c>
      <c r="E50" s="32" t="s">
        <v>0</v>
      </c>
      <c r="F50" s="32"/>
      <c r="G50" s="32"/>
      <c r="H50" s="32"/>
      <c r="I50" s="32"/>
    </row>
    <row r="51" spans="1:9">
      <c r="A51" s="30" t="s">
        <v>359</v>
      </c>
      <c r="B51" s="31" t="s">
        <v>360</v>
      </c>
      <c r="C51" s="31" t="s">
        <v>0</v>
      </c>
      <c r="D51" s="32">
        <v>368056.2</v>
      </c>
      <c r="E51" s="32">
        <f>E52+E55</f>
        <v>353979.93</v>
      </c>
      <c r="F51" s="32">
        <f t="shared" ref="F51:G51" si="19">F52+F55</f>
        <v>353979.93</v>
      </c>
      <c r="G51" s="32">
        <f t="shared" si="19"/>
        <v>353979.93</v>
      </c>
      <c r="H51" s="32">
        <f t="shared" si="1"/>
        <v>96.175510696464286</v>
      </c>
      <c r="I51" s="32">
        <f t="shared" si="2"/>
        <v>100</v>
      </c>
    </row>
    <row r="52" spans="1:9">
      <c r="A52" s="33" t="s">
        <v>60</v>
      </c>
      <c r="B52" s="28" t="s">
        <v>361</v>
      </c>
      <c r="C52" s="28" t="s">
        <v>0</v>
      </c>
      <c r="D52" s="34">
        <v>295056.2</v>
      </c>
      <c r="E52" s="34">
        <f>E53</f>
        <v>280979.93</v>
      </c>
      <c r="F52" s="34">
        <f t="shared" ref="F52:G53" si="20">F53</f>
        <v>280979.93</v>
      </c>
      <c r="G52" s="34">
        <f t="shared" si="20"/>
        <v>280979.93</v>
      </c>
      <c r="H52" s="34">
        <f t="shared" si="1"/>
        <v>95.229291911168104</v>
      </c>
      <c r="I52" s="34">
        <f t="shared" si="2"/>
        <v>100</v>
      </c>
    </row>
    <row r="53" spans="1:9" ht="25.5">
      <c r="A53" s="33" t="s">
        <v>62</v>
      </c>
      <c r="B53" s="28" t="s">
        <v>361</v>
      </c>
      <c r="C53" s="28" t="s">
        <v>63</v>
      </c>
      <c r="D53" s="34">
        <v>295056.2</v>
      </c>
      <c r="E53" s="34">
        <f>E54</f>
        <v>280979.93</v>
      </c>
      <c r="F53" s="34">
        <f t="shared" si="20"/>
        <v>280979.93</v>
      </c>
      <c r="G53" s="34">
        <f t="shared" si="20"/>
        <v>280979.93</v>
      </c>
      <c r="H53" s="34">
        <f t="shared" si="1"/>
        <v>95.229291911168104</v>
      </c>
      <c r="I53" s="34">
        <f t="shared" si="2"/>
        <v>100</v>
      </c>
    </row>
    <row r="54" spans="1:9">
      <c r="A54" s="33" t="s">
        <v>64</v>
      </c>
      <c r="B54" s="28" t="s">
        <v>361</v>
      </c>
      <c r="C54" s="28" t="s">
        <v>65</v>
      </c>
      <c r="D54" s="34">
        <v>295056.2</v>
      </c>
      <c r="E54" s="34">
        <f>КВСР!J693</f>
        <v>280979.93</v>
      </c>
      <c r="F54" s="34">
        <f>КВСР!K693</f>
        <v>280979.93</v>
      </c>
      <c r="G54" s="34">
        <f>КВСР!L693</f>
        <v>280979.93</v>
      </c>
      <c r="H54" s="34">
        <f t="shared" si="1"/>
        <v>95.229291911168104</v>
      </c>
      <c r="I54" s="34">
        <f t="shared" si="2"/>
        <v>100</v>
      </c>
    </row>
    <row r="55" spans="1:9">
      <c r="A55" s="33" t="s">
        <v>350</v>
      </c>
      <c r="B55" s="28" t="s">
        <v>362</v>
      </c>
      <c r="C55" s="28" t="s">
        <v>0</v>
      </c>
      <c r="D55" s="34">
        <v>73000</v>
      </c>
      <c r="E55" s="34">
        <f>E56</f>
        <v>73000</v>
      </c>
      <c r="F55" s="34">
        <f t="shared" ref="F55:G56" si="21">F56</f>
        <v>73000</v>
      </c>
      <c r="G55" s="34">
        <f t="shared" si="21"/>
        <v>73000</v>
      </c>
      <c r="H55" s="34">
        <f t="shared" si="1"/>
        <v>100</v>
      </c>
      <c r="I55" s="34">
        <f t="shared" si="2"/>
        <v>100</v>
      </c>
    </row>
    <row r="56" spans="1:9">
      <c r="A56" s="33" t="s">
        <v>93</v>
      </c>
      <c r="B56" s="28" t="s">
        <v>362</v>
      </c>
      <c r="C56" s="28" t="s">
        <v>94</v>
      </c>
      <c r="D56" s="34">
        <v>73000</v>
      </c>
      <c r="E56" s="34">
        <f>E57</f>
        <v>73000</v>
      </c>
      <c r="F56" s="34">
        <f t="shared" si="21"/>
        <v>73000</v>
      </c>
      <c r="G56" s="34">
        <f t="shared" si="21"/>
        <v>73000</v>
      </c>
      <c r="H56" s="34">
        <f t="shared" si="1"/>
        <v>100</v>
      </c>
      <c r="I56" s="34">
        <f t="shared" si="2"/>
        <v>100</v>
      </c>
    </row>
    <row r="57" spans="1:9" ht="25.5">
      <c r="A57" s="33" t="s">
        <v>268</v>
      </c>
      <c r="B57" s="28" t="s">
        <v>362</v>
      </c>
      <c r="C57" s="28" t="s">
        <v>269</v>
      </c>
      <c r="D57" s="34">
        <v>73000</v>
      </c>
      <c r="E57" s="34">
        <f>КВСР!J696</f>
        <v>73000</v>
      </c>
      <c r="F57" s="34">
        <f>КВСР!K696</f>
        <v>73000</v>
      </c>
      <c r="G57" s="34">
        <f>КВСР!L696</f>
        <v>73000</v>
      </c>
      <c r="H57" s="34">
        <f t="shared" si="1"/>
        <v>100</v>
      </c>
      <c r="I57" s="34">
        <f t="shared" si="2"/>
        <v>100</v>
      </c>
    </row>
    <row r="58" spans="1:9">
      <c r="A58" s="30" t="s">
        <v>0</v>
      </c>
      <c r="B58" s="43" t="s">
        <v>0</v>
      </c>
      <c r="C58" s="31" t="s">
        <v>0</v>
      </c>
      <c r="D58" s="32" t="s">
        <v>0</v>
      </c>
      <c r="E58" s="32" t="s">
        <v>0</v>
      </c>
      <c r="F58" s="32"/>
      <c r="G58" s="32"/>
      <c r="H58" s="32"/>
      <c r="I58" s="32"/>
    </row>
    <row r="59" spans="1:9" ht="25.5">
      <c r="A59" s="30" t="s">
        <v>339</v>
      </c>
      <c r="B59" s="31" t="s">
        <v>340</v>
      </c>
      <c r="C59" s="31" t="s">
        <v>0</v>
      </c>
      <c r="D59" s="32">
        <v>167282.9</v>
      </c>
      <c r="E59" s="32">
        <f>E60+E64</f>
        <v>167282.90000000002</v>
      </c>
      <c r="F59" s="32">
        <f t="shared" ref="F59:G59" si="22">F60+F64</f>
        <v>167282.90000000002</v>
      </c>
      <c r="G59" s="32">
        <f t="shared" si="22"/>
        <v>167178.71000000002</v>
      </c>
      <c r="H59" s="32">
        <f t="shared" si="1"/>
        <v>99.937716287797514</v>
      </c>
      <c r="I59" s="32">
        <f t="shared" si="2"/>
        <v>99.9377162877975</v>
      </c>
    </row>
    <row r="60" spans="1:9">
      <c r="A60" s="33" t="s">
        <v>60</v>
      </c>
      <c r="B60" s="28" t="s">
        <v>341</v>
      </c>
      <c r="C60" s="28" t="s">
        <v>0</v>
      </c>
      <c r="D60" s="34">
        <v>150079.70000000001</v>
      </c>
      <c r="E60" s="34">
        <f>E61</f>
        <v>150079.70000000001</v>
      </c>
      <c r="F60" s="34">
        <f t="shared" ref="F60:G60" si="23">F61</f>
        <v>150079.70000000001</v>
      </c>
      <c r="G60" s="34">
        <f t="shared" si="23"/>
        <v>150079.70000000001</v>
      </c>
      <c r="H60" s="34">
        <f t="shared" si="1"/>
        <v>100</v>
      </c>
      <c r="I60" s="34">
        <f t="shared" si="2"/>
        <v>100</v>
      </c>
    </row>
    <row r="61" spans="1:9" ht="25.5">
      <c r="A61" s="33" t="s">
        <v>62</v>
      </c>
      <c r="B61" s="28" t="s">
        <v>341</v>
      </c>
      <c r="C61" s="28" t="s">
        <v>63</v>
      </c>
      <c r="D61" s="34">
        <v>150079.70000000001</v>
      </c>
      <c r="E61" s="34">
        <f>E62+E63</f>
        <v>150079.70000000001</v>
      </c>
      <c r="F61" s="34">
        <f t="shared" ref="F61:G61" si="24">F62+F63</f>
        <v>150079.70000000001</v>
      </c>
      <c r="G61" s="34">
        <f t="shared" si="24"/>
        <v>150079.70000000001</v>
      </c>
      <c r="H61" s="34">
        <f t="shared" si="1"/>
        <v>100</v>
      </c>
      <c r="I61" s="34">
        <f t="shared" si="2"/>
        <v>100</v>
      </c>
    </row>
    <row r="62" spans="1:9">
      <c r="A62" s="33" t="s">
        <v>64</v>
      </c>
      <c r="B62" s="28" t="s">
        <v>341</v>
      </c>
      <c r="C62" s="28" t="s">
        <v>65</v>
      </c>
      <c r="D62" s="34">
        <v>72903.3</v>
      </c>
      <c r="E62" s="34">
        <f>КВСР!J649</f>
        <v>72903.3</v>
      </c>
      <c r="F62" s="34">
        <f>КВСР!K649</f>
        <v>72903.3</v>
      </c>
      <c r="G62" s="34">
        <f>КВСР!L649</f>
        <v>72903.3</v>
      </c>
      <c r="H62" s="34">
        <f t="shared" si="1"/>
        <v>100</v>
      </c>
      <c r="I62" s="34">
        <f t="shared" si="2"/>
        <v>100</v>
      </c>
    </row>
    <row r="63" spans="1:9">
      <c r="A63" s="33" t="s">
        <v>102</v>
      </c>
      <c r="B63" s="28" t="s">
        <v>341</v>
      </c>
      <c r="C63" s="28" t="s">
        <v>103</v>
      </c>
      <c r="D63" s="34">
        <v>77176.399999999994</v>
      </c>
      <c r="E63" s="34">
        <f>КВСР!J650</f>
        <v>77176.399999999994</v>
      </c>
      <c r="F63" s="34">
        <f>КВСР!K650</f>
        <v>77176.399999999994</v>
      </c>
      <c r="G63" s="34">
        <f>КВСР!L650</f>
        <v>77176.399999999994</v>
      </c>
      <c r="H63" s="34">
        <f t="shared" si="1"/>
        <v>100</v>
      </c>
      <c r="I63" s="34">
        <f t="shared" si="2"/>
        <v>100</v>
      </c>
    </row>
    <row r="64" spans="1:9">
      <c r="A64" s="33" t="s">
        <v>350</v>
      </c>
      <c r="B64" s="28" t="s">
        <v>363</v>
      </c>
      <c r="C64" s="28" t="s">
        <v>0</v>
      </c>
      <c r="D64" s="34">
        <v>17203.2</v>
      </c>
      <c r="E64" s="34">
        <f>E65</f>
        <v>17203.2</v>
      </c>
      <c r="F64" s="34">
        <f t="shared" ref="F64:G65" si="25">F65</f>
        <v>17203.2</v>
      </c>
      <c r="G64" s="34">
        <f t="shared" si="25"/>
        <v>17099.009999999998</v>
      </c>
      <c r="H64" s="34">
        <f t="shared" si="1"/>
        <v>99.394356863839278</v>
      </c>
      <c r="I64" s="34">
        <f t="shared" si="2"/>
        <v>99.394356863839278</v>
      </c>
    </row>
    <row r="65" spans="1:9">
      <c r="A65" s="33" t="s">
        <v>93</v>
      </c>
      <c r="B65" s="28" t="s">
        <v>363</v>
      </c>
      <c r="C65" s="28" t="s">
        <v>94</v>
      </c>
      <c r="D65" s="34">
        <v>17203.2</v>
      </c>
      <c r="E65" s="34">
        <f>E66</f>
        <v>17203.2</v>
      </c>
      <c r="F65" s="34">
        <f t="shared" si="25"/>
        <v>17203.2</v>
      </c>
      <c r="G65" s="34">
        <f t="shared" si="25"/>
        <v>17099.009999999998</v>
      </c>
      <c r="H65" s="34">
        <f t="shared" si="1"/>
        <v>99.394356863839278</v>
      </c>
      <c r="I65" s="34">
        <f t="shared" si="2"/>
        <v>99.394356863839278</v>
      </c>
    </row>
    <row r="66" spans="1:9" ht="25.5">
      <c r="A66" s="33" t="s">
        <v>268</v>
      </c>
      <c r="B66" s="28" t="s">
        <v>363</v>
      </c>
      <c r="C66" s="28" t="s">
        <v>269</v>
      </c>
      <c r="D66" s="34">
        <v>17203.2</v>
      </c>
      <c r="E66" s="34">
        <f>КВСР!J700</f>
        <v>17203.2</v>
      </c>
      <c r="F66" s="34">
        <f>КВСР!K700</f>
        <v>17203.2</v>
      </c>
      <c r="G66" s="34">
        <f>КВСР!L700</f>
        <v>17099.009999999998</v>
      </c>
      <c r="H66" s="34">
        <f t="shared" si="1"/>
        <v>99.394356863839278</v>
      </c>
      <c r="I66" s="34">
        <f t="shared" si="2"/>
        <v>99.394356863839278</v>
      </c>
    </row>
    <row r="67" spans="1:9">
      <c r="A67" s="30" t="s">
        <v>0</v>
      </c>
      <c r="B67" s="43" t="s">
        <v>0</v>
      </c>
      <c r="C67" s="31" t="s">
        <v>0</v>
      </c>
      <c r="D67" s="32" t="s">
        <v>0</v>
      </c>
      <c r="E67" s="32" t="s">
        <v>0</v>
      </c>
      <c r="F67" s="32"/>
      <c r="G67" s="32"/>
      <c r="H67" s="32"/>
      <c r="I67" s="32"/>
    </row>
    <row r="68" spans="1:9">
      <c r="A68" s="30" t="s">
        <v>332</v>
      </c>
      <c r="B68" s="31" t="s">
        <v>333</v>
      </c>
      <c r="C68" s="31" t="s">
        <v>0</v>
      </c>
      <c r="D68" s="32">
        <v>278561.09999999998</v>
      </c>
      <c r="E68" s="32">
        <f>E69</f>
        <v>284597.2</v>
      </c>
      <c r="F68" s="32">
        <f t="shared" ref="F68:G70" si="26">F69</f>
        <v>284597.2</v>
      </c>
      <c r="G68" s="32">
        <f t="shared" si="26"/>
        <v>284597.2</v>
      </c>
      <c r="H68" s="32">
        <f t="shared" si="1"/>
        <v>102.16688546965102</v>
      </c>
      <c r="I68" s="32">
        <f t="shared" si="2"/>
        <v>100</v>
      </c>
    </row>
    <row r="69" spans="1:9">
      <c r="A69" s="33" t="s">
        <v>60</v>
      </c>
      <c r="B69" s="28" t="s">
        <v>334</v>
      </c>
      <c r="C69" s="28" t="s">
        <v>0</v>
      </c>
      <c r="D69" s="34">
        <v>278561.09999999998</v>
      </c>
      <c r="E69" s="34">
        <f>E70</f>
        <v>284597.2</v>
      </c>
      <c r="F69" s="34">
        <f t="shared" si="26"/>
        <v>284597.2</v>
      </c>
      <c r="G69" s="34">
        <f t="shared" si="26"/>
        <v>284597.2</v>
      </c>
      <c r="H69" s="34">
        <f t="shared" si="1"/>
        <v>102.16688546965102</v>
      </c>
      <c r="I69" s="34">
        <f t="shared" si="2"/>
        <v>100</v>
      </c>
    </row>
    <row r="70" spans="1:9" ht="25.5">
      <c r="A70" s="33" t="s">
        <v>62</v>
      </c>
      <c r="B70" s="28" t="s">
        <v>334</v>
      </c>
      <c r="C70" s="28" t="s">
        <v>63</v>
      </c>
      <c r="D70" s="34">
        <v>278561.09999999998</v>
      </c>
      <c r="E70" s="34">
        <f>E71</f>
        <v>284597.2</v>
      </c>
      <c r="F70" s="34">
        <f t="shared" si="26"/>
        <v>284597.2</v>
      </c>
      <c r="G70" s="34">
        <f t="shared" si="26"/>
        <v>284597.2</v>
      </c>
      <c r="H70" s="34">
        <f t="shared" si="1"/>
        <v>102.16688546965102</v>
      </c>
      <c r="I70" s="34">
        <f t="shared" si="2"/>
        <v>100</v>
      </c>
    </row>
    <row r="71" spans="1:9">
      <c r="A71" s="33" t="s">
        <v>64</v>
      </c>
      <c r="B71" s="28" t="s">
        <v>334</v>
      </c>
      <c r="C71" s="28" t="s">
        <v>65</v>
      </c>
      <c r="D71" s="34">
        <v>278561.09999999998</v>
      </c>
      <c r="E71" s="34">
        <f>КВСР!J610+КВСР!J704</f>
        <v>284597.2</v>
      </c>
      <c r="F71" s="34">
        <f>КВСР!K610+КВСР!K704</f>
        <v>284597.2</v>
      </c>
      <c r="G71" s="34">
        <f>КВСР!L610+КВСР!L704</f>
        <v>284597.2</v>
      </c>
      <c r="H71" s="34">
        <f t="shared" si="1"/>
        <v>102.16688546965102</v>
      </c>
      <c r="I71" s="34">
        <f t="shared" si="2"/>
        <v>100</v>
      </c>
    </row>
    <row r="72" spans="1:9">
      <c r="A72" s="30" t="s">
        <v>0</v>
      </c>
      <c r="B72" s="43" t="s">
        <v>0</v>
      </c>
      <c r="C72" s="31" t="s">
        <v>0</v>
      </c>
      <c r="D72" s="32" t="s">
        <v>0</v>
      </c>
      <c r="E72" s="32" t="s">
        <v>0</v>
      </c>
      <c r="F72" s="32"/>
      <c r="G72" s="32"/>
      <c r="H72" s="32"/>
      <c r="I72" s="32"/>
    </row>
    <row r="73" spans="1:9">
      <c r="A73" s="30" t="s">
        <v>322</v>
      </c>
      <c r="B73" s="31" t="s">
        <v>323</v>
      </c>
      <c r="C73" s="31" t="s">
        <v>0</v>
      </c>
      <c r="D73" s="32">
        <v>136011.29999999999</v>
      </c>
      <c r="E73" s="32">
        <f>E74+E77+E83</f>
        <v>159011.29999999999</v>
      </c>
      <c r="F73" s="32">
        <f t="shared" ref="F73:G73" si="27">F74+F77+F83</f>
        <v>158543.59337000002</v>
      </c>
      <c r="G73" s="32">
        <f t="shared" si="27"/>
        <v>158543.28638999999</v>
      </c>
      <c r="H73" s="32">
        <f t="shared" si="1"/>
        <v>116.56626059011275</v>
      </c>
      <c r="I73" s="32">
        <f t="shared" si="2"/>
        <v>99.705672735208125</v>
      </c>
    </row>
    <row r="74" spans="1:9">
      <c r="A74" s="33" t="s">
        <v>364</v>
      </c>
      <c r="B74" s="28" t="s">
        <v>365</v>
      </c>
      <c r="C74" s="28" t="s">
        <v>0</v>
      </c>
      <c r="D74" s="34">
        <v>2000</v>
      </c>
      <c r="E74" s="34">
        <f>E75</f>
        <v>25000</v>
      </c>
      <c r="F74" s="34">
        <f t="shared" ref="F74:G75" si="28">F75</f>
        <v>24532.293369999999</v>
      </c>
      <c r="G74" s="34">
        <f t="shared" si="28"/>
        <v>24532.293369999999</v>
      </c>
      <c r="H74" s="34">
        <f t="shared" ref="H74:H137" si="29">G74/D74*100</f>
        <v>1226.6146684999999</v>
      </c>
      <c r="I74" s="34">
        <f t="shared" ref="I74:I137" si="30">G74/E74*100</f>
        <v>98.129173479999992</v>
      </c>
    </row>
    <row r="75" spans="1:9">
      <c r="A75" s="33" t="s">
        <v>93</v>
      </c>
      <c r="B75" s="28" t="s">
        <v>365</v>
      </c>
      <c r="C75" s="28" t="s">
        <v>94</v>
      </c>
      <c r="D75" s="34">
        <v>2000</v>
      </c>
      <c r="E75" s="34">
        <f>E76</f>
        <v>25000</v>
      </c>
      <c r="F75" s="34">
        <f t="shared" si="28"/>
        <v>24532.293369999999</v>
      </c>
      <c r="G75" s="34">
        <f t="shared" si="28"/>
        <v>24532.293369999999</v>
      </c>
      <c r="H75" s="34">
        <f t="shared" si="29"/>
        <v>1226.6146684999999</v>
      </c>
      <c r="I75" s="34">
        <f t="shared" si="30"/>
        <v>98.129173479999992</v>
      </c>
    </row>
    <row r="76" spans="1:9">
      <c r="A76" s="33" t="s">
        <v>95</v>
      </c>
      <c r="B76" s="28" t="s">
        <v>365</v>
      </c>
      <c r="C76" s="28" t="s">
        <v>96</v>
      </c>
      <c r="D76" s="34">
        <v>2000</v>
      </c>
      <c r="E76" s="34">
        <f>КВСР!J708</f>
        <v>25000</v>
      </c>
      <c r="F76" s="34">
        <f>КВСР!K708</f>
        <v>24532.293369999999</v>
      </c>
      <c r="G76" s="34">
        <f>КВСР!L708</f>
        <v>24532.293369999999</v>
      </c>
      <c r="H76" s="34">
        <f t="shared" si="29"/>
        <v>1226.6146684999999</v>
      </c>
      <c r="I76" s="34">
        <f t="shared" si="30"/>
        <v>98.129173479999992</v>
      </c>
    </row>
    <row r="77" spans="1:9">
      <c r="A77" s="33" t="s">
        <v>60</v>
      </c>
      <c r="B77" s="28" t="s">
        <v>324</v>
      </c>
      <c r="C77" s="28" t="s">
        <v>0</v>
      </c>
      <c r="D77" s="34">
        <v>96111.3</v>
      </c>
      <c r="E77" s="34">
        <f>E78+E80</f>
        <v>96111.3</v>
      </c>
      <c r="F77" s="34">
        <f t="shared" ref="F77:G77" si="31">F78+F80</f>
        <v>96111.3</v>
      </c>
      <c r="G77" s="34">
        <f t="shared" si="31"/>
        <v>96111.3</v>
      </c>
      <c r="H77" s="34">
        <f t="shared" si="29"/>
        <v>100</v>
      </c>
      <c r="I77" s="34">
        <f t="shared" si="30"/>
        <v>100</v>
      </c>
    </row>
    <row r="78" spans="1:9">
      <c r="A78" s="33" t="s">
        <v>93</v>
      </c>
      <c r="B78" s="28" t="s">
        <v>324</v>
      </c>
      <c r="C78" s="28" t="s">
        <v>94</v>
      </c>
      <c r="D78" s="34">
        <v>17.600000000000001</v>
      </c>
      <c r="E78" s="34">
        <f>E79</f>
        <v>17.600000000000001</v>
      </c>
      <c r="F78" s="34">
        <f t="shared" ref="F78:G78" si="32">F79</f>
        <v>17.600000000000001</v>
      </c>
      <c r="G78" s="34">
        <f t="shared" si="32"/>
        <v>17.600000000000001</v>
      </c>
      <c r="H78" s="34">
        <f t="shared" si="29"/>
        <v>100</v>
      </c>
      <c r="I78" s="34">
        <f t="shared" si="30"/>
        <v>100</v>
      </c>
    </row>
    <row r="79" spans="1:9">
      <c r="A79" s="33" t="s">
        <v>95</v>
      </c>
      <c r="B79" s="28" t="s">
        <v>324</v>
      </c>
      <c r="C79" s="28" t="s">
        <v>96</v>
      </c>
      <c r="D79" s="34">
        <v>17.600000000000001</v>
      </c>
      <c r="E79" s="34">
        <f>КВСР!J711</f>
        <v>17.600000000000001</v>
      </c>
      <c r="F79" s="34">
        <f>КВСР!K711</f>
        <v>17.600000000000001</v>
      </c>
      <c r="G79" s="34">
        <f>КВСР!L711</f>
        <v>17.600000000000001</v>
      </c>
      <c r="H79" s="34">
        <f t="shared" si="29"/>
        <v>100</v>
      </c>
      <c r="I79" s="34">
        <f t="shared" si="30"/>
        <v>100</v>
      </c>
    </row>
    <row r="80" spans="1:9" ht="25.5">
      <c r="A80" s="33" t="s">
        <v>62</v>
      </c>
      <c r="B80" s="28" t="s">
        <v>324</v>
      </c>
      <c r="C80" s="28" t="s">
        <v>63</v>
      </c>
      <c r="D80" s="34">
        <v>96093.7</v>
      </c>
      <c r="E80" s="34">
        <f>E81+E82</f>
        <v>96093.7</v>
      </c>
      <c r="F80" s="34">
        <f t="shared" ref="F80:G80" si="33">F81+F82</f>
        <v>96093.7</v>
      </c>
      <c r="G80" s="34">
        <f t="shared" si="33"/>
        <v>96093.7</v>
      </c>
      <c r="H80" s="34">
        <f t="shared" si="29"/>
        <v>100</v>
      </c>
      <c r="I80" s="34">
        <f t="shared" si="30"/>
        <v>100</v>
      </c>
    </row>
    <row r="81" spans="1:9">
      <c r="A81" s="33" t="s">
        <v>64</v>
      </c>
      <c r="B81" s="28" t="s">
        <v>324</v>
      </c>
      <c r="C81" s="28" t="s">
        <v>65</v>
      </c>
      <c r="D81" s="34">
        <v>14159.1</v>
      </c>
      <c r="E81" s="34">
        <f>КВСР!J713</f>
        <v>14018.9</v>
      </c>
      <c r="F81" s="34">
        <f>КВСР!K713</f>
        <v>14018.9</v>
      </c>
      <c r="G81" s="34">
        <f>КВСР!L713</f>
        <v>14018.9</v>
      </c>
      <c r="H81" s="34">
        <f t="shared" si="29"/>
        <v>99.009824070738944</v>
      </c>
      <c r="I81" s="34">
        <f t="shared" si="30"/>
        <v>100</v>
      </c>
    </row>
    <row r="82" spans="1:9">
      <c r="A82" s="33" t="s">
        <v>102</v>
      </c>
      <c r="B82" s="28" t="s">
        <v>324</v>
      </c>
      <c r="C82" s="28" t="s">
        <v>103</v>
      </c>
      <c r="D82" s="34">
        <v>81934.600000000006</v>
      </c>
      <c r="E82" s="34">
        <f>КВСР!J586+КВСР!J575+КВСР!J714</f>
        <v>82074.8</v>
      </c>
      <c r="F82" s="34">
        <f>КВСР!K586+КВСР!K575+КВСР!K714</f>
        <v>82074.8</v>
      </c>
      <c r="G82" s="34">
        <f>КВСР!L586+КВСР!L575+КВСР!L714</f>
        <v>82074.8</v>
      </c>
      <c r="H82" s="34">
        <f t="shared" si="29"/>
        <v>100.17111208207521</v>
      </c>
      <c r="I82" s="34">
        <f t="shared" si="30"/>
        <v>100</v>
      </c>
    </row>
    <row r="83" spans="1:9">
      <c r="A83" s="33" t="s">
        <v>350</v>
      </c>
      <c r="B83" s="28" t="s">
        <v>366</v>
      </c>
      <c r="C83" s="28" t="s">
        <v>0</v>
      </c>
      <c r="D83" s="34">
        <v>37900</v>
      </c>
      <c r="E83" s="34">
        <f>E84+E86</f>
        <v>37900</v>
      </c>
      <c r="F83" s="34">
        <f t="shared" ref="F83:G83" si="34">F84+F86</f>
        <v>37900</v>
      </c>
      <c r="G83" s="34">
        <f t="shared" si="34"/>
        <v>37899.693019999999</v>
      </c>
      <c r="H83" s="34">
        <f t="shared" si="29"/>
        <v>99.999190026385222</v>
      </c>
      <c r="I83" s="34">
        <f t="shared" si="30"/>
        <v>99.999190026385222</v>
      </c>
    </row>
    <row r="84" spans="1:9">
      <c r="A84" s="33" t="s">
        <v>89</v>
      </c>
      <c r="B84" s="28" t="s">
        <v>366</v>
      </c>
      <c r="C84" s="28" t="s">
        <v>90</v>
      </c>
      <c r="D84" s="34">
        <v>3362.7</v>
      </c>
      <c r="E84" s="34">
        <f>E85</f>
        <v>3362.7060000000001</v>
      </c>
      <c r="F84" s="34">
        <f t="shared" ref="F84:G84" si="35">F85</f>
        <v>3362.7060000000001</v>
      </c>
      <c r="G84" s="34">
        <f t="shared" si="35"/>
        <v>3362.7060000000001</v>
      </c>
      <c r="H84" s="34">
        <f t="shared" si="29"/>
        <v>100.0001784280489</v>
      </c>
      <c r="I84" s="34">
        <f t="shared" si="30"/>
        <v>100</v>
      </c>
    </row>
    <row r="85" spans="1:9" ht="25.5">
      <c r="A85" s="33" t="s">
        <v>91</v>
      </c>
      <c r="B85" s="28" t="s">
        <v>366</v>
      </c>
      <c r="C85" s="28" t="s">
        <v>92</v>
      </c>
      <c r="D85" s="34">
        <v>3362.7</v>
      </c>
      <c r="E85" s="34">
        <f>КВСР!J717</f>
        <v>3362.7060000000001</v>
      </c>
      <c r="F85" s="34">
        <f>КВСР!K717</f>
        <v>3362.7060000000001</v>
      </c>
      <c r="G85" s="34">
        <f>КВСР!L717</f>
        <v>3362.7060000000001</v>
      </c>
      <c r="H85" s="34">
        <f t="shared" si="29"/>
        <v>100.0001784280489</v>
      </c>
      <c r="I85" s="34">
        <f t="shared" si="30"/>
        <v>100</v>
      </c>
    </row>
    <row r="86" spans="1:9">
      <c r="A86" s="33" t="s">
        <v>93</v>
      </c>
      <c r="B86" s="28" t="s">
        <v>366</v>
      </c>
      <c r="C86" s="28" t="s">
        <v>94</v>
      </c>
      <c r="D86" s="34">
        <v>34537.300000000003</v>
      </c>
      <c r="E86" s="34">
        <f>E87+E88</f>
        <v>34537.294000000002</v>
      </c>
      <c r="F86" s="34">
        <f t="shared" ref="F86:G86" si="36">F87+F88</f>
        <v>34537.294000000002</v>
      </c>
      <c r="G86" s="34">
        <f t="shared" si="36"/>
        <v>34536.98702</v>
      </c>
      <c r="H86" s="34">
        <f t="shared" si="29"/>
        <v>99.999093791350219</v>
      </c>
      <c r="I86" s="34">
        <f t="shared" si="30"/>
        <v>99.999111163717686</v>
      </c>
    </row>
    <row r="87" spans="1:9" ht="25.5">
      <c r="A87" s="33" t="s">
        <v>268</v>
      </c>
      <c r="B87" s="28" t="s">
        <v>366</v>
      </c>
      <c r="C87" s="28" t="s">
        <v>269</v>
      </c>
      <c r="D87" s="34">
        <v>5000</v>
      </c>
      <c r="E87" s="34">
        <f>КВСР!J719</f>
        <v>5000</v>
      </c>
      <c r="F87" s="34">
        <f>КВСР!K719</f>
        <v>5000</v>
      </c>
      <c r="G87" s="34">
        <f>КВСР!L719</f>
        <v>5000</v>
      </c>
      <c r="H87" s="34">
        <f t="shared" si="29"/>
        <v>100</v>
      </c>
      <c r="I87" s="34">
        <f t="shared" si="30"/>
        <v>100</v>
      </c>
    </row>
    <row r="88" spans="1:9">
      <c r="A88" s="33" t="s">
        <v>95</v>
      </c>
      <c r="B88" s="28" t="s">
        <v>366</v>
      </c>
      <c r="C88" s="28" t="s">
        <v>96</v>
      </c>
      <c r="D88" s="34">
        <v>29537.3</v>
      </c>
      <c r="E88" s="34">
        <f>КВСР!J720</f>
        <v>29537.294000000002</v>
      </c>
      <c r="F88" s="34">
        <f>КВСР!K720</f>
        <v>29537.294000000002</v>
      </c>
      <c r="G88" s="34">
        <f>КВСР!L720</f>
        <v>29536.98702</v>
      </c>
      <c r="H88" s="34">
        <f t="shared" si="29"/>
        <v>99.998940390624739</v>
      </c>
      <c r="I88" s="34">
        <f t="shared" si="30"/>
        <v>99.998960703712385</v>
      </c>
    </row>
    <row r="89" spans="1:9">
      <c r="A89" s="30" t="s">
        <v>0</v>
      </c>
      <c r="B89" s="43" t="s">
        <v>0</v>
      </c>
      <c r="C89" s="31" t="s">
        <v>0</v>
      </c>
      <c r="D89" s="32" t="s">
        <v>0</v>
      </c>
      <c r="E89" s="32" t="s">
        <v>0</v>
      </c>
      <c r="F89" s="32"/>
      <c r="G89" s="32"/>
      <c r="H89" s="32"/>
      <c r="I89" s="32"/>
    </row>
    <row r="90" spans="1:9" ht="25.5">
      <c r="A90" s="30" t="s">
        <v>367</v>
      </c>
      <c r="B90" s="31" t="s">
        <v>368</v>
      </c>
      <c r="C90" s="31" t="s">
        <v>0</v>
      </c>
      <c r="D90" s="32">
        <v>1015306.1</v>
      </c>
      <c r="E90" s="32">
        <f>E91+E94+E97+E100+E103+E109+E106</f>
        <v>1208259.0999999999</v>
      </c>
      <c r="F90" s="32">
        <f t="shared" ref="F90:G90" si="37">F91+F94+F97+F100+F103+F109+F106</f>
        <v>1208259.0999999999</v>
      </c>
      <c r="G90" s="32">
        <f t="shared" si="37"/>
        <v>1177668.5538699999</v>
      </c>
      <c r="H90" s="32">
        <f t="shared" si="29"/>
        <v>115.99147822218343</v>
      </c>
      <c r="I90" s="32">
        <f t="shared" si="30"/>
        <v>97.468213057116643</v>
      </c>
    </row>
    <row r="91" spans="1:9" ht="51">
      <c r="A91" s="33" t="s">
        <v>395</v>
      </c>
      <c r="B91" s="28" t="s">
        <v>396</v>
      </c>
      <c r="C91" s="28" t="s">
        <v>0</v>
      </c>
      <c r="D91" s="34">
        <v>324708.09999999998</v>
      </c>
      <c r="E91" s="34">
        <f>E92</f>
        <v>339471.7</v>
      </c>
      <c r="F91" s="34">
        <f t="shared" ref="F91:G92" si="38">F92</f>
        <v>339471.7</v>
      </c>
      <c r="G91" s="34">
        <f t="shared" si="38"/>
        <v>339471.7</v>
      </c>
      <c r="H91" s="34">
        <f t="shared" si="29"/>
        <v>104.54672981671847</v>
      </c>
      <c r="I91" s="34">
        <f t="shared" si="30"/>
        <v>100</v>
      </c>
    </row>
    <row r="92" spans="1:9">
      <c r="A92" s="33" t="s">
        <v>93</v>
      </c>
      <c r="B92" s="28" t="s">
        <v>396</v>
      </c>
      <c r="C92" s="28" t="s">
        <v>94</v>
      </c>
      <c r="D92" s="34">
        <v>324708.09999999998</v>
      </c>
      <c r="E92" s="34">
        <f>E93</f>
        <v>339471.7</v>
      </c>
      <c r="F92" s="34">
        <f t="shared" si="38"/>
        <v>339471.7</v>
      </c>
      <c r="G92" s="34">
        <f t="shared" si="38"/>
        <v>339471.7</v>
      </c>
      <c r="H92" s="34">
        <f t="shared" si="29"/>
        <v>104.54672981671847</v>
      </c>
      <c r="I92" s="34">
        <f t="shared" si="30"/>
        <v>100</v>
      </c>
    </row>
    <row r="93" spans="1:9" ht="25.5">
      <c r="A93" s="33" t="s">
        <v>268</v>
      </c>
      <c r="B93" s="28" t="s">
        <v>396</v>
      </c>
      <c r="C93" s="28" t="s">
        <v>269</v>
      </c>
      <c r="D93" s="34">
        <v>324708.09999999998</v>
      </c>
      <c r="E93" s="34">
        <f>КВСР!J807</f>
        <v>339471.7</v>
      </c>
      <c r="F93" s="34">
        <f>КВСР!K807</f>
        <v>339471.7</v>
      </c>
      <c r="G93" s="34">
        <f>КВСР!L807</f>
        <v>339471.7</v>
      </c>
      <c r="H93" s="34">
        <f t="shared" si="29"/>
        <v>104.54672981671847</v>
      </c>
      <c r="I93" s="34">
        <f t="shared" si="30"/>
        <v>100</v>
      </c>
    </row>
    <row r="94" spans="1:9" ht="38.25">
      <c r="A94" s="33" t="s">
        <v>369</v>
      </c>
      <c r="B94" s="28" t="s">
        <v>370</v>
      </c>
      <c r="C94" s="28" t="s">
        <v>0</v>
      </c>
      <c r="D94" s="34">
        <v>35642.400000000001</v>
      </c>
      <c r="E94" s="34">
        <f>E95</f>
        <v>35642.400000000001</v>
      </c>
      <c r="F94" s="34">
        <f t="shared" ref="F94:G95" si="39">F95</f>
        <v>35642.400000000001</v>
      </c>
      <c r="G94" s="34">
        <f t="shared" si="39"/>
        <v>35642.400000000001</v>
      </c>
      <c r="H94" s="34">
        <f t="shared" si="29"/>
        <v>100</v>
      </c>
      <c r="I94" s="34">
        <f t="shared" si="30"/>
        <v>100</v>
      </c>
    </row>
    <row r="95" spans="1:9">
      <c r="A95" s="33" t="s">
        <v>89</v>
      </c>
      <c r="B95" s="28" t="s">
        <v>370</v>
      </c>
      <c r="C95" s="28" t="s">
        <v>90</v>
      </c>
      <c r="D95" s="34">
        <v>35642.400000000001</v>
      </c>
      <c r="E95" s="34">
        <f>E96</f>
        <v>35642.400000000001</v>
      </c>
      <c r="F95" s="34">
        <f t="shared" si="39"/>
        <v>35642.400000000001</v>
      </c>
      <c r="G95" s="34">
        <f t="shared" si="39"/>
        <v>35642.400000000001</v>
      </c>
      <c r="H95" s="34">
        <f t="shared" si="29"/>
        <v>100</v>
      </c>
      <c r="I95" s="34">
        <f t="shared" si="30"/>
        <v>100</v>
      </c>
    </row>
    <row r="96" spans="1:9" ht="25.5">
      <c r="A96" s="33" t="s">
        <v>91</v>
      </c>
      <c r="B96" s="28" t="s">
        <v>370</v>
      </c>
      <c r="C96" s="28" t="s">
        <v>92</v>
      </c>
      <c r="D96" s="34">
        <v>35642.400000000001</v>
      </c>
      <c r="E96" s="34">
        <f>КВСР!J724</f>
        <v>35642.400000000001</v>
      </c>
      <c r="F96" s="34">
        <f>КВСР!K724</f>
        <v>35642.400000000001</v>
      </c>
      <c r="G96" s="34">
        <f>КВСР!L724</f>
        <v>35642.400000000001</v>
      </c>
      <c r="H96" s="34">
        <f t="shared" si="29"/>
        <v>100</v>
      </c>
      <c r="I96" s="34">
        <f t="shared" si="30"/>
        <v>100</v>
      </c>
    </row>
    <row r="97" spans="1:9" ht="76.5">
      <c r="A97" s="33" t="s">
        <v>371</v>
      </c>
      <c r="B97" s="28" t="s">
        <v>372</v>
      </c>
      <c r="C97" s="28" t="s">
        <v>0</v>
      </c>
      <c r="D97" s="34">
        <v>11190.8</v>
      </c>
      <c r="E97" s="34">
        <f>E98</f>
        <v>11190.8</v>
      </c>
      <c r="F97" s="34">
        <f t="shared" ref="F97:G98" si="40">F98</f>
        <v>11190.8</v>
      </c>
      <c r="G97" s="34">
        <f t="shared" si="40"/>
        <v>10497.818139999999</v>
      </c>
      <c r="H97" s="34">
        <f t="shared" si="29"/>
        <v>93.807575329735144</v>
      </c>
      <c r="I97" s="34">
        <f t="shared" si="30"/>
        <v>93.807575329735144</v>
      </c>
    </row>
    <row r="98" spans="1:9">
      <c r="A98" s="33" t="s">
        <v>89</v>
      </c>
      <c r="B98" s="28" t="s">
        <v>372</v>
      </c>
      <c r="C98" s="28" t="s">
        <v>90</v>
      </c>
      <c r="D98" s="34">
        <v>11190.8</v>
      </c>
      <c r="E98" s="34">
        <f>E99</f>
        <v>11190.8</v>
      </c>
      <c r="F98" s="34">
        <f t="shared" si="40"/>
        <v>11190.8</v>
      </c>
      <c r="G98" s="34">
        <f t="shared" si="40"/>
        <v>10497.818139999999</v>
      </c>
      <c r="H98" s="34">
        <f t="shared" si="29"/>
        <v>93.807575329735144</v>
      </c>
      <c r="I98" s="34">
        <f t="shared" si="30"/>
        <v>93.807575329735144</v>
      </c>
    </row>
    <row r="99" spans="1:9" ht="25.5">
      <c r="A99" s="33" t="s">
        <v>91</v>
      </c>
      <c r="B99" s="28" t="s">
        <v>372</v>
      </c>
      <c r="C99" s="28" t="s">
        <v>92</v>
      </c>
      <c r="D99" s="34">
        <v>11190.8</v>
      </c>
      <c r="E99" s="34">
        <f>КВСР!J727</f>
        <v>11190.8</v>
      </c>
      <c r="F99" s="34">
        <f>КВСР!K727</f>
        <v>11190.8</v>
      </c>
      <c r="G99" s="34">
        <f>КВСР!L727</f>
        <v>10497.818139999999</v>
      </c>
      <c r="H99" s="34">
        <f t="shared" si="29"/>
        <v>93.807575329735144</v>
      </c>
      <c r="I99" s="34">
        <f t="shared" si="30"/>
        <v>93.807575329735144</v>
      </c>
    </row>
    <row r="100" spans="1:9">
      <c r="A100" s="33" t="s">
        <v>397</v>
      </c>
      <c r="B100" s="28" t="s">
        <v>398</v>
      </c>
      <c r="C100" s="28" t="s">
        <v>0</v>
      </c>
      <c r="D100" s="34">
        <v>150124.70000000001</v>
      </c>
      <c r="E100" s="34">
        <f>E101</f>
        <v>193267.4</v>
      </c>
      <c r="F100" s="34">
        <f t="shared" ref="F100:G101" si="41">F101</f>
        <v>193267.4</v>
      </c>
      <c r="G100" s="34">
        <f t="shared" si="41"/>
        <v>193267.4</v>
      </c>
      <c r="H100" s="34">
        <f t="shared" si="29"/>
        <v>128.73790921813665</v>
      </c>
      <c r="I100" s="34">
        <f t="shared" si="30"/>
        <v>100</v>
      </c>
    </row>
    <row r="101" spans="1:9">
      <c r="A101" s="33" t="s">
        <v>93</v>
      </c>
      <c r="B101" s="28" t="s">
        <v>398</v>
      </c>
      <c r="C101" s="28" t="s">
        <v>94</v>
      </c>
      <c r="D101" s="34">
        <v>150124.70000000001</v>
      </c>
      <c r="E101" s="34">
        <f>E102</f>
        <v>193267.4</v>
      </c>
      <c r="F101" s="34">
        <f t="shared" si="41"/>
        <v>193267.4</v>
      </c>
      <c r="G101" s="34">
        <f t="shared" si="41"/>
        <v>193267.4</v>
      </c>
      <c r="H101" s="34">
        <f t="shared" si="29"/>
        <v>128.73790921813665</v>
      </c>
      <c r="I101" s="34">
        <f t="shared" si="30"/>
        <v>100</v>
      </c>
    </row>
    <row r="102" spans="1:9" ht="25.5">
      <c r="A102" s="33" t="s">
        <v>268</v>
      </c>
      <c r="B102" s="28" t="s">
        <v>398</v>
      </c>
      <c r="C102" s="28" t="s">
        <v>269</v>
      </c>
      <c r="D102" s="34">
        <v>150124.70000000001</v>
      </c>
      <c r="E102" s="34">
        <f>КВСР!J810</f>
        <v>193267.4</v>
      </c>
      <c r="F102" s="34">
        <f>КВСР!K810</f>
        <v>193267.4</v>
      </c>
      <c r="G102" s="34">
        <f>КВСР!L810</f>
        <v>193267.4</v>
      </c>
      <c r="H102" s="34">
        <f t="shared" si="29"/>
        <v>128.73790921813665</v>
      </c>
      <c r="I102" s="34">
        <f t="shared" si="30"/>
        <v>100</v>
      </c>
    </row>
    <row r="103" spans="1:9" ht="76.5">
      <c r="A103" s="33" t="s">
        <v>373</v>
      </c>
      <c r="B103" s="28" t="s">
        <v>374</v>
      </c>
      <c r="C103" s="28" t="s">
        <v>0</v>
      </c>
      <c r="D103" s="34">
        <v>8019.2</v>
      </c>
      <c r="E103" s="34">
        <f>E104</f>
        <v>8019.2</v>
      </c>
      <c r="F103" s="34">
        <f t="shared" ref="F103:G104" si="42">F104</f>
        <v>8019.2</v>
      </c>
      <c r="G103" s="34">
        <f t="shared" si="42"/>
        <v>8019.2</v>
      </c>
      <c r="H103" s="34">
        <f t="shared" si="29"/>
        <v>100</v>
      </c>
      <c r="I103" s="34">
        <f t="shared" si="30"/>
        <v>100</v>
      </c>
    </row>
    <row r="104" spans="1:9">
      <c r="A104" s="33" t="s">
        <v>89</v>
      </c>
      <c r="B104" s="28" t="s">
        <v>374</v>
      </c>
      <c r="C104" s="28" t="s">
        <v>90</v>
      </c>
      <c r="D104" s="34">
        <v>8019.2</v>
      </c>
      <c r="E104" s="34">
        <f>E105</f>
        <v>8019.2</v>
      </c>
      <c r="F104" s="34">
        <f t="shared" si="42"/>
        <v>8019.2</v>
      </c>
      <c r="G104" s="34">
        <f t="shared" si="42"/>
        <v>8019.2</v>
      </c>
      <c r="H104" s="34">
        <f t="shared" si="29"/>
        <v>100</v>
      </c>
      <c r="I104" s="34">
        <f t="shared" si="30"/>
        <v>100</v>
      </c>
    </row>
    <row r="105" spans="1:9" ht="25.5">
      <c r="A105" s="33" t="s">
        <v>91</v>
      </c>
      <c r="B105" s="28" t="s">
        <v>374</v>
      </c>
      <c r="C105" s="28" t="s">
        <v>92</v>
      </c>
      <c r="D105" s="34">
        <v>8019.2</v>
      </c>
      <c r="E105" s="34">
        <f>КВСР!J730</f>
        <v>8019.2</v>
      </c>
      <c r="F105" s="34">
        <f>КВСР!K730</f>
        <v>8019.2</v>
      </c>
      <c r="G105" s="34">
        <f>КВСР!L730</f>
        <v>8019.2</v>
      </c>
      <c r="H105" s="34">
        <f t="shared" si="29"/>
        <v>100</v>
      </c>
      <c r="I105" s="34">
        <f t="shared" si="30"/>
        <v>100</v>
      </c>
    </row>
    <row r="106" spans="1:9" ht="25.5">
      <c r="A106" s="8" t="s">
        <v>1235</v>
      </c>
      <c r="B106" s="52" t="s">
        <v>1234</v>
      </c>
      <c r="C106" s="28"/>
      <c r="D106" s="34"/>
      <c r="E106" s="34">
        <f>E107</f>
        <v>135046.70000000001</v>
      </c>
      <c r="F106" s="34">
        <f t="shared" ref="F106:G107" si="43">F107</f>
        <v>135046.70000000001</v>
      </c>
      <c r="G106" s="34">
        <f t="shared" si="43"/>
        <v>135046.70000000001</v>
      </c>
      <c r="H106" s="34">
        <v>0</v>
      </c>
      <c r="I106" s="34">
        <f t="shared" si="30"/>
        <v>100</v>
      </c>
    </row>
    <row r="107" spans="1:9">
      <c r="A107" s="8" t="s">
        <v>93</v>
      </c>
      <c r="B107" s="52" t="s">
        <v>1234</v>
      </c>
      <c r="C107" s="2">
        <v>300</v>
      </c>
      <c r="D107" s="34"/>
      <c r="E107" s="34">
        <f>E108</f>
        <v>135046.70000000001</v>
      </c>
      <c r="F107" s="34">
        <f t="shared" si="43"/>
        <v>135046.70000000001</v>
      </c>
      <c r="G107" s="34">
        <f t="shared" si="43"/>
        <v>135046.70000000001</v>
      </c>
      <c r="H107" s="34">
        <v>0</v>
      </c>
      <c r="I107" s="34">
        <f t="shared" si="30"/>
        <v>100</v>
      </c>
    </row>
    <row r="108" spans="1:9" ht="25.5">
      <c r="A108" s="8" t="s">
        <v>268</v>
      </c>
      <c r="B108" s="52" t="s">
        <v>1234</v>
      </c>
      <c r="C108" s="2">
        <v>320</v>
      </c>
      <c r="D108" s="34"/>
      <c r="E108" s="34">
        <f>КВСР!J733</f>
        <v>135046.70000000001</v>
      </c>
      <c r="F108" s="34">
        <f>КВСР!K733</f>
        <v>135046.70000000001</v>
      </c>
      <c r="G108" s="34">
        <f>КВСР!L733</f>
        <v>135046.70000000001</v>
      </c>
      <c r="H108" s="34">
        <v>0</v>
      </c>
      <c r="I108" s="34">
        <f t="shared" si="30"/>
        <v>100</v>
      </c>
    </row>
    <row r="109" spans="1:9">
      <c r="A109" s="33" t="s">
        <v>350</v>
      </c>
      <c r="B109" s="28" t="s">
        <v>375</v>
      </c>
      <c r="C109" s="28" t="s">
        <v>0</v>
      </c>
      <c r="D109" s="34">
        <v>485620.9</v>
      </c>
      <c r="E109" s="34">
        <f>E110+E112</f>
        <v>485620.9</v>
      </c>
      <c r="F109" s="34">
        <f t="shared" ref="F109:G109" si="44">F110+F112</f>
        <v>485620.9</v>
      </c>
      <c r="G109" s="34">
        <f t="shared" si="44"/>
        <v>455723.33572999999</v>
      </c>
      <c r="H109" s="34">
        <f t="shared" si="29"/>
        <v>93.84343543080621</v>
      </c>
      <c r="I109" s="34">
        <f t="shared" si="30"/>
        <v>93.84343543080621</v>
      </c>
    </row>
    <row r="110" spans="1:9">
      <c r="A110" s="33" t="s">
        <v>89</v>
      </c>
      <c r="B110" s="28" t="s">
        <v>375</v>
      </c>
      <c r="C110" s="28" t="s">
        <v>90</v>
      </c>
      <c r="D110" s="34">
        <v>33751.199999999997</v>
      </c>
      <c r="E110" s="34">
        <f>E111</f>
        <v>33751.199999999997</v>
      </c>
      <c r="F110" s="34">
        <f t="shared" ref="F110:G110" si="45">F111</f>
        <v>33751.199999999997</v>
      </c>
      <c r="G110" s="34">
        <f t="shared" si="45"/>
        <v>33750.745750000002</v>
      </c>
      <c r="H110" s="34">
        <f t="shared" si="29"/>
        <v>99.99865412192753</v>
      </c>
      <c r="I110" s="34">
        <f t="shared" si="30"/>
        <v>99.99865412192753</v>
      </c>
    </row>
    <row r="111" spans="1:9" ht="25.5">
      <c r="A111" s="33" t="s">
        <v>91</v>
      </c>
      <c r="B111" s="28" t="s">
        <v>375</v>
      </c>
      <c r="C111" s="28" t="s">
        <v>92</v>
      </c>
      <c r="D111" s="34">
        <v>33751.199999999997</v>
      </c>
      <c r="E111" s="34">
        <f>КВСР!J736</f>
        <v>33751.199999999997</v>
      </c>
      <c r="F111" s="34">
        <f>КВСР!K736</f>
        <v>33751.199999999997</v>
      </c>
      <c r="G111" s="34">
        <f>КВСР!L736</f>
        <v>33750.745750000002</v>
      </c>
      <c r="H111" s="34">
        <f t="shared" si="29"/>
        <v>99.99865412192753</v>
      </c>
      <c r="I111" s="34">
        <f t="shared" si="30"/>
        <v>99.99865412192753</v>
      </c>
    </row>
    <row r="112" spans="1:9">
      <c r="A112" s="33" t="s">
        <v>93</v>
      </c>
      <c r="B112" s="28" t="s">
        <v>375</v>
      </c>
      <c r="C112" s="28" t="s">
        <v>94</v>
      </c>
      <c r="D112" s="34">
        <v>451869.7</v>
      </c>
      <c r="E112" s="34">
        <f>E113</f>
        <v>451869.7</v>
      </c>
      <c r="F112" s="34">
        <f t="shared" ref="F112:G112" si="46">F113</f>
        <v>451869.7</v>
      </c>
      <c r="G112" s="34">
        <f t="shared" si="46"/>
        <v>421972.58997999999</v>
      </c>
      <c r="H112" s="34">
        <f t="shared" si="29"/>
        <v>93.3836878153149</v>
      </c>
      <c r="I112" s="34">
        <f t="shared" si="30"/>
        <v>93.3836878153149</v>
      </c>
    </row>
    <row r="113" spans="1:9" ht="25.5">
      <c r="A113" s="33" t="s">
        <v>268</v>
      </c>
      <c r="B113" s="28" t="s">
        <v>375</v>
      </c>
      <c r="C113" s="28" t="s">
        <v>269</v>
      </c>
      <c r="D113" s="34">
        <v>451869.7</v>
      </c>
      <c r="E113" s="34">
        <f>КВСР!J738</f>
        <v>451869.7</v>
      </c>
      <c r="F113" s="34">
        <f>КВСР!K738</f>
        <v>451869.7</v>
      </c>
      <c r="G113" s="34">
        <f>КВСР!L738</f>
        <v>421972.58997999999</v>
      </c>
      <c r="H113" s="34">
        <f t="shared" si="29"/>
        <v>93.3836878153149</v>
      </c>
      <c r="I113" s="34">
        <f t="shared" si="30"/>
        <v>93.3836878153149</v>
      </c>
    </row>
    <row r="114" spans="1:9">
      <c r="A114" s="30" t="s">
        <v>0</v>
      </c>
      <c r="B114" s="43" t="s">
        <v>0</v>
      </c>
      <c r="C114" s="31" t="s">
        <v>0</v>
      </c>
      <c r="D114" s="32" t="s">
        <v>0</v>
      </c>
      <c r="E114" s="32" t="s">
        <v>0</v>
      </c>
      <c r="F114" s="32"/>
      <c r="G114" s="32"/>
      <c r="H114" s="32"/>
      <c r="I114" s="32"/>
    </row>
    <row r="115" spans="1:9">
      <c r="A115" s="30" t="s">
        <v>376</v>
      </c>
      <c r="B115" s="31" t="s">
        <v>377</v>
      </c>
      <c r="C115" s="31" t="s">
        <v>0</v>
      </c>
      <c r="D115" s="32">
        <v>7950</v>
      </c>
      <c r="E115" s="32">
        <f>E116</f>
        <v>7950</v>
      </c>
      <c r="F115" s="32">
        <f t="shared" ref="F115:G116" si="47">F116</f>
        <v>7950</v>
      </c>
      <c r="G115" s="32">
        <f t="shared" si="47"/>
        <v>7950</v>
      </c>
      <c r="H115" s="32">
        <f t="shared" si="29"/>
        <v>100</v>
      </c>
      <c r="I115" s="32">
        <f t="shared" si="30"/>
        <v>100</v>
      </c>
    </row>
    <row r="116" spans="1:9">
      <c r="A116" s="33" t="s">
        <v>60</v>
      </c>
      <c r="B116" s="28" t="s">
        <v>378</v>
      </c>
      <c r="C116" s="28" t="s">
        <v>0</v>
      </c>
      <c r="D116" s="34">
        <v>7950</v>
      </c>
      <c r="E116" s="34">
        <f>E117</f>
        <v>7950</v>
      </c>
      <c r="F116" s="34">
        <f t="shared" si="47"/>
        <v>7950</v>
      </c>
      <c r="G116" s="34">
        <f t="shared" si="47"/>
        <v>7950</v>
      </c>
      <c r="H116" s="34">
        <f t="shared" si="29"/>
        <v>100</v>
      </c>
      <c r="I116" s="34">
        <f t="shared" si="30"/>
        <v>100</v>
      </c>
    </row>
    <row r="117" spans="1:9" ht="25.5">
      <c r="A117" s="33" t="s">
        <v>62</v>
      </c>
      <c r="B117" s="28" t="s">
        <v>378</v>
      </c>
      <c r="C117" s="28" t="s">
        <v>63</v>
      </c>
      <c r="D117" s="34">
        <v>7950</v>
      </c>
      <c r="E117" s="34">
        <f>E118+E119</f>
        <v>7950</v>
      </c>
      <c r="F117" s="34">
        <f t="shared" ref="F117:G117" si="48">F118+F119</f>
        <v>7950</v>
      </c>
      <c r="G117" s="34">
        <f t="shared" si="48"/>
        <v>7950</v>
      </c>
      <c r="H117" s="34">
        <f t="shared" si="29"/>
        <v>100</v>
      </c>
      <c r="I117" s="34">
        <f t="shared" si="30"/>
        <v>100</v>
      </c>
    </row>
    <row r="118" spans="1:9">
      <c r="A118" s="33" t="s">
        <v>64</v>
      </c>
      <c r="B118" s="28" t="s">
        <v>378</v>
      </c>
      <c r="C118" s="28" t="s">
        <v>65</v>
      </c>
      <c r="D118" s="34">
        <v>6730</v>
      </c>
      <c r="E118" s="34">
        <f>КВСР!J742</f>
        <v>6730</v>
      </c>
      <c r="F118" s="34">
        <f>КВСР!K742</f>
        <v>6730</v>
      </c>
      <c r="G118" s="34">
        <f>КВСР!L742</f>
        <v>6730</v>
      </c>
      <c r="H118" s="34">
        <f t="shared" si="29"/>
        <v>100</v>
      </c>
      <c r="I118" s="34">
        <f t="shared" si="30"/>
        <v>100</v>
      </c>
    </row>
    <row r="119" spans="1:9">
      <c r="A119" s="33" t="s">
        <v>102</v>
      </c>
      <c r="B119" s="28" t="s">
        <v>378</v>
      </c>
      <c r="C119" s="28" t="s">
        <v>103</v>
      </c>
      <c r="D119" s="34">
        <v>1220</v>
      </c>
      <c r="E119" s="34">
        <f>КВСР!J743</f>
        <v>1220</v>
      </c>
      <c r="F119" s="34">
        <f>КВСР!K743</f>
        <v>1220</v>
      </c>
      <c r="G119" s="34">
        <f>КВСР!L743</f>
        <v>1220</v>
      </c>
      <c r="H119" s="34">
        <f t="shared" si="29"/>
        <v>100</v>
      </c>
      <c r="I119" s="34">
        <f t="shared" si="30"/>
        <v>100</v>
      </c>
    </row>
    <row r="120" spans="1:9">
      <c r="A120" s="30" t="s">
        <v>0</v>
      </c>
      <c r="B120" s="43" t="s">
        <v>0</v>
      </c>
      <c r="C120" s="31" t="s">
        <v>0</v>
      </c>
      <c r="D120" s="32" t="s">
        <v>0</v>
      </c>
      <c r="E120" s="32" t="s">
        <v>0</v>
      </c>
      <c r="F120" s="32"/>
      <c r="G120" s="32"/>
      <c r="H120" s="32"/>
      <c r="I120" s="32"/>
    </row>
    <row r="121" spans="1:9" ht="25.5">
      <c r="A121" s="30" t="s">
        <v>171</v>
      </c>
      <c r="B121" s="31" t="s">
        <v>172</v>
      </c>
      <c r="C121" s="31" t="s">
        <v>0</v>
      </c>
      <c r="D121" s="32">
        <v>8411415.9000000004</v>
      </c>
      <c r="E121" s="32">
        <f>E122+E127+E132+E142+E153+E156</f>
        <v>8428890.0486200005</v>
      </c>
      <c r="F121" s="32">
        <f t="shared" ref="F121:G121" si="49">F122+F127+F132+F142+F153+F156</f>
        <v>8428890.0486200005</v>
      </c>
      <c r="G121" s="32">
        <f t="shared" si="49"/>
        <v>8428812.5056100003</v>
      </c>
      <c r="H121" s="32">
        <f t="shared" si="29"/>
        <v>100.20682137010964</v>
      </c>
      <c r="I121" s="32">
        <f t="shared" si="30"/>
        <v>99.999080032963377</v>
      </c>
    </row>
    <row r="122" spans="1:9" ht="25.5">
      <c r="A122" s="33" t="s">
        <v>379</v>
      </c>
      <c r="B122" s="28" t="s">
        <v>380</v>
      </c>
      <c r="C122" s="28" t="s">
        <v>0</v>
      </c>
      <c r="D122" s="34">
        <v>2238.4</v>
      </c>
      <c r="E122" s="34">
        <f>E123+E125</f>
        <v>11100</v>
      </c>
      <c r="F122" s="34">
        <f t="shared" ref="F122:G122" si="50">F123+F125</f>
        <v>11100</v>
      </c>
      <c r="G122" s="34">
        <f t="shared" si="50"/>
        <v>11100</v>
      </c>
      <c r="H122" s="34">
        <f t="shared" si="29"/>
        <v>495.88992137240888</v>
      </c>
      <c r="I122" s="34">
        <f t="shared" si="30"/>
        <v>100</v>
      </c>
    </row>
    <row r="123" spans="1:9" ht="38.25">
      <c r="A123" s="33" t="s">
        <v>85</v>
      </c>
      <c r="B123" s="28" t="s">
        <v>380</v>
      </c>
      <c r="C123" s="28" t="s">
        <v>86</v>
      </c>
      <c r="D123" s="34">
        <v>1023.8</v>
      </c>
      <c r="E123" s="34">
        <f>E124</f>
        <v>3071.1562399999998</v>
      </c>
      <c r="F123" s="34">
        <f t="shared" ref="F123:G123" si="51">F124</f>
        <v>3071.1562399999998</v>
      </c>
      <c r="G123" s="34">
        <f t="shared" si="51"/>
        <v>3071.1562399999998</v>
      </c>
      <c r="H123" s="34">
        <f t="shared" si="29"/>
        <v>299.97619066223871</v>
      </c>
      <c r="I123" s="34">
        <f t="shared" si="30"/>
        <v>100</v>
      </c>
    </row>
    <row r="124" spans="1:9">
      <c r="A124" s="33" t="s">
        <v>299</v>
      </c>
      <c r="B124" s="28" t="s">
        <v>380</v>
      </c>
      <c r="C124" s="28" t="s">
        <v>300</v>
      </c>
      <c r="D124" s="34">
        <v>1023.8</v>
      </c>
      <c r="E124" s="34">
        <f>КВСР!J747</f>
        <v>3071.1562399999998</v>
      </c>
      <c r="F124" s="34">
        <f>КВСР!K747</f>
        <v>3071.1562399999998</v>
      </c>
      <c r="G124" s="34">
        <f>КВСР!L747</f>
        <v>3071.1562399999998</v>
      </c>
      <c r="H124" s="34">
        <f t="shared" si="29"/>
        <v>299.97619066223871</v>
      </c>
      <c r="I124" s="34">
        <f t="shared" si="30"/>
        <v>100</v>
      </c>
    </row>
    <row r="125" spans="1:9">
      <c r="A125" s="33" t="s">
        <v>89</v>
      </c>
      <c r="B125" s="28" t="s">
        <v>380</v>
      </c>
      <c r="C125" s="28" t="s">
        <v>90</v>
      </c>
      <c r="D125" s="34">
        <v>1214.5999999999999</v>
      </c>
      <c r="E125" s="34">
        <f>E126</f>
        <v>8028.8437599999997</v>
      </c>
      <c r="F125" s="34">
        <f t="shared" ref="F125:G125" si="52">F126</f>
        <v>8028.8437599999997</v>
      </c>
      <c r="G125" s="34">
        <f t="shared" si="52"/>
        <v>8028.8437599999997</v>
      </c>
      <c r="H125" s="34">
        <f t="shared" si="29"/>
        <v>661.02780833196118</v>
      </c>
      <c r="I125" s="34">
        <f t="shared" si="30"/>
        <v>100</v>
      </c>
    </row>
    <row r="126" spans="1:9" ht="25.5">
      <c r="A126" s="33" t="s">
        <v>91</v>
      </c>
      <c r="B126" s="28" t="s">
        <v>380</v>
      </c>
      <c r="C126" s="28" t="s">
        <v>92</v>
      </c>
      <c r="D126" s="34">
        <v>1214.5999999999999</v>
      </c>
      <c r="E126" s="34">
        <f>КВСР!J749</f>
        <v>8028.8437599999997</v>
      </c>
      <c r="F126" s="34">
        <f>КВСР!K749</f>
        <v>8028.8437599999997</v>
      </c>
      <c r="G126" s="34">
        <f>КВСР!L749</f>
        <v>8028.8437599999997</v>
      </c>
      <c r="H126" s="34">
        <f t="shared" si="29"/>
        <v>661.02780833196118</v>
      </c>
      <c r="I126" s="34">
        <f t="shared" si="30"/>
        <v>100</v>
      </c>
    </row>
    <row r="127" spans="1:9" ht="25.5">
      <c r="A127" s="33" t="s">
        <v>381</v>
      </c>
      <c r="B127" s="28" t="s">
        <v>382</v>
      </c>
      <c r="C127" s="28" t="s">
        <v>0</v>
      </c>
      <c r="D127" s="34">
        <v>1657.5</v>
      </c>
      <c r="E127" s="34">
        <f>E128+E130</f>
        <v>1657.5</v>
      </c>
      <c r="F127" s="34">
        <f t="shared" ref="F127:G127" si="53">F128+F130</f>
        <v>1657.5</v>
      </c>
      <c r="G127" s="34">
        <f t="shared" si="53"/>
        <v>1657.5</v>
      </c>
      <c r="H127" s="34">
        <f t="shared" si="29"/>
        <v>100</v>
      </c>
      <c r="I127" s="34">
        <f t="shared" si="30"/>
        <v>100</v>
      </c>
    </row>
    <row r="128" spans="1:9" ht="38.25">
      <c r="A128" s="33" t="s">
        <v>85</v>
      </c>
      <c r="B128" s="28" t="s">
        <v>382</v>
      </c>
      <c r="C128" s="28" t="s">
        <v>86</v>
      </c>
      <c r="D128" s="34">
        <v>1657.4</v>
      </c>
      <c r="E128" s="34">
        <f>E129</f>
        <v>1657.36025</v>
      </c>
      <c r="F128" s="34">
        <f t="shared" ref="F128:G128" si="54">F129</f>
        <v>1657.36025</v>
      </c>
      <c r="G128" s="34">
        <f t="shared" si="54"/>
        <v>1657.36025</v>
      </c>
      <c r="H128" s="34">
        <f t="shared" si="29"/>
        <v>99.997601665258827</v>
      </c>
      <c r="I128" s="34">
        <f t="shared" si="30"/>
        <v>100</v>
      </c>
    </row>
    <row r="129" spans="1:9">
      <c r="A129" s="33" t="s">
        <v>87</v>
      </c>
      <c r="B129" s="28" t="s">
        <v>382</v>
      </c>
      <c r="C129" s="28" t="s">
        <v>88</v>
      </c>
      <c r="D129" s="34">
        <v>1657.4</v>
      </c>
      <c r="E129" s="34">
        <f>КВСР!J752</f>
        <v>1657.36025</v>
      </c>
      <c r="F129" s="34">
        <f>КВСР!K752</f>
        <v>1657.36025</v>
      </c>
      <c r="G129" s="34">
        <f>КВСР!L752</f>
        <v>1657.36025</v>
      </c>
      <c r="H129" s="34">
        <f t="shared" si="29"/>
        <v>99.997601665258827</v>
      </c>
      <c r="I129" s="34">
        <f t="shared" si="30"/>
        <v>100</v>
      </c>
    </row>
    <row r="130" spans="1:9">
      <c r="A130" s="33" t="s">
        <v>89</v>
      </c>
      <c r="B130" s="28" t="s">
        <v>382</v>
      </c>
      <c r="C130" s="28" t="s">
        <v>90</v>
      </c>
      <c r="D130" s="34">
        <v>0.1</v>
      </c>
      <c r="E130" s="34">
        <f>E131</f>
        <v>0.13975000000000001</v>
      </c>
      <c r="F130" s="34">
        <f t="shared" ref="F130:G130" si="55">F131</f>
        <v>0.13975000000000001</v>
      </c>
      <c r="G130" s="34">
        <f t="shared" si="55"/>
        <v>0.13975000000000001</v>
      </c>
      <c r="H130" s="34">
        <f t="shared" si="29"/>
        <v>139.75</v>
      </c>
      <c r="I130" s="34">
        <f t="shared" si="30"/>
        <v>100</v>
      </c>
    </row>
    <row r="131" spans="1:9" ht="25.5">
      <c r="A131" s="33" t="s">
        <v>91</v>
      </c>
      <c r="B131" s="28" t="s">
        <v>382</v>
      </c>
      <c r="C131" s="28" t="s">
        <v>92</v>
      </c>
      <c r="D131" s="34">
        <v>0.1</v>
      </c>
      <c r="E131" s="34">
        <f>КВСР!J754</f>
        <v>0.13975000000000001</v>
      </c>
      <c r="F131" s="34">
        <f>КВСР!K754</f>
        <v>0.13975000000000001</v>
      </c>
      <c r="G131" s="34">
        <f>КВСР!L754</f>
        <v>0.13975000000000001</v>
      </c>
      <c r="H131" s="34">
        <f t="shared" si="29"/>
        <v>139.75</v>
      </c>
      <c r="I131" s="34">
        <f t="shared" si="30"/>
        <v>100</v>
      </c>
    </row>
    <row r="132" spans="1:9">
      <c r="A132" s="33" t="s">
        <v>83</v>
      </c>
      <c r="B132" s="28" t="s">
        <v>383</v>
      </c>
      <c r="C132" s="28" t="s">
        <v>0</v>
      </c>
      <c r="D132" s="34">
        <v>86683.4</v>
      </c>
      <c r="E132" s="34">
        <f>E133+E135+E137+E139</f>
        <v>86683.400000000009</v>
      </c>
      <c r="F132" s="34">
        <f t="shared" ref="F132:G132" si="56">F133+F135+F137+F139</f>
        <v>86683.400000000009</v>
      </c>
      <c r="G132" s="34">
        <f t="shared" si="56"/>
        <v>86670.261320000005</v>
      </c>
      <c r="H132" s="34">
        <f t="shared" si="29"/>
        <v>99.984842911099477</v>
      </c>
      <c r="I132" s="34">
        <f t="shared" si="30"/>
        <v>99.984842911099463</v>
      </c>
    </row>
    <row r="133" spans="1:9" ht="38.25">
      <c r="A133" s="33" t="s">
        <v>85</v>
      </c>
      <c r="B133" s="28" t="s">
        <v>383</v>
      </c>
      <c r="C133" s="28" t="s">
        <v>86</v>
      </c>
      <c r="D133" s="34">
        <v>82905.5</v>
      </c>
      <c r="E133" s="34">
        <f>E134</f>
        <v>83940.716620000007</v>
      </c>
      <c r="F133" s="34">
        <f t="shared" ref="F133:G133" si="57">F134</f>
        <v>83940.716620000007</v>
      </c>
      <c r="G133" s="34">
        <f t="shared" si="57"/>
        <v>83927.742070000008</v>
      </c>
      <c r="H133" s="34">
        <f t="shared" si="29"/>
        <v>101.2330208128532</v>
      </c>
      <c r="I133" s="34">
        <f t="shared" si="30"/>
        <v>99.984543198435233</v>
      </c>
    </row>
    <row r="134" spans="1:9">
      <c r="A134" s="33" t="s">
        <v>87</v>
      </c>
      <c r="B134" s="28" t="s">
        <v>383</v>
      </c>
      <c r="C134" s="28" t="s">
        <v>88</v>
      </c>
      <c r="D134" s="34">
        <v>82905.5</v>
      </c>
      <c r="E134" s="34">
        <f>КВСР!J757</f>
        <v>83940.716620000007</v>
      </c>
      <c r="F134" s="34">
        <f>КВСР!K757</f>
        <v>83940.716620000007</v>
      </c>
      <c r="G134" s="34">
        <f>КВСР!L757</f>
        <v>83927.742070000008</v>
      </c>
      <c r="H134" s="34">
        <f t="shared" si="29"/>
        <v>101.2330208128532</v>
      </c>
      <c r="I134" s="34">
        <f t="shared" si="30"/>
        <v>99.984543198435233</v>
      </c>
    </row>
    <row r="135" spans="1:9">
      <c r="A135" s="33" t="s">
        <v>89</v>
      </c>
      <c r="B135" s="28" t="s">
        <v>383</v>
      </c>
      <c r="C135" s="28" t="s">
        <v>90</v>
      </c>
      <c r="D135" s="34">
        <v>3596.8</v>
      </c>
      <c r="E135" s="34">
        <f>E136</f>
        <v>2673.77997</v>
      </c>
      <c r="F135" s="34">
        <f t="shared" ref="F135:G135" si="58">F136</f>
        <v>2673.77997</v>
      </c>
      <c r="G135" s="34">
        <f t="shared" si="58"/>
        <v>2673.6158399999999</v>
      </c>
      <c r="H135" s="34">
        <f t="shared" si="29"/>
        <v>74.333180604982203</v>
      </c>
      <c r="I135" s="34">
        <f t="shared" si="30"/>
        <v>99.993861499381339</v>
      </c>
    </row>
    <row r="136" spans="1:9" ht="25.5">
      <c r="A136" s="33" t="s">
        <v>91</v>
      </c>
      <c r="B136" s="28" t="s">
        <v>383</v>
      </c>
      <c r="C136" s="28" t="s">
        <v>92</v>
      </c>
      <c r="D136" s="34">
        <v>3596.8</v>
      </c>
      <c r="E136" s="34">
        <f>КВСР!J759</f>
        <v>2673.77997</v>
      </c>
      <c r="F136" s="34">
        <f>КВСР!K759</f>
        <v>2673.77997</v>
      </c>
      <c r="G136" s="34">
        <f>КВСР!L759</f>
        <v>2673.6158399999999</v>
      </c>
      <c r="H136" s="34">
        <f t="shared" si="29"/>
        <v>74.333180604982203</v>
      </c>
      <c r="I136" s="34">
        <f t="shared" si="30"/>
        <v>99.993861499381339</v>
      </c>
    </row>
    <row r="137" spans="1:9">
      <c r="A137" s="33" t="s">
        <v>93</v>
      </c>
      <c r="B137" s="28" t="s">
        <v>383</v>
      </c>
      <c r="C137" s="28" t="s">
        <v>94</v>
      </c>
      <c r="D137" s="34">
        <v>60</v>
      </c>
      <c r="E137" s="34">
        <f>E138</f>
        <v>60</v>
      </c>
      <c r="F137" s="34">
        <f t="shared" ref="F137:G137" si="59">F138</f>
        <v>60</v>
      </c>
      <c r="G137" s="34">
        <f t="shared" si="59"/>
        <v>60</v>
      </c>
      <c r="H137" s="34">
        <f t="shared" si="29"/>
        <v>100</v>
      </c>
      <c r="I137" s="34">
        <f t="shared" si="30"/>
        <v>100</v>
      </c>
    </row>
    <row r="138" spans="1:9">
      <c r="A138" s="33" t="s">
        <v>95</v>
      </c>
      <c r="B138" s="28" t="s">
        <v>383</v>
      </c>
      <c r="C138" s="28" t="s">
        <v>96</v>
      </c>
      <c r="D138" s="34">
        <v>60</v>
      </c>
      <c r="E138" s="34">
        <f>КВСР!J761</f>
        <v>60</v>
      </c>
      <c r="F138" s="34">
        <f>КВСР!K761</f>
        <v>60</v>
      </c>
      <c r="G138" s="34">
        <f>КВСР!L761</f>
        <v>60</v>
      </c>
      <c r="H138" s="34">
        <f t="shared" ref="H138:H201" si="60">G138/D138*100</f>
        <v>100</v>
      </c>
      <c r="I138" s="34">
        <f t="shared" ref="I138:I201" si="61">G138/E138*100</f>
        <v>100</v>
      </c>
    </row>
    <row r="139" spans="1:9">
      <c r="A139" s="33" t="s">
        <v>97</v>
      </c>
      <c r="B139" s="28" t="s">
        <v>383</v>
      </c>
      <c r="C139" s="28" t="s">
        <v>98</v>
      </c>
      <c r="D139" s="34">
        <v>121.1</v>
      </c>
      <c r="E139" s="34">
        <f>E140+E141</f>
        <v>8.9034100000000009</v>
      </c>
      <c r="F139" s="34">
        <f t="shared" ref="F139:G139" si="62">F140+F141</f>
        <v>8.9034100000000009</v>
      </c>
      <c r="G139" s="34">
        <f t="shared" si="62"/>
        <v>8.9034100000000009</v>
      </c>
      <c r="H139" s="34">
        <f t="shared" si="60"/>
        <v>7.352113955408754</v>
      </c>
      <c r="I139" s="34">
        <f t="shared" si="61"/>
        <v>100</v>
      </c>
    </row>
    <row r="140" spans="1:9">
      <c r="A140" s="33" t="s">
        <v>248</v>
      </c>
      <c r="B140" s="28" t="s">
        <v>383</v>
      </c>
      <c r="C140" s="28" t="s">
        <v>249</v>
      </c>
      <c r="D140" s="34">
        <v>90</v>
      </c>
      <c r="E140" s="34">
        <f>КВСР!J763</f>
        <v>0</v>
      </c>
      <c r="F140" s="34">
        <f>КВСР!K763</f>
        <v>0</v>
      </c>
      <c r="G140" s="34">
        <f>КВСР!L763</f>
        <v>0</v>
      </c>
      <c r="H140" s="34">
        <f t="shared" si="60"/>
        <v>0</v>
      </c>
      <c r="I140" s="34" t="e">
        <f t="shared" si="61"/>
        <v>#DIV/0!</v>
      </c>
    </row>
    <row r="141" spans="1:9">
      <c r="A141" s="33" t="s">
        <v>99</v>
      </c>
      <c r="B141" s="28" t="s">
        <v>383</v>
      </c>
      <c r="C141" s="28" t="s">
        <v>100</v>
      </c>
      <c r="D141" s="34">
        <v>31.1</v>
      </c>
      <c r="E141" s="34">
        <f>КВСР!J764</f>
        <v>8.9034100000000009</v>
      </c>
      <c r="F141" s="34">
        <f>КВСР!K764</f>
        <v>8.9034100000000009</v>
      </c>
      <c r="G141" s="34">
        <f>КВСР!L764</f>
        <v>8.9034100000000009</v>
      </c>
      <c r="H141" s="34">
        <f t="shared" si="60"/>
        <v>28.62832797427653</v>
      </c>
      <c r="I141" s="34">
        <f t="shared" si="61"/>
        <v>100</v>
      </c>
    </row>
    <row r="142" spans="1:9">
      <c r="A142" s="33" t="s">
        <v>60</v>
      </c>
      <c r="B142" s="28" t="s">
        <v>173</v>
      </c>
      <c r="C142" s="28" t="s">
        <v>0</v>
      </c>
      <c r="D142" s="34">
        <v>304137</v>
      </c>
      <c r="E142" s="34">
        <f>E143+E145+E147+E149+E151</f>
        <v>312749.49900000001</v>
      </c>
      <c r="F142" s="34">
        <f t="shared" ref="F142:G142" si="63">F143+F145+F147+F149+F151</f>
        <v>312749.49900000001</v>
      </c>
      <c r="G142" s="34">
        <f t="shared" si="63"/>
        <v>312709.85366000002</v>
      </c>
      <c r="H142" s="34">
        <f t="shared" si="60"/>
        <v>102.81874736056449</v>
      </c>
      <c r="I142" s="34">
        <f t="shared" si="61"/>
        <v>99.987323611987634</v>
      </c>
    </row>
    <row r="143" spans="1:9" ht="38.25">
      <c r="A143" s="33" t="s">
        <v>85</v>
      </c>
      <c r="B143" s="28" t="s">
        <v>173</v>
      </c>
      <c r="C143" s="28" t="s">
        <v>86</v>
      </c>
      <c r="D143" s="34">
        <v>19374</v>
      </c>
      <c r="E143" s="34">
        <f>E144</f>
        <v>19353.7</v>
      </c>
      <c r="F143" s="34">
        <f t="shared" ref="F143:G143" si="64">F144</f>
        <v>19353.7</v>
      </c>
      <c r="G143" s="34">
        <f t="shared" si="64"/>
        <v>19353.7</v>
      </c>
      <c r="H143" s="34">
        <f t="shared" si="60"/>
        <v>99.89522039847219</v>
      </c>
      <c r="I143" s="34">
        <f t="shared" si="61"/>
        <v>100</v>
      </c>
    </row>
    <row r="144" spans="1:9">
      <c r="A144" s="33" t="s">
        <v>299</v>
      </c>
      <c r="B144" s="28" t="s">
        <v>173</v>
      </c>
      <c r="C144" s="28" t="s">
        <v>300</v>
      </c>
      <c r="D144" s="34">
        <v>19374</v>
      </c>
      <c r="E144" s="34">
        <f>КВСР!J767</f>
        <v>19353.7</v>
      </c>
      <c r="F144" s="34">
        <f>КВСР!K767</f>
        <v>19353.7</v>
      </c>
      <c r="G144" s="34">
        <f>КВСР!L767</f>
        <v>19353.7</v>
      </c>
      <c r="H144" s="34">
        <f t="shared" si="60"/>
        <v>99.89522039847219</v>
      </c>
      <c r="I144" s="34">
        <f t="shared" si="61"/>
        <v>100</v>
      </c>
    </row>
    <row r="145" spans="1:9">
      <c r="A145" s="33" t="s">
        <v>89</v>
      </c>
      <c r="B145" s="28" t="s">
        <v>173</v>
      </c>
      <c r="C145" s="28" t="s">
        <v>90</v>
      </c>
      <c r="D145" s="34">
        <v>36814.5</v>
      </c>
      <c r="E145" s="34">
        <f>E146</f>
        <v>36880.005680000002</v>
      </c>
      <c r="F145" s="34">
        <f t="shared" ref="F145:G145" si="65">F146</f>
        <v>36880.005680000002</v>
      </c>
      <c r="G145" s="34">
        <f t="shared" si="65"/>
        <v>36880.005680000002</v>
      </c>
      <c r="H145" s="34">
        <f t="shared" si="60"/>
        <v>100.17793445517391</v>
      </c>
      <c r="I145" s="34">
        <f t="shared" si="61"/>
        <v>100</v>
      </c>
    </row>
    <row r="146" spans="1:9" ht="25.5">
      <c r="A146" s="33" t="s">
        <v>91</v>
      </c>
      <c r="B146" s="28" t="s">
        <v>173</v>
      </c>
      <c r="C146" s="28" t="s">
        <v>92</v>
      </c>
      <c r="D146" s="34">
        <v>36814.5</v>
      </c>
      <c r="E146" s="34">
        <f>КВСР!J769</f>
        <v>36880.005680000002</v>
      </c>
      <c r="F146" s="34">
        <f>КВСР!K769</f>
        <v>36880.005680000002</v>
      </c>
      <c r="G146" s="34">
        <f>КВСР!L769</f>
        <v>36880.005680000002</v>
      </c>
      <c r="H146" s="34">
        <f t="shared" si="60"/>
        <v>100.17793445517391</v>
      </c>
      <c r="I146" s="34">
        <f t="shared" si="61"/>
        <v>100</v>
      </c>
    </row>
    <row r="147" spans="1:9">
      <c r="A147" s="33" t="s">
        <v>93</v>
      </c>
      <c r="B147" s="28" t="s">
        <v>173</v>
      </c>
      <c r="C147" s="28" t="s">
        <v>94</v>
      </c>
      <c r="D147" s="34">
        <v>146.30000000000001</v>
      </c>
      <c r="E147" s="34">
        <f>E148</f>
        <v>106.3</v>
      </c>
      <c r="F147" s="34">
        <f t="shared" ref="F147:G147" si="66">F148</f>
        <v>106.3</v>
      </c>
      <c r="G147" s="34">
        <f t="shared" si="66"/>
        <v>106.3</v>
      </c>
      <c r="H147" s="34">
        <f t="shared" si="60"/>
        <v>72.658920027341068</v>
      </c>
      <c r="I147" s="34">
        <f t="shared" si="61"/>
        <v>100</v>
      </c>
    </row>
    <row r="148" spans="1:9" ht="25.5">
      <c r="A148" s="33" t="s">
        <v>268</v>
      </c>
      <c r="B148" s="28" t="s">
        <v>173</v>
      </c>
      <c r="C148" s="28" t="s">
        <v>269</v>
      </c>
      <c r="D148" s="34">
        <v>146.30000000000001</v>
      </c>
      <c r="E148" s="34">
        <f>КВСР!J771</f>
        <v>106.3</v>
      </c>
      <c r="F148" s="34">
        <f>КВСР!K771</f>
        <v>106.3</v>
      </c>
      <c r="G148" s="34">
        <f>КВСР!L771</f>
        <v>106.3</v>
      </c>
      <c r="H148" s="34">
        <f t="shared" si="60"/>
        <v>72.658920027341068</v>
      </c>
      <c r="I148" s="34">
        <f t="shared" si="61"/>
        <v>100</v>
      </c>
    </row>
    <row r="149" spans="1:9" ht="25.5">
      <c r="A149" s="33" t="s">
        <v>62</v>
      </c>
      <c r="B149" s="28" t="s">
        <v>173</v>
      </c>
      <c r="C149" s="28" t="s">
        <v>63</v>
      </c>
      <c r="D149" s="34">
        <v>245889.2</v>
      </c>
      <c r="E149" s="34">
        <f>E150</f>
        <v>254501.69900000002</v>
      </c>
      <c r="F149" s="34">
        <f t="shared" ref="F149:G149" si="67">F150</f>
        <v>254501.69900000002</v>
      </c>
      <c r="G149" s="34">
        <f t="shared" si="67"/>
        <v>254462.05366000001</v>
      </c>
      <c r="H149" s="34">
        <f t="shared" si="60"/>
        <v>103.4864701906387</v>
      </c>
      <c r="I149" s="34">
        <f t="shared" si="61"/>
        <v>99.984422367254993</v>
      </c>
    </row>
    <row r="150" spans="1:9">
      <c r="A150" s="33" t="s">
        <v>64</v>
      </c>
      <c r="B150" s="28" t="s">
        <v>173</v>
      </c>
      <c r="C150" s="28" t="s">
        <v>65</v>
      </c>
      <c r="D150" s="34">
        <v>245889.2</v>
      </c>
      <c r="E150" s="34">
        <f>КВСР!J231+КВСР!J773</f>
        <v>254501.69900000002</v>
      </c>
      <c r="F150" s="34">
        <f>КВСР!K231+КВСР!K773</f>
        <v>254501.69900000002</v>
      </c>
      <c r="G150" s="34">
        <f>КВСР!L231+КВСР!L773</f>
        <v>254462.05366000001</v>
      </c>
      <c r="H150" s="34">
        <f t="shared" si="60"/>
        <v>103.4864701906387</v>
      </c>
      <c r="I150" s="34">
        <f t="shared" si="61"/>
        <v>99.984422367254993</v>
      </c>
    </row>
    <row r="151" spans="1:9">
      <c r="A151" s="33" t="s">
        <v>97</v>
      </c>
      <c r="B151" s="28" t="s">
        <v>173</v>
      </c>
      <c r="C151" s="28" t="s">
        <v>98</v>
      </c>
      <c r="D151" s="34">
        <v>1913</v>
      </c>
      <c r="E151" s="34">
        <f>E152</f>
        <v>1907.7943200000002</v>
      </c>
      <c r="F151" s="34">
        <f t="shared" ref="F151:G151" si="68">F152</f>
        <v>1907.7943200000002</v>
      </c>
      <c r="G151" s="34">
        <f t="shared" si="68"/>
        <v>1907.7943200000002</v>
      </c>
      <c r="H151" s="34">
        <f t="shared" si="60"/>
        <v>99.727878724516472</v>
      </c>
      <c r="I151" s="34">
        <f t="shared" si="61"/>
        <v>100</v>
      </c>
    </row>
    <row r="152" spans="1:9">
      <c r="A152" s="33" t="s">
        <v>99</v>
      </c>
      <c r="B152" s="28" t="s">
        <v>173</v>
      </c>
      <c r="C152" s="28" t="s">
        <v>100</v>
      </c>
      <c r="D152" s="34">
        <v>1913</v>
      </c>
      <c r="E152" s="34">
        <f>КВСР!J775</f>
        <v>1907.7943200000002</v>
      </c>
      <c r="F152" s="34">
        <f>КВСР!K775</f>
        <v>1907.7943200000002</v>
      </c>
      <c r="G152" s="34">
        <f>КВСР!L775</f>
        <v>1907.7943200000002</v>
      </c>
      <c r="H152" s="34">
        <f t="shared" si="60"/>
        <v>99.727878724516472</v>
      </c>
      <c r="I152" s="34">
        <f t="shared" si="61"/>
        <v>100</v>
      </c>
    </row>
    <row r="153" spans="1:9" ht="25.5">
      <c r="A153" s="33" t="s">
        <v>40</v>
      </c>
      <c r="B153" s="28" t="s">
        <v>174</v>
      </c>
      <c r="C153" s="28" t="s">
        <v>0</v>
      </c>
      <c r="D153" s="34">
        <v>84458.2</v>
      </c>
      <c r="E153" s="34">
        <f>E154</f>
        <v>84458.249620000002</v>
      </c>
      <c r="F153" s="34">
        <f t="shared" ref="F153:G154" si="69">F154</f>
        <v>84458.249620000002</v>
      </c>
      <c r="G153" s="34">
        <f t="shared" si="69"/>
        <v>84433.49063</v>
      </c>
      <c r="H153" s="34">
        <f t="shared" si="60"/>
        <v>99.970743669649607</v>
      </c>
      <c r="I153" s="34">
        <f t="shared" si="61"/>
        <v>99.970684935916381</v>
      </c>
    </row>
    <row r="154" spans="1:9" ht="25.5">
      <c r="A154" s="33" t="s">
        <v>42</v>
      </c>
      <c r="B154" s="28" t="s">
        <v>174</v>
      </c>
      <c r="C154" s="28" t="s">
        <v>43</v>
      </c>
      <c r="D154" s="34">
        <v>84458.2</v>
      </c>
      <c r="E154" s="34">
        <f>E155</f>
        <v>84458.249620000002</v>
      </c>
      <c r="F154" s="34">
        <f t="shared" si="69"/>
        <v>84458.249620000002</v>
      </c>
      <c r="G154" s="34">
        <f t="shared" si="69"/>
        <v>84433.49063</v>
      </c>
      <c r="H154" s="34">
        <f t="shared" si="60"/>
        <v>99.970743669649607</v>
      </c>
      <c r="I154" s="34">
        <f t="shared" si="61"/>
        <v>99.970684935916381</v>
      </c>
    </row>
    <row r="155" spans="1:9" ht="63.75">
      <c r="A155" s="33" t="s">
        <v>44</v>
      </c>
      <c r="B155" s="28" t="s">
        <v>174</v>
      </c>
      <c r="C155" s="28" t="s">
        <v>45</v>
      </c>
      <c r="D155" s="34">
        <v>84458.2</v>
      </c>
      <c r="E155" s="34">
        <f>КВСР!J234</f>
        <v>84458.249620000002</v>
      </c>
      <c r="F155" s="34">
        <f>КВСР!K234</f>
        <v>84458.249620000002</v>
      </c>
      <c r="G155" s="34">
        <f>КВСР!L234</f>
        <v>84433.49063</v>
      </c>
      <c r="H155" s="34">
        <f t="shared" si="60"/>
        <v>99.970743669649607</v>
      </c>
      <c r="I155" s="34">
        <f t="shared" si="61"/>
        <v>99.970684935916381</v>
      </c>
    </row>
    <row r="156" spans="1:9" ht="25.5">
      <c r="A156" s="33" t="s">
        <v>384</v>
      </c>
      <c r="B156" s="28" t="s">
        <v>385</v>
      </c>
      <c r="C156" s="28" t="s">
        <v>0</v>
      </c>
      <c r="D156" s="34">
        <v>7932241.4000000004</v>
      </c>
      <c r="E156" s="34">
        <f>E157</f>
        <v>7932241.4000000004</v>
      </c>
      <c r="F156" s="34">
        <f t="shared" ref="F156:G157" si="70">F157</f>
        <v>7932241.4000000004</v>
      </c>
      <c r="G156" s="34">
        <f t="shared" si="70"/>
        <v>7932241.4000000004</v>
      </c>
      <c r="H156" s="34">
        <f t="shared" si="60"/>
        <v>100</v>
      </c>
      <c r="I156" s="34">
        <f t="shared" si="61"/>
        <v>100</v>
      </c>
    </row>
    <row r="157" spans="1:9">
      <c r="A157" s="33" t="s">
        <v>93</v>
      </c>
      <c r="B157" s="28" t="s">
        <v>385</v>
      </c>
      <c r="C157" s="28" t="s">
        <v>94</v>
      </c>
      <c r="D157" s="34">
        <v>7932241.4000000004</v>
      </c>
      <c r="E157" s="34">
        <f>E158</f>
        <v>7932241.4000000004</v>
      </c>
      <c r="F157" s="34">
        <f t="shared" si="70"/>
        <v>7932241.4000000004</v>
      </c>
      <c r="G157" s="34">
        <f t="shared" si="70"/>
        <v>7932241.4000000004</v>
      </c>
      <c r="H157" s="34">
        <f t="shared" si="60"/>
        <v>100</v>
      </c>
      <c r="I157" s="34">
        <f t="shared" si="61"/>
        <v>100</v>
      </c>
    </row>
    <row r="158" spans="1:9" ht="25.5">
      <c r="A158" s="33" t="s">
        <v>268</v>
      </c>
      <c r="B158" s="28" t="s">
        <v>385</v>
      </c>
      <c r="C158" s="28" t="s">
        <v>269</v>
      </c>
      <c r="D158" s="34">
        <v>7932241.4000000004</v>
      </c>
      <c r="E158" s="34">
        <f>КВСР!J778</f>
        <v>7932241.4000000004</v>
      </c>
      <c r="F158" s="34">
        <f>КВСР!K778</f>
        <v>7932241.4000000004</v>
      </c>
      <c r="G158" s="34">
        <f>КВСР!L778</f>
        <v>7932241.4000000004</v>
      </c>
      <c r="H158" s="34">
        <f t="shared" si="60"/>
        <v>100</v>
      </c>
      <c r="I158" s="34">
        <f t="shared" si="61"/>
        <v>100</v>
      </c>
    </row>
    <row r="159" spans="1:9">
      <c r="A159" s="30" t="s">
        <v>0</v>
      </c>
      <c r="B159" s="43" t="s">
        <v>0</v>
      </c>
      <c r="C159" s="31" t="s">
        <v>0</v>
      </c>
      <c r="D159" s="32" t="s">
        <v>0</v>
      </c>
      <c r="E159" s="32" t="s">
        <v>0</v>
      </c>
      <c r="F159" s="32"/>
      <c r="G159" s="32"/>
      <c r="H159" s="32"/>
      <c r="I159" s="32"/>
    </row>
    <row r="160" spans="1:9" ht="25.5">
      <c r="A160" s="30" t="s">
        <v>133</v>
      </c>
      <c r="B160" s="31" t="s">
        <v>134</v>
      </c>
      <c r="C160" s="31" t="s">
        <v>0</v>
      </c>
      <c r="D160" s="32">
        <v>18456577.800000001</v>
      </c>
      <c r="E160" s="32">
        <f>E161+E191+E253+E273+E306+E318+E326</f>
        <v>18451489.124820001</v>
      </c>
      <c r="F160" s="32">
        <f t="shared" ref="F160:G160" si="71">F161+F191+F253+F273+F306+F318+F326</f>
        <v>18320534.90656</v>
      </c>
      <c r="G160" s="32">
        <f t="shared" si="71"/>
        <v>18301683.211520001</v>
      </c>
      <c r="H160" s="32">
        <f t="shared" si="60"/>
        <v>99.160762140422378</v>
      </c>
      <c r="I160" s="32">
        <f t="shared" si="61"/>
        <v>99.188109359160123</v>
      </c>
    </row>
    <row r="161" spans="1:9" ht="25.5">
      <c r="A161" s="30" t="s">
        <v>446</v>
      </c>
      <c r="B161" s="31" t="s">
        <v>447</v>
      </c>
      <c r="C161" s="31" t="s">
        <v>0</v>
      </c>
      <c r="D161" s="32">
        <v>12163379.9</v>
      </c>
      <c r="E161" s="32">
        <f>E162+E166+E169+E175+E178+E181+E184++E187</f>
        <v>12159100.9</v>
      </c>
      <c r="F161" s="32">
        <f t="shared" ref="F161:G161" si="72">F162+F166+F169+F175+F178+F181+F184++F187</f>
        <v>12159100.9</v>
      </c>
      <c r="G161" s="32">
        <f t="shared" si="72"/>
        <v>12147120.45083</v>
      </c>
      <c r="H161" s="32">
        <f t="shared" si="60"/>
        <v>99.866324579979604</v>
      </c>
      <c r="I161" s="32">
        <f t="shared" si="61"/>
        <v>99.901469284048787</v>
      </c>
    </row>
    <row r="162" spans="1:9">
      <c r="A162" s="33" t="s">
        <v>60</v>
      </c>
      <c r="B162" s="28" t="s">
        <v>450</v>
      </c>
      <c r="C162" s="28" t="s">
        <v>0</v>
      </c>
      <c r="D162" s="34">
        <v>241582.5</v>
      </c>
      <c r="E162" s="34">
        <f>E163</f>
        <v>241892.5</v>
      </c>
      <c r="F162" s="34">
        <f t="shared" ref="F162:G162" si="73">F163</f>
        <v>241892.5</v>
      </c>
      <c r="G162" s="34">
        <f t="shared" si="73"/>
        <v>241892.5</v>
      </c>
      <c r="H162" s="34">
        <f t="shared" si="60"/>
        <v>100.12832055302019</v>
      </c>
      <c r="I162" s="34">
        <f t="shared" si="61"/>
        <v>100</v>
      </c>
    </row>
    <row r="163" spans="1:9" ht="25.5">
      <c r="A163" s="33" t="s">
        <v>62</v>
      </c>
      <c r="B163" s="28" t="s">
        <v>450</v>
      </c>
      <c r="C163" s="28" t="s">
        <v>63</v>
      </c>
      <c r="D163" s="34">
        <v>241582.5</v>
      </c>
      <c r="E163" s="34">
        <f>E164+E165</f>
        <v>241892.5</v>
      </c>
      <c r="F163" s="34">
        <f t="shared" ref="F163:G163" si="74">F164+F165</f>
        <v>241892.5</v>
      </c>
      <c r="G163" s="34">
        <f t="shared" si="74"/>
        <v>241892.5</v>
      </c>
      <c r="H163" s="34">
        <f t="shared" si="60"/>
        <v>100.12832055302019</v>
      </c>
      <c r="I163" s="34">
        <f t="shared" si="61"/>
        <v>100</v>
      </c>
    </row>
    <row r="164" spans="1:9">
      <c r="A164" s="33" t="s">
        <v>64</v>
      </c>
      <c r="B164" s="28" t="s">
        <v>450</v>
      </c>
      <c r="C164" s="28" t="s">
        <v>65</v>
      </c>
      <c r="D164" s="34">
        <v>215566.2</v>
      </c>
      <c r="E164" s="34">
        <f>КВСР!J973+КВСР!J1070</f>
        <v>215876.2</v>
      </c>
      <c r="F164" s="34">
        <f>КВСР!K973+КВСР!K1070</f>
        <v>215876.2</v>
      </c>
      <c r="G164" s="34">
        <f>КВСР!L973+КВСР!L1070</f>
        <v>215876.2</v>
      </c>
      <c r="H164" s="34">
        <f t="shared" si="60"/>
        <v>100.14380733157611</v>
      </c>
      <c r="I164" s="34">
        <f t="shared" si="61"/>
        <v>100</v>
      </c>
    </row>
    <row r="165" spans="1:9">
      <c r="A165" s="33" t="s">
        <v>102</v>
      </c>
      <c r="B165" s="28" t="s">
        <v>450</v>
      </c>
      <c r="C165" s="28" t="s">
        <v>103</v>
      </c>
      <c r="D165" s="34">
        <v>26016.3</v>
      </c>
      <c r="E165" s="34">
        <f>КВСР!J1071</f>
        <v>26016.3</v>
      </c>
      <c r="F165" s="34">
        <f>КВСР!K1071</f>
        <v>26016.3</v>
      </c>
      <c r="G165" s="34">
        <f>КВСР!L1071</f>
        <v>26016.3</v>
      </c>
      <c r="H165" s="34">
        <f t="shared" si="60"/>
        <v>100</v>
      </c>
      <c r="I165" s="34">
        <f t="shared" si="61"/>
        <v>100</v>
      </c>
    </row>
    <row r="166" spans="1:9" ht="51">
      <c r="A166" s="33" t="s">
        <v>419</v>
      </c>
      <c r="B166" s="28" t="s">
        <v>486</v>
      </c>
      <c r="C166" s="28" t="s">
        <v>0</v>
      </c>
      <c r="D166" s="34">
        <v>4589</v>
      </c>
      <c r="E166" s="34">
        <f>E167</f>
        <v>0</v>
      </c>
      <c r="F166" s="34">
        <f t="shared" ref="F166:G167" si="75">F167</f>
        <v>0</v>
      </c>
      <c r="G166" s="34">
        <f t="shared" si="75"/>
        <v>0</v>
      </c>
      <c r="H166" s="34">
        <f t="shared" si="60"/>
        <v>0</v>
      </c>
      <c r="I166" s="34">
        <v>0</v>
      </c>
    </row>
    <row r="167" spans="1:9">
      <c r="A167" s="33" t="s">
        <v>97</v>
      </c>
      <c r="B167" s="28" t="s">
        <v>486</v>
      </c>
      <c r="C167" s="28" t="s">
        <v>98</v>
      </c>
      <c r="D167" s="34">
        <v>4589</v>
      </c>
      <c r="E167" s="34">
        <f>E168</f>
        <v>0</v>
      </c>
      <c r="F167" s="34">
        <f t="shared" si="75"/>
        <v>0</v>
      </c>
      <c r="G167" s="34">
        <f t="shared" si="75"/>
        <v>0</v>
      </c>
      <c r="H167" s="34">
        <f t="shared" si="60"/>
        <v>0</v>
      </c>
      <c r="I167" s="34">
        <v>0</v>
      </c>
    </row>
    <row r="168" spans="1:9">
      <c r="A168" s="33" t="s">
        <v>421</v>
      </c>
      <c r="B168" s="28" t="s">
        <v>486</v>
      </c>
      <c r="C168" s="28" t="s">
        <v>422</v>
      </c>
      <c r="D168" s="34">
        <v>4589</v>
      </c>
      <c r="E168" s="34">
        <f>КВСР!J1074</f>
        <v>0</v>
      </c>
      <c r="F168" s="34">
        <f>КВСР!K1074</f>
        <v>0</v>
      </c>
      <c r="G168" s="34">
        <f>КВСР!L1074</f>
        <v>0</v>
      </c>
      <c r="H168" s="34">
        <f t="shared" si="60"/>
        <v>0</v>
      </c>
      <c r="I168" s="34">
        <v>0</v>
      </c>
    </row>
    <row r="169" spans="1:9">
      <c r="A169" s="33" t="s">
        <v>487</v>
      </c>
      <c r="B169" s="28" t="s">
        <v>488</v>
      </c>
      <c r="C169" s="28" t="s">
        <v>0</v>
      </c>
      <c r="D169" s="34">
        <v>50501.8</v>
      </c>
      <c r="E169" s="34">
        <f>E170+E172</f>
        <v>50501.799999999996</v>
      </c>
      <c r="F169" s="34">
        <f t="shared" ref="F169:G169" si="76">F170+F172</f>
        <v>50501.799999999996</v>
      </c>
      <c r="G169" s="34">
        <f t="shared" si="76"/>
        <v>50501.799999999996</v>
      </c>
      <c r="H169" s="34">
        <f t="shared" si="60"/>
        <v>99.999999999999986</v>
      </c>
      <c r="I169" s="34">
        <f t="shared" si="61"/>
        <v>100</v>
      </c>
    </row>
    <row r="170" spans="1:9">
      <c r="A170" s="33" t="s">
        <v>89</v>
      </c>
      <c r="B170" s="28" t="s">
        <v>488</v>
      </c>
      <c r="C170" s="28" t="s">
        <v>90</v>
      </c>
      <c r="D170" s="34">
        <v>400</v>
      </c>
      <c r="E170" s="34">
        <f>E171</f>
        <v>400</v>
      </c>
      <c r="F170" s="34">
        <f t="shared" ref="F170:G170" si="77">F171</f>
        <v>400</v>
      </c>
      <c r="G170" s="34">
        <f t="shared" si="77"/>
        <v>400</v>
      </c>
      <c r="H170" s="34">
        <f t="shared" si="60"/>
        <v>100</v>
      </c>
      <c r="I170" s="34">
        <f t="shared" si="61"/>
        <v>100</v>
      </c>
    </row>
    <row r="171" spans="1:9" ht="25.5">
      <c r="A171" s="33" t="s">
        <v>91</v>
      </c>
      <c r="B171" s="28" t="s">
        <v>488</v>
      </c>
      <c r="C171" s="28" t="s">
        <v>92</v>
      </c>
      <c r="D171" s="34">
        <v>400</v>
      </c>
      <c r="E171" s="34">
        <f>КВСР!J1077</f>
        <v>400</v>
      </c>
      <c r="F171" s="34">
        <f>КВСР!K1077</f>
        <v>400</v>
      </c>
      <c r="G171" s="34">
        <f>КВСР!L1077</f>
        <v>400</v>
      </c>
      <c r="H171" s="34">
        <f t="shared" si="60"/>
        <v>100</v>
      </c>
      <c r="I171" s="34">
        <f t="shared" si="61"/>
        <v>100</v>
      </c>
    </row>
    <row r="172" spans="1:9" ht="25.5">
      <c r="A172" s="33" t="s">
        <v>62</v>
      </c>
      <c r="B172" s="28" t="s">
        <v>488</v>
      </c>
      <c r="C172" s="28" t="s">
        <v>63</v>
      </c>
      <c r="D172" s="34">
        <v>50101.8</v>
      </c>
      <c r="E172" s="34">
        <f>E173+E174</f>
        <v>50101.799999999996</v>
      </c>
      <c r="F172" s="34">
        <f t="shared" ref="F172:G172" si="78">F173+F174</f>
        <v>50101.799999999996</v>
      </c>
      <c r="G172" s="34">
        <f t="shared" si="78"/>
        <v>50101.799999999996</v>
      </c>
      <c r="H172" s="34">
        <f t="shared" si="60"/>
        <v>99.999999999999986</v>
      </c>
      <c r="I172" s="34">
        <f t="shared" si="61"/>
        <v>100</v>
      </c>
    </row>
    <row r="173" spans="1:9">
      <c r="A173" s="33" t="s">
        <v>64</v>
      </c>
      <c r="B173" s="28" t="s">
        <v>488</v>
      </c>
      <c r="C173" s="28" t="s">
        <v>65</v>
      </c>
      <c r="D173" s="34">
        <v>8148.7</v>
      </c>
      <c r="E173" s="34">
        <f>КВСР!J1079</f>
        <v>8148.7</v>
      </c>
      <c r="F173" s="34">
        <f>КВСР!K1079</f>
        <v>8148.7</v>
      </c>
      <c r="G173" s="34">
        <f>КВСР!L1079</f>
        <v>8148.7</v>
      </c>
      <c r="H173" s="34">
        <f t="shared" si="60"/>
        <v>100</v>
      </c>
      <c r="I173" s="34">
        <f t="shared" si="61"/>
        <v>100</v>
      </c>
    </row>
    <row r="174" spans="1:9">
      <c r="A174" s="33" t="s">
        <v>102</v>
      </c>
      <c r="B174" s="28" t="s">
        <v>488</v>
      </c>
      <c r="C174" s="28" t="s">
        <v>103</v>
      </c>
      <c r="D174" s="34">
        <v>41953.1</v>
      </c>
      <c r="E174" s="34">
        <f>КВСР!J1080</f>
        <v>41953.1</v>
      </c>
      <c r="F174" s="34">
        <f>КВСР!K1080</f>
        <v>41953.1</v>
      </c>
      <c r="G174" s="34">
        <f>КВСР!L1080</f>
        <v>41953.1</v>
      </c>
      <c r="H174" s="34">
        <f t="shared" si="60"/>
        <v>100</v>
      </c>
      <c r="I174" s="34">
        <f t="shared" si="61"/>
        <v>100</v>
      </c>
    </row>
    <row r="175" spans="1:9" ht="25.5">
      <c r="A175" s="33" t="s">
        <v>448</v>
      </c>
      <c r="B175" s="28" t="s">
        <v>449</v>
      </c>
      <c r="C175" s="28" t="s">
        <v>0</v>
      </c>
      <c r="D175" s="34">
        <v>15400</v>
      </c>
      <c r="E175" s="34">
        <f>E176</f>
        <v>15400</v>
      </c>
      <c r="F175" s="34">
        <f t="shared" ref="F175:G176" si="79">F176</f>
        <v>15400</v>
      </c>
      <c r="G175" s="34">
        <f t="shared" si="79"/>
        <v>15400</v>
      </c>
      <c r="H175" s="34">
        <f t="shared" si="60"/>
        <v>100</v>
      </c>
      <c r="I175" s="34">
        <f t="shared" si="61"/>
        <v>100</v>
      </c>
    </row>
    <row r="176" spans="1:9">
      <c r="A176" s="33" t="s">
        <v>28</v>
      </c>
      <c r="B176" s="28" t="s">
        <v>449</v>
      </c>
      <c r="C176" s="28" t="s">
        <v>29</v>
      </c>
      <c r="D176" s="34">
        <v>15400</v>
      </c>
      <c r="E176" s="34">
        <f>E177</f>
        <v>15400</v>
      </c>
      <c r="F176" s="34">
        <f t="shared" si="79"/>
        <v>15400</v>
      </c>
      <c r="G176" s="34">
        <f t="shared" si="79"/>
        <v>15400</v>
      </c>
      <c r="H176" s="34">
        <f t="shared" si="60"/>
        <v>100</v>
      </c>
      <c r="I176" s="34">
        <f t="shared" si="61"/>
        <v>100</v>
      </c>
    </row>
    <row r="177" spans="1:9">
      <c r="A177" s="33" t="s">
        <v>75</v>
      </c>
      <c r="B177" s="28" t="s">
        <v>449</v>
      </c>
      <c r="C177" s="28" t="s">
        <v>76</v>
      </c>
      <c r="D177" s="34">
        <v>15400</v>
      </c>
      <c r="E177" s="34">
        <f>КВСР!J962</f>
        <v>15400</v>
      </c>
      <c r="F177" s="34">
        <f>КВСР!K962</f>
        <v>15400</v>
      </c>
      <c r="G177" s="34">
        <f>КВСР!L962</f>
        <v>15400</v>
      </c>
      <c r="H177" s="34">
        <f t="shared" si="60"/>
        <v>100</v>
      </c>
      <c r="I177" s="34">
        <f t="shared" si="61"/>
        <v>100</v>
      </c>
    </row>
    <row r="178" spans="1:9" ht="38.25">
      <c r="A178" s="33" t="s">
        <v>523</v>
      </c>
      <c r="B178" s="28" t="s">
        <v>524</v>
      </c>
      <c r="C178" s="28" t="s">
        <v>0</v>
      </c>
      <c r="D178" s="34">
        <v>2777.4</v>
      </c>
      <c r="E178" s="34">
        <f>E179</f>
        <v>2777.4</v>
      </c>
      <c r="F178" s="34">
        <f t="shared" ref="F178:G179" si="80">F179</f>
        <v>2777.4</v>
      </c>
      <c r="G178" s="34">
        <f t="shared" si="80"/>
        <v>2364.1245899999999</v>
      </c>
      <c r="H178" s="34">
        <f t="shared" si="60"/>
        <v>85.120061568373302</v>
      </c>
      <c r="I178" s="34">
        <f t="shared" si="61"/>
        <v>85.120061568373302</v>
      </c>
    </row>
    <row r="179" spans="1:9">
      <c r="A179" s="33" t="s">
        <v>28</v>
      </c>
      <c r="B179" s="28" t="s">
        <v>524</v>
      </c>
      <c r="C179" s="28" t="s">
        <v>29</v>
      </c>
      <c r="D179" s="34">
        <v>2777.4</v>
      </c>
      <c r="E179" s="34">
        <f>E180</f>
        <v>2777.4</v>
      </c>
      <c r="F179" s="34">
        <f t="shared" si="80"/>
        <v>2777.4</v>
      </c>
      <c r="G179" s="34">
        <f t="shared" si="80"/>
        <v>2364.1245899999999</v>
      </c>
      <c r="H179" s="34">
        <f t="shared" si="60"/>
        <v>85.120061568373302</v>
      </c>
      <c r="I179" s="34">
        <f t="shared" si="61"/>
        <v>85.120061568373302</v>
      </c>
    </row>
    <row r="180" spans="1:9">
      <c r="A180" s="33" t="s">
        <v>75</v>
      </c>
      <c r="B180" s="28" t="s">
        <v>524</v>
      </c>
      <c r="C180" s="28" t="s">
        <v>76</v>
      </c>
      <c r="D180" s="34">
        <v>2777.4</v>
      </c>
      <c r="E180" s="34">
        <f>КВСР!J1209</f>
        <v>2777.4</v>
      </c>
      <c r="F180" s="34">
        <f>КВСР!K1209</f>
        <v>2777.4</v>
      </c>
      <c r="G180" s="34">
        <f>КВСР!L1209</f>
        <v>2364.1245899999999</v>
      </c>
      <c r="H180" s="34">
        <f t="shared" si="60"/>
        <v>85.120061568373302</v>
      </c>
      <c r="I180" s="34">
        <f t="shared" si="61"/>
        <v>85.120061568373302</v>
      </c>
    </row>
    <row r="181" spans="1:9" ht="25.5">
      <c r="A181" s="33" t="s">
        <v>489</v>
      </c>
      <c r="B181" s="28" t="s">
        <v>490</v>
      </c>
      <c r="C181" s="28" t="s">
        <v>0</v>
      </c>
      <c r="D181" s="34">
        <v>1412.3</v>
      </c>
      <c r="E181" s="34">
        <f>E182</f>
        <v>1412.3</v>
      </c>
      <c r="F181" s="34">
        <f t="shared" ref="F181:G182" si="81">F182</f>
        <v>1412.3</v>
      </c>
      <c r="G181" s="34">
        <f t="shared" si="81"/>
        <v>1412.3</v>
      </c>
      <c r="H181" s="34">
        <f t="shared" si="60"/>
        <v>100</v>
      </c>
      <c r="I181" s="34">
        <f t="shared" si="61"/>
        <v>100</v>
      </c>
    </row>
    <row r="182" spans="1:9">
      <c r="A182" s="33" t="s">
        <v>28</v>
      </c>
      <c r="B182" s="28" t="s">
        <v>490</v>
      </c>
      <c r="C182" s="28" t="s">
        <v>29</v>
      </c>
      <c r="D182" s="34">
        <v>1412.3</v>
      </c>
      <c r="E182" s="34">
        <f>E183</f>
        <v>1412.3</v>
      </c>
      <c r="F182" s="34">
        <f t="shared" si="81"/>
        <v>1412.3</v>
      </c>
      <c r="G182" s="34">
        <f t="shared" si="81"/>
        <v>1412.3</v>
      </c>
      <c r="H182" s="34">
        <f t="shared" si="60"/>
        <v>100</v>
      </c>
      <c r="I182" s="34">
        <f t="shared" si="61"/>
        <v>100</v>
      </c>
    </row>
    <row r="183" spans="1:9">
      <c r="A183" s="33" t="s">
        <v>75</v>
      </c>
      <c r="B183" s="28" t="s">
        <v>490</v>
      </c>
      <c r="C183" s="28" t="s">
        <v>76</v>
      </c>
      <c r="D183" s="34">
        <v>1412.3</v>
      </c>
      <c r="E183" s="34">
        <f>КВСР!J1083</f>
        <v>1412.3</v>
      </c>
      <c r="F183" s="34">
        <f>КВСР!K1083</f>
        <v>1412.3</v>
      </c>
      <c r="G183" s="34">
        <f>КВСР!L1083</f>
        <v>1412.3</v>
      </c>
      <c r="H183" s="34">
        <f t="shared" si="60"/>
        <v>100</v>
      </c>
      <c r="I183" s="34">
        <f t="shared" si="61"/>
        <v>100</v>
      </c>
    </row>
    <row r="184" spans="1:9">
      <c r="A184" s="33" t="s">
        <v>451</v>
      </c>
      <c r="B184" s="28" t="s">
        <v>452</v>
      </c>
      <c r="C184" s="28" t="s">
        <v>0</v>
      </c>
      <c r="D184" s="34">
        <v>11483688.800000001</v>
      </c>
      <c r="E184" s="34">
        <f>E185</f>
        <v>11483688.800000001</v>
      </c>
      <c r="F184" s="34">
        <f t="shared" ref="F184:G185" si="82">F185</f>
        <v>11483688.800000001</v>
      </c>
      <c r="G184" s="34">
        <f t="shared" si="82"/>
        <v>11483673.523490001</v>
      </c>
      <c r="H184" s="34">
        <f t="shared" si="60"/>
        <v>99.999866972100463</v>
      </c>
      <c r="I184" s="34">
        <f t="shared" si="61"/>
        <v>99.999866972100463</v>
      </c>
    </row>
    <row r="185" spans="1:9">
      <c r="A185" s="33" t="s">
        <v>28</v>
      </c>
      <c r="B185" s="28" t="s">
        <v>452</v>
      </c>
      <c r="C185" s="28" t="s">
        <v>29</v>
      </c>
      <c r="D185" s="34">
        <v>11483688.800000001</v>
      </c>
      <c r="E185" s="34">
        <f>E186</f>
        <v>11483688.800000001</v>
      </c>
      <c r="F185" s="34">
        <f t="shared" si="82"/>
        <v>11483688.800000001</v>
      </c>
      <c r="G185" s="34">
        <f t="shared" si="82"/>
        <v>11483673.523490001</v>
      </c>
      <c r="H185" s="34">
        <f t="shared" si="60"/>
        <v>99.999866972100463</v>
      </c>
      <c r="I185" s="34">
        <f t="shared" si="61"/>
        <v>99.999866972100463</v>
      </c>
    </row>
    <row r="186" spans="1:9">
      <c r="A186" s="33" t="s">
        <v>30</v>
      </c>
      <c r="B186" s="28" t="s">
        <v>452</v>
      </c>
      <c r="C186" s="28" t="s">
        <v>31</v>
      </c>
      <c r="D186" s="34">
        <v>11483688.800000001</v>
      </c>
      <c r="E186" s="34">
        <f>КВСР!J976</f>
        <v>11483688.800000001</v>
      </c>
      <c r="F186" s="34">
        <f>КВСР!K976</f>
        <v>11483688.800000001</v>
      </c>
      <c r="G186" s="34">
        <f>КВСР!L976</f>
        <v>11483673.523490001</v>
      </c>
      <c r="H186" s="34">
        <f t="shared" si="60"/>
        <v>99.999866972100463</v>
      </c>
      <c r="I186" s="34">
        <f t="shared" si="61"/>
        <v>99.999866972100463</v>
      </c>
    </row>
    <row r="187" spans="1:9" ht="38.25">
      <c r="A187" s="33" t="s">
        <v>525</v>
      </c>
      <c r="B187" s="28" t="s">
        <v>526</v>
      </c>
      <c r="C187" s="28" t="s">
        <v>0</v>
      </c>
      <c r="D187" s="34">
        <v>363428.1</v>
      </c>
      <c r="E187" s="34">
        <f>E188</f>
        <v>363428.1</v>
      </c>
      <c r="F187" s="34">
        <f t="shared" ref="F187:G188" si="83">F188</f>
        <v>363428.1</v>
      </c>
      <c r="G187" s="34">
        <f t="shared" si="83"/>
        <v>351876.20275</v>
      </c>
      <c r="H187" s="34">
        <f t="shared" si="60"/>
        <v>96.82140779703056</v>
      </c>
      <c r="I187" s="34">
        <f t="shared" si="61"/>
        <v>96.82140779703056</v>
      </c>
    </row>
    <row r="188" spans="1:9">
      <c r="A188" s="33" t="s">
        <v>28</v>
      </c>
      <c r="B188" s="28" t="s">
        <v>526</v>
      </c>
      <c r="C188" s="28" t="s">
        <v>29</v>
      </c>
      <c r="D188" s="34">
        <v>363428.1</v>
      </c>
      <c r="E188" s="34">
        <f>E189</f>
        <v>363428.1</v>
      </c>
      <c r="F188" s="34">
        <f t="shared" si="83"/>
        <v>363428.1</v>
      </c>
      <c r="G188" s="34">
        <f t="shared" si="83"/>
        <v>351876.20275</v>
      </c>
      <c r="H188" s="34">
        <f t="shared" si="60"/>
        <v>96.82140779703056</v>
      </c>
      <c r="I188" s="34">
        <f t="shared" si="61"/>
        <v>96.82140779703056</v>
      </c>
    </row>
    <row r="189" spans="1:9">
      <c r="A189" s="33" t="s">
        <v>30</v>
      </c>
      <c r="B189" s="28" t="s">
        <v>526</v>
      </c>
      <c r="C189" s="28" t="s">
        <v>31</v>
      </c>
      <c r="D189" s="34">
        <v>363428.1</v>
      </c>
      <c r="E189" s="34">
        <f>КВСР!J1212</f>
        <v>363428.1</v>
      </c>
      <c r="F189" s="34">
        <f>КВСР!K1212</f>
        <v>363428.1</v>
      </c>
      <c r="G189" s="34">
        <f>КВСР!L1212</f>
        <v>351876.20275</v>
      </c>
      <c r="H189" s="34">
        <f t="shared" si="60"/>
        <v>96.82140779703056</v>
      </c>
      <c r="I189" s="34">
        <f t="shared" si="61"/>
        <v>96.82140779703056</v>
      </c>
    </row>
    <row r="190" spans="1:9">
      <c r="A190" s="30" t="s">
        <v>0</v>
      </c>
      <c r="B190" s="43" t="s">
        <v>0</v>
      </c>
      <c r="C190" s="31" t="s">
        <v>0</v>
      </c>
      <c r="D190" s="32" t="s">
        <v>0</v>
      </c>
      <c r="E190" s="32" t="s">
        <v>0</v>
      </c>
      <c r="F190" s="32"/>
      <c r="G190" s="32"/>
      <c r="H190" s="32"/>
      <c r="I190" s="32"/>
    </row>
    <row r="191" spans="1:9" ht="51">
      <c r="A191" s="30" t="s">
        <v>453</v>
      </c>
      <c r="B191" s="31" t="s">
        <v>454</v>
      </c>
      <c r="C191" s="31" t="s">
        <v>0</v>
      </c>
      <c r="D191" s="32">
        <v>2410406.7999999998</v>
      </c>
      <c r="E191" s="32">
        <f>E192+E199+E202+E207++E210+E213+E219+E224+E229+E232+E237+E240+E243+E246+E249</f>
        <v>2409447.0753899999</v>
      </c>
      <c r="F191" s="32">
        <f t="shared" ref="F191:G191" si="84">F192+F199+F202+F207++F210+F213+F219+F224+F229+F232+F237+F240+F243+F246+F249</f>
        <v>2379835.8783900002</v>
      </c>
      <c r="G191" s="32">
        <f t="shared" si="84"/>
        <v>2374821.9449400003</v>
      </c>
      <c r="H191" s="32">
        <f t="shared" si="60"/>
        <v>98.523699192186172</v>
      </c>
      <c r="I191" s="32">
        <f t="shared" si="61"/>
        <v>98.562942892431238</v>
      </c>
    </row>
    <row r="192" spans="1:9" ht="25.5">
      <c r="A192" s="33" t="s">
        <v>390</v>
      </c>
      <c r="B192" s="28" t="s">
        <v>491</v>
      </c>
      <c r="C192" s="28" t="s">
        <v>0</v>
      </c>
      <c r="D192" s="34">
        <v>69708.399999999994</v>
      </c>
      <c r="E192" s="34">
        <f>E193+E195+E197</f>
        <v>69708.426000000007</v>
      </c>
      <c r="F192" s="34">
        <f t="shared" ref="F192:G192" si="85">F193+F195+F197</f>
        <v>42367.517</v>
      </c>
      <c r="G192" s="34">
        <f t="shared" si="85"/>
        <v>42367.517</v>
      </c>
      <c r="H192" s="34">
        <f t="shared" si="60"/>
        <v>60.778208938951408</v>
      </c>
      <c r="I192" s="34">
        <f t="shared" si="61"/>
        <v>60.778186269763133</v>
      </c>
    </row>
    <row r="193" spans="1:9">
      <c r="A193" s="33" t="s">
        <v>89</v>
      </c>
      <c r="B193" s="28" t="s">
        <v>491</v>
      </c>
      <c r="C193" s="28" t="s">
        <v>90</v>
      </c>
      <c r="D193" s="34">
        <v>40051</v>
      </c>
      <c r="E193" s="34">
        <f>E194</f>
        <v>40051.035000000003</v>
      </c>
      <c r="F193" s="34">
        <f t="shared" ref="F193:G193" si="86">F194</f>
        <v>12710.126</v>
      </c>
      <c r="G193" s="34">
        <f t="shared" si="86"/>
        <v>12710.126</v>
      </c>
      <c r="H193" s="34">
        <f t="shared" si="60"/>
        <v>31.734853062345508</v>
      </c>
      <c r="I193" s="34">
        <f t="shared" si="61"/>
        <v>31.734825329732423</v>
      </c>
    </row>
    <row r="194" spans="1:9" ht="25.5">
      <c r="A194" s="33" t="s">
        <v>91</v>
      </c>
      <c r="B194" s="28" t="s">
        <v>491</v>
      </c>
      <c r="C194" s="28" t="s">
        <v>92</v>
      </c>
      <c r="D194" s="34">
        <v>40051</v>
      </c>
      <c r="E194" s="34">
        <f>КВСР!J1087</f>
        <v>40051.035000000003</v>
      </c>
      <c r="F194" s="34">
        <f>КВСР!K1087</f>
        <v>12710.126</v>
      </c>
      <c r="G194" s="34">
        <f>КВСР!L1087</f>
        <v>12710.126</v>
      </c>
      <c r="H194" s="34">
        <f t="shared" si="60"/>
        <v>31.734853062345508</v>
      </c>
      <c r="I194" s="34">
        <f t="shared" si="61"/>
        <v>31.734825329732423</v>
      </c>
    </row>
    <row r="195" spans="1:9">
      <c r="A195" s="33" t="s">
        <v>28</v>
      </c>
      <c r="B195" s="28" t="s">
        <v>491</v>
      </c>
      <c r="C195" s="28" t="s">
        <v>29</v>
      </c>
      <c r="D195" s="34">
        <v>25366.5</v>
      </c>
      <c r="E195" s="34">
        <f>E196</f>
        <v>25366.460999999999</v>
      </c>
      <c r="F195" s="34">
        <f t="shared" ref="F195:G195" si="87">F196</f>
        <v>25366.460999999999</v>
      </c>
      <c r="G195" s="34">
        <f t="shared" si="87"/>
        <v>25366.460999999999</v>
      </c>
      <c r="H195" s="34">
        <f t="shared" si="60"/>
        <v>99.999846253917568</v>
      </c>
      <c r="I195" s="34">
        <f t="shared" si="61"/>
        <v>100</v>
      </c>
    </row>
    <row r="196" spans="1:9">
      <c r="A196" s="33" t="s">
        <v>75</v>
      </c>
      <c r="B196" s="28" t="s">
        <v>491</v>
      </c>
      <c r="C196" s="28" t="s">
        <v>76</v>
      </c>
      <c r="D196" s="34">
        <v>25366.5</v>
      </c>
      <c r="E196" s="34">
        <f>КВСР!J1089</f>
        <v>25366.460999999999</v>
      </c>
      <c r="F196" s="34">
        <f>КВСР!K1089</f>
        <v>25366.460999999999</v>
      </c>
      <c r="G196" s="34">
        <f>КВСР!L1089</f>
        <v>25366.460999999999</v>
      </c>
      <c r="H196" s="34">
        <f t="shared" si="60"/>
        <v>99.999846253917568</v>
      </c>
      <c r="I196" s="34">
        <f t="shared" si="61"/>
        <v>100</v>
      </c>
    </row>
    <row r="197" spans="1:9" ht="25.5">
      <c r="A197" s="33" t="s">
        <v>62</v>
      </c>
      <c r="B197" s="28" t="s">
        <v>491</v>
      </c>
      <c r="C197" s="28" t="s">
        <v>63</v>
      </c>
      <c r="D197" s="34">
        <v>4290.8999999999996</v>
      </c>
      <c r="E197" s="34">
        <f>E198</f>
        <v>4290.93</v>
      </c>
      <c r="F197" s="34">
        <f t="shared" ref="F197:G197" si="88">F198</f>
        <v>4290.93</v>
      </c>
      <c r="G197" s="34">
        <f t="shared" si="88"/>
        <v>4290.93</v>
      </c>
      <c r="H197" s="34">
        <f t="shared" si="60"/>
        <v>100.00069915402365</v>
      </c>
      <c r="I197" s="34">
        <f t="shared" si="61"/>
        <v>100</v>
      </c>
    </row>
    <row r="198" spans="1:9">
      <c r="A198" s="33" t="s">
        <v>64</v>
      </c>
      <c r="B198" s="28" t="s">
        <v>491</v>
      </c>
      <c r="C198" s="28" t="s">
        <v>65</v>
      </c>
      <c r="D198" s="34">
        <v>4290.8999999999996</v>
      </c>
      <c r="E198" s="34">
        <f>КВСР!J1091</f>
        <v>4290.93</v>
      </c>
      <c r="F198" s="34">
        <f>КВСР!K1091</f>
        <v>4290.93</v>
      </c>
      <c r="G198" s="34">
        <f>КВСР!L1091</f>
        <v>4290.93</v>
      </c>
      <c r="H198" s="34">
        <f t="shared" si="60"/>
        <v>100.00069915402365</v>
      </c>
      <c r="I198" s="34">
        <f t="shared" si="61"/>
        <v>100</v>
      </c>
    </row>
    <row r="199" spans="1:9" ht="38.25">
      <c r="A199" s="33" t="s">
        <v>527</v>
      </c>
      <c r="B199" s="28" t="s">
        <v>528</v>
      </c>
      <c r="C199" s="28" t="s">
        <v>0</v>
      </c>
      <c r="D199" s="34">
        <v>88693.5</v>
      </c>
      <c r="E199" s="34">
        <f>E200</f>
        <v>88693.486069999999</v>
      </c>
      <c r="F199" s="34">
        <f t="shared" ref="F199:G200" si="89">F200</f>
        <v>88693.486069999999</v>
      </c>
      <c r="G199" s="34">
        <f t="shared" si="89"/>
        <v>88540.286730000007</v>
      </c>
      <c r="H199" s="34">
        <f t="shared" si="60"/>
        <v>99.82725535693146</v>
      </c>
      <c r="I199" s="34">
        <f t="shared" si="61"/>
        <v>99.827271035576288</v>
      </c>
    </row>
    <row r="200" spans="1:9">
      <c r="A200" s="33" t="s">
        <v>28</v>
      </c>
      <c r="B200" s="28" t="s">
        <v>528</v>
      </c>
      <c r="C200" s="28" t="s">
        <v>29</v>
      </c>
      <c r="D200" s="34">
        <v>88693.5</v>
      </c>
      <c r="E200" s="34">
        <f>E201</f>
        <v>88693.486069999999</v>
      </c>
      <c r="F200" s="34">
        <f t="shared" si="89"/>
        <v>88693.486069999999</v>
      </c>
      <c r="G200" s="34">
        <f t="shared" si="89"/>
        <v>88540.286730000007</v>
      </c>
      <c r="H200" s="34">
        <f t="shared" si="60"/>
        <v>99.82725535693146</v>
      </c>
      <c r="I200" s="34">
        <f t="shared" si="61"/>
        <v>99.827271035576288</v>
      </c>
    </row>
    <row r="201" spans="1:9">
      <c r="A201" s="33" t="s">
        <v>30</v>
      </c>
      <c r="B201" s="28" t="s">
        <v>528</v>
      </c>
      <c r="C201" s="28" t="s">
        <v>31</v>
      </c>
      <c r="D201" s="34">
        <v>88693.5</v>
      </c>
      <c r="E201" s="34">
        <f>КВСР!J1216</f>
        <v>88693.486069999999</v>
      </c>
      <c r="F201" s="34">
        <f>КВСР!K1216</f>
        <v>88693.486069999999</v>
      </c>
      <c r="G201" s="34">
        <f>КВСР!L1216</f>
        <v>88540.286730000007</v>
      </c>
      <c r="H201" s="34">
        <f t="shared" si="60"/>
        <v>99.82725535693146</v>
      </c>
      <c r="I201" s="34">
        <f t="shared" si="61"/>
        <v>99.827271035576288</v>
      </c>
    </row>
    <row r="202" spans="1:9" ht="25.5">
      <c r="A202" s="33" t="s">
        <v>529</v>
      </c>
      <c r="B202" s="28" t="s">
        <v>530</v>
      </c>
      <c r="C202" s="28" t="s">
        <v>0</v>
      </c>
      <c r="D202" s="34">
        <v>14083.4</v>
      </c>
      <c r="E202" s="34">
        <f>E203+E205</f>
        <v>8994.6</v>
      </c>
      <c r="F202" s="34">
        <f t="shared" ref="F202:G202" si="90">F203+F205</f>
        <v>8994.6</v>
      </c>
      <c r="G202" s="34">
        <f t="shared" si="90"/>
        <v>8993.3841499999999</v>
      </c>
      <c r="H202" s="34">
        <f t="shared" ref="H202:H265" si="91">G202/D202*100</f>
        <v>63.858046707471203</v>
      </c>
      <c r="I202" s="34">
        <f t="shared" ref="I202:I265" si="92">G202/E202*100</f>
        <v>99.98648244502256</v>
      </c>
    </row>
    <row r="203" spans="1:9">
      <c r="A203" s="33" t="s">
        <v>89</v>
      </c>
      <c r="B203" s="28" t="s">
        <v>530</v>
      </c>
      <c r="C203" s="28" t="s">
        <v>90</v>
      </c>
      <c r="D203" s="34">
        <v>228.1</v>
      </c>
      <c r="E203" s="34">
        <f>E204</f>
        <v>26</v>
      </c>
      <c r="F203" s="34">
        <f t="shared" ref="F203:G203" si="93">F204</f>
        <v>26</v>
      </c>
      <c r="G203" s="34">
        <f t="shared" si="93"/>
        <v>24.78415</v>
      </c>
      <c r="H203" s="34">
        <f t="shared" si="91"/>
        <v>10.865475668566418</v>
      </c>
      <c r="I203" s="34">
        <f t="shared" si="92"/>
        <v>95.323653846153846</v>
      </c>
    </row>
    <row r="204" spans="1:9" ht="25.5">
      <c r="A204" s="33" t="s">
        <v>91</v>
      </c>
      <c r="B204" s="28" t="s">
        <v>530</v>
      </c>
      <c r="C204" s="28" t="s">
        <v>92</v>
      </c>
      <c r="D204" s="34">
        <v>228.1</v>
      </c>
      <c r="E204" s="34">
        <f>КВСР!J1219</f>
        <v>26</v>
      </c>
      <c r="F204" s="34">
        <f>КВСР!K1219</f>
        <v>26</v>
      </c>
      <c r="G204" s="34">
        <f>КВСР!L1219</f>
        <v>24.78415</v>
      </c>
      <c r="H204" s="34">
        <f t="shared" si="91"/>
        <v>10.865475668566418</v>
      </c>
      <c r="I204" s="34">
        <f t="shared" si="92"/>
        <v>95.323653846153846</v>
      </c>
    </row>
    <row r="205" spans="1:9">
      <c r="A205" s="33" t="s">
        <v>93</v>
      </c>
      <c r="B205" s="28" t="s">
        <v>530</v>
      </c>
      <c r="C205" s="28" t="s">
        <v>94</v>
      </c>
      <c r="D205" s="34">
        <v>13855.3</v>
      </c>
      <c r="E205" s="34">
        <f>E206</f>
        <v>8968.6</v>
      </c>
      <c r="F205" s="34">
        <f t="shared" ref="F205:G205" si="94">F206</f>
        <v>8968.6</v>
      </c>
      <c r="G205" s="34">
        <f t="shared" si="94"/>
        <v>8968.6</v>
      </c>
      <c r="H205" s="34">
        <f t="shared" si="91"/>
        <v>64.730464154511282</v>
      </c>
      <c r="I205" s="34">
        <f t="shared" si="92"/>
        <v>100</v>
      </c>
    </row>
    <row r="206" spans="1:9">
      <c r="A206" s="33" t="s">
        <v>531</v>
      </c>
      <c r="B206" s="28" t="s">
        <v>530</v>
      </c>
      <c r="C206" s="28" t="s">
        <v>532</v>
      </c>
      <c r="D206" s="34">
        <v>13855.3</v>
      </c>
      <c r="E206" s="34">
        <f>КВСР!J1221</f>
        <v>8968.6</v>
      </c>
      <c r="F206" s="34">
        <f>КВСР!K1221</f>
        <v>8968.6</v>
      </c>
      <c r="G206" s="34">
        <f>КВСР!L1221</f>
        <v>8968.6</v>
      </c>
      <c r="H206" s="34">
        <f t="shared" si="91"/>
        <v>64.730464154511282</v>
      </c>
      <c r="I206" s="34">
        <f t="shared" si="92"/>
        <v>100</v>
      </c>
    </row>
    <row r="207" spans="1:9">
      <c r="A207" s="33" t="s">
        <v>60</v>
      </c>
      <c r="B207" s="28" t="s">
        <v>455</v>
      </c>
      <c r="C207" s="28" t="s">
        <v>0</v>
      </c>
      <c r="D207" s="34">
        <v>1487179.8</v>
      </c>
      <c r="E207" s="34">
        <f>E208</f>
        <v>1522981.3215000001</v>
      </c>
      <c r="F207" s="34">
        <f t="shared" ref="F207:G208" si="95">F208</f>
        <v>1522981.3215000001</v>
      </c>
      <c r="G207" s="34">
        <f t="shared" si="95"/>
        <v>1522626.9202000001</v>
      </c>
      <c r="H207" s="34">
        <f t="shared" si="91"/>
        <v>102.383512753468</v>
      </c>
      <c r="I207" s="34">
        <f t="shared" si="92"/>
        <v>99.976729767135225</v>
      </c>
    </row>
    <row r="208" spans="1:9" ht="25.5">
      <c r="A208" s="33" t="s">
        <v>62</v>
      </c>
      <c r="B208" s="28" t="s">
        <v>455</v>
      </c>
      <c r="C208" s="28" t="s">
        <v>63</v>
      </c>
      <c r="D208" s="34">
        <v>1487179.8</v>
      </c>
      <c r="E208" s="34">
        <f>E209</f>
        <v>1522981.3215000001</v>
      </c>
      <c r="F208" s="34">
        <f t="shared" si="95"/>
        <v>1522981.3215000001</v>
      </c>
      <c r="G208" s="34">
        <f t="shared" si="95"/>
        <v>1522626.9202000001</v>
      </c>
      <c r="H208" s="34">
        <f t="shared" si="91"/>
        <v>102.383512753468</v>
      </c>
      <c r="I208" s="34">
        <f t="shared" si="92"/>
        <v>99.976729767135225</v>
      </c>
    </row>
    <row r="209" spans="1:9">
      <c r="A209" s="33" t="s">
        <v>64</v>
      </c>
      <c r="B209" s="28" t="s">
        <v>455</v>
      </c>
      <c r="C209" s="28" t="s">
        <v>65</v>
      </c>
      <c r="D209" s="34">
        <v>1487179.8</v>
      </c>
      <c r="E209" s="34">
        <f>КВСР!J980+КВСР!J1094</f>
        <v>1522981.3215000001</v>
      </c>
      <c r="F209" s="34">
        <f>КВСР!K980+КВСР!K1094</f>
        <v>1522981.3215000001</v>
      </c>
      <c r="G209" s="34">
        <f>КВСР!L980+КВСР!L1094</f>
        <v>1522626.9202000001</v>
      </c>
      <c r="H209" s="34">
        <f t="shared" si="91"/>
        <v>102.383512753468</v>
      </c>
      <c r="I209" s="34">
        <f t="shared" si="92"/>
        <v>99.976729767135225</v>
      </c>
    </row>
    <row r="210" spans="1:9" ht="51">
      <c r="A210" s="33" t="s">
        <v>419</v>
      </c>
      <c r="B210" s="28" t="s">
        <v>492</v>
      </c>
      <c r="C210" s="28" t="s">
        <v>0</v>
      </c>
      <c r="D210" s="34">
        <v>25690.2</v>
      </c>
      <c r="E210" s="34">
        <f>E211</f>
        <v>0</v>
      </c>
      <c r="F210" s="34">
        <f t="shared" ref="F210:G211" si="96">F211</f>
        <v>0</v>
      </c>
      <c r="G210" s="34">
        <f t="shared" si="96"/>
        <v>0</v>
      </c>
      <c r="H210" s="34">
        <f t="shared" si="91"/>
        <v>0</v>
      </c>
      <c r="I210" s="34">
        <v>0</v>
      </c>
    </row>
    <row r="211" spans="1:9">
      <c r="A211" s="33" t="s">
        <v>97</v>
      </c>
      <c r="B211" s="28" t="s">
        <v>492</v>
      </c>
      <c r="C211" s="28" t="s">
        <v>98</v>
      </c>
      <c r="D211" s="34">
        <v>25690.2</v>
      </c>
      <c r="E211" s="34">
        <f>E212</f>
        <v>0</v>
      </c>
      <c r="F211" s="34">
        <f t="shared" si="96"/>
        <v>0</v>
      </c>
      <c r="G211" s="34">
        <f t="shared" si="96"/>
        <v>0</v>
      </c>
      <c r="H211" s="34">
        <f t="shared" si="91"/>
        <v>0</v>
      </c>
      <c r="I211" s="34">
        <v>0</v>
      </c>
    </row>
    <row r="212" spans="1:9">
      <c r="A212" s="33" t="s">
        <v>421</v>
      </c>
      <c r="B212" s="28" t="s">
        <v>492</v>
      </c>
      <c r="C212" s="28" t="s">
        <v>422</v>
      </c>
      <c r="D212" s="34">
        <v>25690.2</v>
      </c>
      <c r="E212" s="34">
        <f>КВСР!J1097</f>
        <v>0</v>
      </c>
      <c r="F212" s="34">
        <f>КВСР!K1097</f>
        <v>0</v>
      </c>
      <c r="G212" s="34">
        <f>КВСР!L1097</f>
        <v>0</v>
      </c>
      <c r="H212" s="34">
        <f t="shared" si="91"/>
        <v>0</v>
      </c>
      <c r="I212" s="34">
        <v>0</v>
      </c>
    </row>
    <row r="213" spans="1:9">
      <c r="A213" s="33" t="s">
        <v>487</v>
      </c>
      <c r="B213" s="28" t="s">
        <v>493</v>
      </c>
      <c r="C213" s="28" t="s">
        <v>0</v>
      </c>
      <c r="D213" s="34">
        <v>19525</v>
      </c>
      <c r="E213" s="34">
        <f>E214+E216</f>
        <v>13542.717499999999</v>
      </c>
      <c r="F213" s="34">
        <f t="shared" ref="F213:G213" si="97">F214+F216</f>
        <v>13542.717499999999</v>
      </c>
      <c r="G213" s="34">
        <f t="shared" si="97"/>
        <v>13455.233400000001</v>
      </c>
      <c r="H213" s="34">
        <f t="shared" si="91"/>
        <v>68.912847119078108</v>
      </c>
      <c r="I213" s="34">
        <f t="shared" si="92"/>
        <v>99.35401369776784</v>
      </c>
    </row>
    <row r="214" spans="1:9">
      <c r="A214" s="33" t="s">
        <v>89</v>
      </c>
      <c r="B214" s="28" t="s">
        <v>493</v>
      </c>
      <c r="C214" s="28" t="s">
        <v>90</v>
      </c>
      <c r="D214" s="34">
        <v>7925</v>
      </c>
      <c r="E214" s="34">
        <f>E215</f>
        <v>7925</v>
      </c>
      <c r="F214" s="34">
        <f t="shared" ref="F214:G214" si="98">F215</f>
        <v>7925</v>
      </c>
      <c r="G214" s="34">
        <f t="shared" si="98"/>
        <v>7837.5159000000003</v>
      </c>
      <c r="H214" s="34">
        <f t="shared" si="91"/>
        <v>98.896099684542591</v>
      </c>
      <c r="I214" s="34">
        <f t="shared" si="92"/>
        <v>98.896099684542591</v>
      </c>
    </row>
    <row r="215" spans="1:9" ht="25.5">
      <c r="A215" s="33" t="s">
        <v>91</v>
      </c>
      <c r="B215" s="28" t="s">
        <v>493</v>
      </c>
      <c r="C215" s="28" t="s">
        <v>92</v>
      </c>
      <c r="D215" s="34">
        <v>7925</v>
      </c>
      <c r="E215" s="34">
        <f>КВСР!J1100</f>
        <v>7925</v>
      </c>
      <c r="F215" s="34">
        <f>КВСР!K1100</f>
        <v>7925</v>
      </c>
      <c r="G215" s="34">
        <f>КВСР!L1100</f>
        <v>7837.5159000000003</v>
      </c>
      <c r="H215" s="34">
        <f t="shared" si="91"/>
        <v>98.896099684542591</v>
      </c>
      <c r="I215" s="34">
        <f t="shared" si="92"/>
        <v>98.896099684542591</v>
      </c>
    </row>
    <row r="216" spans="1:9" ht="25.5">
      <c r="A216" s="33" t="s">
        <v>62</v>
      </c>
      <c r="B216" s="28" t="s">
        <v>493</v>
      </c>
      <c r="C216" s="28" t="s">
        <v>63</v>
      </c>
      <c r="D216" s="34">
        <v>11600</v>
      </c>
      <c r="E216" s="34">
        <f>E217+E218</f>
        <v>5617.7174999999997</v>
      </c>
      <c r="F216" s="34">
        <f t="shared" ref="F216:G216" si="99">F217+F218</f>
        <v>5617.7174999999997</v>
      </c>
      <c r="G216" s="34">
        <f t="shared" si="99"/>
        <v>5617.7174999999997</v>
      </c>
      <c r="H216" s="34">
        <f t="shared" si="91"/>
        <v>48.42859913793103</v>
      </c>
      <c r="I216" s="34">
        <f t="shared" si="92"/>
        <v>100</v>
      </c>
    </row>
    <row r="217" spans="1:9">
      <c r="A217" s="33" t="s">
        <v>64</v>
      </c>
      <c r="B217" s="28" t="s">
        <v>493</v>
      </c>
      <c r="C217" s="28" t="s">
        <v>65</v>
      </c>
      <c r="D217" s="34">
        <v>800</v>
      </c>
      <c r="E217" s="34">
        <f>КВСР!J1102</f>
        <v>800</v>
      </c>
      <c r="F217" s="34">
        <f>КВСР!K1102</f>
        <v>800</v>
      </c>
      <c r="G217" s="34">
        <f>КВСР!L1102</f>
        <v>800</v>
      </c>
      <c r="H217" s="34">
        <f t="shared" si="91"/>
        <v>100</v>
      </c>
      <c r="I217" s="34">
        <f t="shared" si="92"/>
        <v>100</v>
      </c>
    </row>
    <row r="218" spans="1:9">
      <c r="A218" s="33" t="s">
        <v>102</v>
      </c>
      <c r="B218" s="28" t="s">
        <v>493</v>
      </c>
      <c r="C218" s="28" t="s">
        <v>103</v>
      </c>
      <c r="D218" s="34">
        <v>10800</v>
      </c>
      <c r="E218" s="34">
        <f>КВСР!J1103</f>
        <v>4817.7174999999997</v>
      </c>
      <c r="F218" s="34">
        <f>КВСР!K1103</f>
        <v>4817.7174999999997</v>
      </c>
      <c r="G218" s="34">
        <f>КВСР!L1103</f>
        <v>4817.7174999999997</v>
      </c>
      <c r="H218" s="34">
        <f t="shared" si="91"/>
        <v>44.608495370370363</v>
      </c>
      <c r="I218" s="34">
        <f t="shared" si="92"/>
        <v>100</v>
      </c>
    </row>
    <row r="219" spans="1:9" ht="51">
      <c r="A219" s="33" t="s">
        <v>494</v>
      </c>
      <c r="B219" s="28" t="s">
        <v>495</v>
      </c>
      <c r="C219" s="28" t="s">
        <v>0</v>
      </c>
      <c r="D219" s="34">
        <v>7185.3</v>
      </c>
      <c r="E219" s="34">
        <f>E220+E222</f>
        <v>7185.2690000000002</v>
      </c>
      <c r="F219" s="34">
        <f t="shared" ref="F219:G219" si="100">F220+F222</f>
        <v>5163.2809999999999</v>
      </c>
      <c r="G219" s="34">
        <f t="shared" si="100"/>
        <v>5163.2809999999999</v>
      </c>
      <c r="H219" s="34">
        <f t="shared" si="91"/>
        <v>71.858948130210294</v>
      </c>
      <c r="I219" s="34">
        <f t="shared" si="92"/>
        <v>71.859258157210263</v>
      </c>
    </row>
    <row r="220" spans="1:9">
      <c r="A220" s="33" t="s">
        <v>89</v>
      </c>
      <c r="B220" s="28" t="s">
        <v>495</v>
      </c>
      <c r="C220" s="28" t="s">
        <v>90</v>
      </c>
      <c r="D220" s="34">
        <v>2022</v>
      </c>
      <c r="E220" s="34">
        <f>E221</f>
        <v>2021.9880000000001</v>
      </c>
      <c r="F220" s="34">
        <f t="shared" ref="F220:G220" si="101">F221</f>
        <v>0</v>
      </c>
      <c r="G220" s="34">
        <f t="shared" si="101"/>
        <v>0</v>
      </c>
      <c r="H220" s="34">
        <f t="shared" si="91"/>
        <v>0</v>
      </c>
      <c r="I220" s="34">
        <f t="shared" si="92"/>
        <v>0</v>
      </c>
    </row>
    <row r="221" spans="1:9" ht="25.5">
      <c r="A221" s="33" t="s">
        <v>91</v>
      </c>
      <c r="B221" s="28" t="s">
        <v>495</v>
      </c>
      <c r="C221" s="28" t="s">
        <v>92</v>
      </c>
      <c r="D221" s="34">
        <v>2022</v>
      </c>
      <c r="E221" s="34">
        <f>КВСР!J1106</f>
        <v>2021.9880000000001</v>
      </c>
      <c r="F221" s="34">
        <f>КВСР!K1106</f>
        <v>0</v>
      </c>
      <c r="G221" s="34">
        <f>КВСР!L1106</f>
        <v>0</v>
      </c>
      <c r="H221" s="34">
        <f t="shared" si="91"/>
        <v>0</v>
      </c>
      <c r="I221" s="34">
        <f t="shared" si="92"/>
        <v>0</v>
      </c>
    </row>
    <row r="222" spans="1:9" ht="25.5">
      <c r="A222" s="33" t="s">
        <v>62</v>
      </c>
      <c r="B222" s="28" t="s">
        <v>495</v>
      </c>
      <c r="C222" s="28" t="s">
        <v>63</v>
      </c>
      <c r="D222" s="34">
        <v>5163.3</v>
      </c>
      <c r="E222" s="34">
        <f>E223</f>
        <v>5163.2809999999999</v>
      </c>
      <c r="F222" s="34">
        <f t="shared" ref="F222:G222" si="102">F223</f>
        <v>5163.2809999999999</v>
      </c>
      <c r="G222" s="34">
        <f t="shared" si="102"/>
        <v>5163.2809999999999</v>
      </c>
      <c r="H222" s="34">
        <f t="shared" si="91"/>
        <v>99.999632018282881</v>
      </c>
      <c r="I222" s="34">
        <f t="shared" si="92"/>
        <v>100</v>
      </c>
    </row>
    <row r="223" spans="1:9">
      <c r="A223" s="33" t="s">
        <v>64</v>
      </c>
      <c r="B223" s="28" t="s">
        <v>495</v>
      </c>
      <c r="C223" s="28" t="s">
        <v>65</v>
      </c>
      <c r="D223" s="34">
        <v>5163.3</v>
      </c>
      <c r="E223" s="34">
        <f>КВСР!J1108</f>
        <v>5163.2809999999999</v>
      </c>
      <c r="F223" s="34">
        <f>КВСР!K1108</f>
        <v>5163.2809999999999</v>
      </c>
      <c r="G223" s="34">
        <f>КВСР!L1108</f>
        <v>5163.2809999999999</v>
      </c>
      <c r="H223" s="34">
        <f t="shared" si="91"/>
        <v>99.999632018282881</v>
      </c>
      <c r="I223" s="34">
        <f t="shared" si="92"/>
        <v>100</v>
      </c>
    </row>
    <row r="224" spans="1:9">
      <c r="A224" s="33" t="s">
        <v>533</v>
      </c>
      <c r="B224" s="28" t="s">
        <v>534</v>
      </c>
      <c r="C224" s="28" t="s">
        <v>0</v>
      </c>
      <c r="D224" s="34">
        <v>126103.3</v>
      </c>
      <c r="E224" s="34">
        <f>E225+E227</f>
        <v>126103.29999999999</v>
      </c>
      <c r="F224" s="34">
        <f t="shared" ref="F224:G224" si="103">F225+F227</f>
        <v>126103.29999999999</v>
      </c>
      <c r="G224" s="34">
        <f t="shared" si="103"/>
        <v>126089.46931999999</v>
      </c>
      <c r="H224" s="34">
        <f t="shared" si="91"/>
        <v>99.989032261645789</v>
      </c>
      <c r="I224" s="34">
        <f t="shared" si="92"/>
        <v>99.989032261645804</v>
      </c>
    </row>
    <row r="225" spans="1:9">
      <c r="A225" s="33" t="s">
        <v>89</v>
      </c>
      <c r="B225" s="28" t="s">
        <v>534</v>
      </c>
      <c r="C225" s="28" t="s">
        <v>90</v>
      </c>
      <c r="D225" s="34">
        <v>658.4</v>
      </c>
      <c r="E225" s="34">
        <f>E226</f>
        <v>658.4</v>
      </c>
      <c r="F225" s="34">
        <f t="shared" ref="F225:G225" si="104">F226</f>
        <v>658.4</v>
      </c>
      <c r="G225" s="34">
        <f t="shared" si="104"/>
        <v>644.56931999999995</v>
      </c>
      <c r="H225" s="34">
        <f t="shared" si="91"/>
        <v>97.899349939246648</v>
      </c>
      <c r="I225" s="34">
        <f t="shared" si="92"/>
        <v>97.899349939246648</v>
      </c>
    </row>
    <row r="226" spans="1:9" ht="25.5">
      <c r="A226" s="33" t="s">
        <v>91</v>
      </c>
      <c r="B226" s="28" t="s">
        <v>534</v>
      </c>
      <c r="C226" s="28" t="s">
        <v>92</v>
      </c>
      <c r="D226" s="34">
        <v>658.4</v>
      </c>
      <c r="E226" s="34">
        <f>КВСР!J1224</f>
        <v>658.4</v>
      </c>
      <c r="F226" s="34">
        <f>КВСР!K1224</f>
        <v>658.4</v>
      </c>
      <c r="G226" s="34">
        <f>КВСР!L1224</f>
        <v>644.56931999999995</v>
      </c>
      <c r="H226" s="34">
        <f t="shared" si="91"/>
        <v>97.899349939246648</v>
      </c>
      <c r="I226" s="34">
        <f t="shared" si="92"/>
        <v>97.899349939246648</v>
      </c>
    </row>
    <row r="227" spans="1:9">
      <c r="A227" s="33" t="s">
        <v>93</v>
      </c>
      <c r="B227" s="28" t="s">
        <v>534</v>
      </c>
      <c r="C227" s="28" t="s">
        <v>94</v>
      </c>
      <c r="D227" s="34">
        <v>125444.9</v>
      </c>
      <c r="E227" s="34">
        <f>E228</f>
        <v>125444.9</v>
      </c>
      <c r="F227" s="34">
        <f t="shared" ref="F227:G227" si="105">F228</f>
        <v>125444.9</v>
      </c>
      <c r="G227" s="34">
        <f t="shared" si="105"/>
        <v>125444.9</v>
      </c>
      <c r="H227" s="34">
        <f t="shared" si="91"/>
        <v>100</v>
      </c>
      <c r="I227" s="34">
        <f t="shared" si="92"/>
        <v>100</v>
      </c>
    </row>
    <row r="228" spans="1:9">
      <c r="A228" s="33" t="s">
        <v>531</v>
      </c>
      <c r="B228" s="28" t="s">
        <v>534</v>
      </c>
      <c r="C228" s="28" t="s">
        <v>532</v>
      </c>
      <c r="D228" s="34">
        <v>125444.9</v>
      </c>
      <c r="E228" s="34">
        <f>КВСР!J1226</f>
        <v>125444.9</v>
      </c>
      <c r="F228" s="34">
        <f>КВСР!K1226</f>
        <v>125444.9</v>
      </c>
      <c r="G228" s="34">
        <f>КВСР!L1226</f>
        <v>125444.9</v>
      </c>
      <c r="H228" s="34">
        <f t="shared" si="91"/>
        <v>100</v>
      </c>
      <c r="I228" s="34">
        <f t="shared" si="92"/>
        <v>100</v>
      </c>
    </row>
    <row r="229" spans="1:9">
      <c r="A229" s="33" t="s">
        <v>535</v>
      </c>
      <c r="B229" s="28" t="s">
        <v>536</v>
      </c>
      <c r="C229" s="28" t="s">
        <v>0</v>
      </c>
      <c r="D229" s="34">
        <v>172696.3</v>
      </c>
      <c r="E229" s="34">
        <f>E230</f>
        <v>172696.3</v>
      </c>
      <c r="F229" s="34">
        <f t="shared" ref="F229:G230" si="106">F230</f>
        <v>172696.3</v>
      </c>
      <c r="G229" s="34">
        <f t="shared" si="106"/>
        <v>172689.48853999999</v>
      </c>
      <c r="H229" s="34">
        <f t="shared" si="91"/>
        <v>99.996055815903404</v>
      </c>
      <c r="I229" s="34">
        <f t="shared" si="92"/>
        <v>99.996055815903404</v>
      </c>
    </row>
    <row r="230" spans="1:9">
      <c r="A230" s="33" t="s">
        <v>89</v>
      </c>
      <c r="B230" s="28" t="s">
        <v>536</v>
      </c>
      <c r="C230" s="28" t="s">
        <v>90</v>
      </c>
      <c r="D230" s="34">
        <v>172696.3</v>
      </c>
      <c r="E230" s="34">
        <f>E231</f>
        <v>172696.3</v>
      </c>
      <c r="F230" s="34">
        <f t="shared" si="106"/>
        <v>172696.3</v>
      </c>
      <c r="G230" s="34">
        <f t="shared" si="106"/>
        <v>172689.48853999999</v>
      </c>
      <c r="H230" s="34">
        <f t="shared" si="91"/>
        <v>99.996055815903404</v>
      </c>
      <c r="I230" s="34">
        <f t="shared" si="92"/>
        <v>99.996055815903404</v>
      </c>
    </row>
    <row r="231" spans="1:9" ht="25.5">
      <c r="A231" s="33" t="s">
        <v>91</v>
      </c>
      <c r="B231" s="28" t="s">
        <v>536</v>
      </c>
      <c r="C231" s="28" t="s">
        <v>92</v>
      </c>
      <c r="D231" s="34">
        <v>172696.3</v>
      </c>
      <c r="E231" s="34">
        <f>КВСР!J1229</f>
        <v>172696.3</v>
      </c>
      <c r="F231" s="34">
        <f>КВСР!K1229</f>
        <v>172696.3</v>
      </c>
      <c r="G231" s="34">
        <f>КВСР!L1229</f>
        <v>172689.48853999999</v>
      </c>
      <c r="H231" s="34">
        <f t="shared" si="91"/>
        <v>99.996055815903404</v>
      </c>
      <c r="I231" s="34">
        <f t="shared" si="92"/>
        <v>99.996055815903404</v>
      </c>
    </row>
    <row r="232" spans="1:9">
      <c r="A232" s="33" t="s">
        <v>537</v>
      </c>
      <c r="B232" s="28" t="s">
        <v>538</v>
      </c>
      <c r="C232" s="28" t="s">
        <v>0</v>
      </c>
      <c r="D232" s="34">
        <v>159402.20000000001</v>
      </c>
      <c r="E232" s="34">
        <f>E233+E235</f>
        <v>159402.19999999998</v>
      </c>
      <c r="F232" s="34">
        <f t="shared" ref="F232:G232" si="107">F233+F235</f>
        <v>159402.19999999998</v>
      </c>
      <c r="G232" s="34">
        <f t="shared" si="107"/>
        <v>159383.31108000001</v>
      </c>
      <c r="H232" s="34">
        <f t="shared" si="91"/>
        <v>99.98815015100169</v>
      </c>
      <c r="I232" s="34">
        <f t="shared" si="92"/>
        <v>99.988150151001705</v>
      </c>
    </row>
    <row r="233" spans="1:9">
      <c r="A233" s="33" t="s">
        <v>89</v>
      </c>
      <c r="B233" s="28" t="s">
        <v>538</v>
      </c>
      <c r="C233" s="28" t="s">
        <v>90</v>
      </c>
      <c r="D233" s="34">
        <v>989.8</v>
      </c>
      <c r="E233" s="34">
        <f>E234</f>
        <v>989.8</v>
      </c>
      <c r="F233" s="34">
        <f t="shared" ref="F233:G233" si="108">F234</f>
        <v>989.8</v>
      </c>
      <c r="G233" s="34">
        <f t="shared" si="108"/>
        <v>978.16708000000006</v>
      </c>
      <c r="H233" s="34">
        <f t="shared" si="91"/>
        <v>98.824720145483951</v>
      </c>
      <c r="I233" s="34">
        <f t="shared" si="92"/>
        <v>98.824720145483951</v>
      </c>
    </row>
    <row r="234" spans="1:9" ht="25.5">
      <c r="A234" s="33" t="s">
        <v>91</v>
      </c>
      <c r="B234" s="28" t="s">
        <v>538</v>
      </c>
      <c r="C234" s="28" t="s">
        <v>92</v>
      </c>
      <c r="D234" s="34">
        <v>989.8</v>
      </c>
      <c r="E234" s="34">
        <f>КВСР!J1232</f>
        <v>989.8</v>
      </c>
      <c r="F234" s="34">
        <f>КВСР!K1232</f>
        <v>989.8</v>
      </c>
      <c r="G234" s="34">
        <f>КВСР!L1232</f>
        <v>978.16708000000006</v>
      </c>
      <c r="H234" s="34">
        <f t="shared" si="91"/>
        <v>98.824720145483951</v>
      </c>
      <c r="I234" s="34">
        <f t="shared" si="92"/>
        <v>98.824720145483951</v>
      </c>
    </row>
    <row r="235" spans="1:9">
      <c r="A235" s="33" t="s">
        <v>93</v>
      </c>
      <c r="B235" s="28" t="s">
        <v>538</v>
      </c>
      <c r="C235" s="28" t="s">
        <v>94</v>
      </c>
      <c r="D235" s="34">
        <v>158412.4</v>
      </c>
      <c r="E235" s="34">
        <f>E236</f>
        <v>158412.4</v>
      </c>
      <c r="F235" s="34">
        <f t="shared" ref="F235:G235" si="109">F236</f>
        <v>158412.4</v>
      </c>
      <c r="G235" s="34">
        <f t="shared" si="109"/>
        <v>158405.144</v>
      </c>
      <c r="H235" s="34">
        <f t="shared" si="91"/>
        <v>99.995419550489743</v>
      </c>
      <c r="I235" s="34">
        <f t="shared" si="92"/>
        <v>99.995419550489743</v>
      </c>
    </row>
    <row r="236" spans="1:9">
      <c r="A236" s="33" t="s">
        <v>531</v>
      </c>
      <c r="B236" s="28" t="s">
        <v>538</v>
      </c>
      <c r="C236" s="28" t="s">
        <v>532</v>
      </c>
      <c r="D236" s="34">
        <v>158412.4</v>
      </c>
      <c r="E236" s="34">
        <f>КВСР!J1234</f>
        <v>158412.4</v>
      </c>
      <c r="F236" s="34">
        <f>КВСР!K1234</f>
        <v>158412.4</v>
      </c>
      <c r="G236" s="34">
        <f>КВСР!L1234</f>
        <v>158405.144</v>
      </c>
      <c r="H236" s="34">
        <f t="shared" si="91"/>
        <v>99.995419550489743</v>
      </c>
      <c r="I236" s="34">
        <f t="shared" si="92"/>
        <v>99.995419550489743</v>
      </c>
    </row>
    <row r="237" spans="1:9" ht="63.75">
      <c r="A237" s="33" t="s">
        <v>539</v>
      </c>
      <c r="B237" s="28" t="s">
        <v>540</v>
      </c>
      <c r="C237" s="28" t="s">
        <v>0</v>
      </c>
      <c r="D237" s="34">
        <v>4793.3</v>
      </c>
      <c r="E237" s="34">
        <f>E238</f>
        <v>4793.3</v>
      </c>
      <c r="F237" s="34">
        <f t="shared" ref="F237:G238" si="110">F238</f>
        <v>4545</v>
      </c>
      <c r="G237" s="34">
        <f t="shared" si="110"/>
        <v>4482.0749699999997</v>
      </c>
      <c r="H237" s="34">
        <f t="shared" si="91"/>
        <v>93.507082177205675</v>
      </c>
      <c r="I237" s="34">
        <f t="shared" si="92"/>
        <v>93.507082177205675</v>
      </c>
    </row>
    <row r="238" spans="1:9">
      <c r="A238" s="33" t="s">
        <v>93</v>
      </c>
      <c r="B238" s="28" t="s">
        <v>540</v>
      </c>
      <c r="C238" s="28" t="s">
        <v>94</v>
      </c>
      <c r="D238" s="34">
        <v>4793.3</v>
      </c>
      <c r="E238" s="34">
        <f>E239</f>
        <v>4793.3</v>
      </c>
      <c r="F238" s="34">
        <f t="shared" si="110"/>
        <v>4545</v>
      </c>
      <c r="G238" s="34">
        <f t="shared" si="110"/>
        <v>4482.0749699999997</v>
      </c>
      <c r="H238" s="34">
        <f t="shared" si="91"/>
        <v>93.507082177205675</v>
      </c>
      <c r="I238" s="34">
        <f t="shared" si="92"/>
        <v>93.507082177205675</v>
      </c>
    </row>
    <row r="239" spans="1:9" ht="25.5">
      <c r="A239" s="33" t="s">
        <v>268</v>
      </c>
      <c r="B239" s="28" t="s">
        <v>540</v>
      </c>
      <c r="C239" s="28" t="s">
        <v>269</v>
      </c>
      <c r="D239" s="34">
        <v>4793.3</v>
      </c>
      <c r="E239" s="34">
        <f>КВСР!J1237</f>
        <v>4793.3</v>
      </c>
      <c r="F239" s="34">
        <f>КВСР!K1237</f>
        <v>4545</v>
      </c>
      <c r="G239" s="34">
        <f>КВСР!L1237</f>
        <v>4482.0749699999997</v>
      </c>
      <c r="H239" s="34">
        <f t="shared" si="91"/>
        <v>93.507082177205675</v>
      </c>
      <c r="I239" s="34">
        <f t="shared" si="92"/>
        <v>93.507082177205675</v>
      </c>
    </row>
    <row r="240" spans="1:9" ht="38.25">
      <c r="A240" s="33" t="s">
        <v>496</v>
      </c>
      <c r="B240" s="28" t="s">
        <v>497</v>
      </c>
      <c r="C240" s="28" t="s">
        <v>0</v>
      </c>
      <c r="D240" s="34">
        <v>14614.2</v>
      </c>
      <c r="E240" s="34">
        <f>E241</f>
        <v>14614.231</v>
      </c>
      <c r="F240" s="34">
        <f t="shared" ref="F240:G241" si="111">F241</f>
        <v>14614.231</v>
      </c>
      <c r="G240" s="34">
        <f t="shared" si="111"/>
        <v>14614.231</v>
      </c>
      <c r="H240" s="34">
        <f t="shared" si="91"/>
        <v>100.00021212245625</v>
      </c>
      <c r="I240" s="34">
        <f t="shared" si="92"/>
        <v>100</v>
      </c>
    </row>
    <row r="241" spans="1:9">
      <c r="A241" s="33" t="s">
        <v>28</v>
      </c>
      <c r="B241" s="28" t="s">
        <v>497</v>
      </c>
      <c r="C241" s="28" t="s">
        <v>29</v>
      </c>
      <c r="D241" s="34">
        <v>14614.2</v>
      </c>
      <c r="E241" s="34">
        <f>E242</f>
        <v>14614.231</v>
      </c>
      <c r="F241" s="34">
        <f t="shared" si="111"/>
        <v>14614.231</v>
      </c>
      <c r="G241" s="34">
        <f t="shared" si="111"/>
        <v>14614.231</v>
      </c>
      <c r="H241" s="34">
        <f t="shared" si="91"/>
        <v>100.00021212245625</v>
      </c>
      <c r="I241" s="34">
        <f t="shared" si="92"/>
        <v>100</v>
      </c>
    </row>
    <row r="242" spans="1:9">
      <c r="A242" s="33" t="s">
        <v>75</v>
      </c>
      <c r="B242" s="28" t="s">
        <v>497</v>
      </c>
      <c r="C242" s="28" t="s">
        <v>76</v>
      </c>
      <c r="D242" s="34">
        <v>14614.2</v>
      </c>
      <c r="E242" s="34">
        <f>КВСР!J1111</f>
        <v>14614.231</v>
      </c>
      <c r="F242" s="34">
        <f>КВСР!K1111</f>
        <v>14614.231</v>
      </c>
      <c r="G242" s="34">
        <f>КВСР!L1111</f>
        <v>14614.231</v>
      </c>
      <c r="H242" s="34">
        <f t="shared" si="91"/>
        <v>100.00021212245625</v>
      </c>
      <c r="I242" s="34">
        <f t="shared" si="92"/>
        <v>100</v>
      </c>
    </row>
    <row r="243" spans="1:9" ht="51">
      <c r="A243" s="33" t="s">
        <v>541</v>
      </c>
      <c r="B243" s="28" t="s">
        <v>542</v>
      </c>
      <c r="C243" s="28" t="s">
        <v>0</v>
      </c>
      <c r="D243" s="34">
        <v>17282.900000000001</v>
      </c>
      <c r="E243" s="34">
        <f>E244</f>
        <v>17282.921330000001</v>
      </c>
      <c r="F243" s="34">
        <f t="shared" ref="F243:G244" si="112">F244</f>
        <v>17282.921330000001</v>
      </c>
      <c r="G243" s="34">
        <f t="shared" si="112"/>
        <v>17282.921330000001</v>
      </c>
      <c r="H243" s="34">
        <f t="shared" si="91"/>
        <v>100.00012341678767</v>
      </c>
      <c r="I243" s="34">
        <f t="shared" si="92"/>
        <v>100</v>
      </c>
    </row>
    <row r="244" spans="1:9">
      <c r="A244" s="33" t="s">
        <v>28</v>
      </c>
      <c r="B244" s="28" t="s">
        <v>542</v>
      </c>
      <c r="C244" s="28" t="s">
        <v>29</v>
      </c>
      <c r="D244" s="34">
        <v>17282.900000000001</v>
      </c>
      <c r="E244" s="34">
        <f>E245</f>
        <v>17282.921330000001</v>
      </c>
      <c r="F244" s="34">
        <f t="shared" si="112"/>
        <v>17282.921330000001</v>
      </c>
      <c r="G244" s="34">
        <f t="shared" si="112"/>
        <v>17282.921330000001</v>
      </c>
      <c r="H244" s="34">
        <f t="shared" si="91"/>
        <v>100.00012341678767</v>
      </c>
      <c r="I244" s="34">
        <f t="shared" si="92"/>
        <v>100</v>
      </c>
    </row>
    <row r="245" spans="1:9">
      <c r="A245" s="33" t="s">
        <v>30</v>
      </c>
      <c r="B245" s="28" t="s">
        <v>542</v>
      </c>
      <c r="C245" s="28" t="s">
        <v>31</v>
      </c>
      <c r="D245" s="34">
        <v>17282.900000000001</v>
      </c>
      <c r="E245" s="34">
        <f>КВСР!J1240</f>
        <v>17282.921330000001</v>
      </c>
      <c r="F245" s="34">
        <f>КВСР!K1240</f>
        <v>17282.921330000001</v>
      </c>
      <c r="G245" s="34">
        <f>КВСР!L1240</f>
        <v>17282.921330000001</v>
      </c>
      <c r="H245" s="34">
        <f t="shared" si="91"/>
        <v>100.00012341678767</v>
      </c>
      <c r="I245" s="34">
        <f t="shared" si="92"/>
        <v>100</v>
      </c>
    </row>
    <row r="246" spans="1:9" ht="25.5">
      <c r="A246" s="33" t="s">
        <v>546</v>
      </c>
      <c r="B246" s="28" t="s">
        <v>547</v>
      </c>
      <c r="C246" s="28" t="s">
        <v>0</v>
      </c>
      <c r="D246" s="34">
        <v>110650</v>
      </c>
      <c r="E246" s="34">
        <f>E247</f>
        <v>110650</v>
      </c>
      <c r="F246" s="34">
        <f t="shared" ref="F246:G247" si="113">F247</f>
        <v>110650</v>
      </c>
      <c r="G246" s="34">
        <f t="shared" si="113"/>
        <v>109341.37787</v>
      </c>
      <c r="H246" s="34">
        <f t="shared" si="91"/>
        <v>98.817332010845007</v>
      </c>
      <c r="I246" s="34">
        <f t="shared" si="92"/>
        <v>98.817332010845007</v>
      </c>
    </row>
    <row r="247" spans="1:9">
      <c r="A247" s="33" t="s">
        <v>28</v>
      </c>
      <c r="B247" s="28" t="s">
        <v>547</v>
      </c>
      <c r="C247" s="28" t="s">
        <v>29</v>
      </c>
      <c r="D247" s="34">
        <v>110650</v>
      </c>
      <c r="E247" s="34">
        <f>E248</f>
        <v>110650</v>
      </c>
      <c r="F247" s="34">
        <f t="shared" si="113"/>
        <v>110650</v>
      </c>
      <c r="G247" s="34">
        <f t="shared" si="113"/>
        <v>109341.37787</v>
      </c>
      <c r="H247" s="34">
        <f t="shared" si="91"/>
        <v>98.817332010845007</v>
      </c>
      <c r="I247" s="34">
        <f t="shared" si="92"/>
        <v>98.817332010845007</v>
      </c>
    </row>
    <row r="248" spans="1:9">
      <c r="A248" s="33" t="s">
        <v>30</v>
      </c>
      <c r="B248" s="28" t="s">
        <v>547</v>
      </c>
      <c r="C248" s="28" t="s">
        <v>31</v>
      </c>
      <c r="D248" s="34">
        <v>110650</v>
      </c>
      <c r="E248" s="34">
        <f>КВСР!J1250</f>
        <v>110650</v>
      </c>
      <c r="F248" s="34">
        <f>КВСР!K1250</f>
        <v>110650</v>
      </c>
      <c r="G248" s="34">
        <f>КВСР!L1250</f>
        <v>109341.37787</v>
      </c>
      <c r="H248" s="34">
        <f t="shared" si="91"/>
        <v>98.817332010845007</v>
      </c>
      <c r="I248" s="34">
        <f t="shared" si="92"/>
        <v>98.817332010845007</v>
      </c>
    </row>
    <row r="249" spans="1:9" ht="51">
      <c r="A249" s="33" t="s">
        <v>543</v>
      </c>
      <c r="B249" s="28" t="s">
        <v>544</v>
      </c>
      <c r="C249" s="28" t="s">
        <v>0</v>
      </c>
      <c r="D249" s="34">
        <v>92799</v>
      </c>
      <c r="E249" s="34">
        <f>E250</f>
        <v>92799.002989999994</v>
      </c>
      <c r="F249" s="34">
        <f t="shared" ref="F249:G250" si="114">F250</f>
        <v>92799.002989999994</v>
      </c>
      <c r="G249" s="34">
        <f t="shared" si="114"/>
        <v>89792.448350000006</v>
      </c>
      <c r="H249" s="34">
        <f t="shared" si="91"/>
        <v>96.760146499423499</v>
      </c>
      <c r="I249" s="34">
        <f t="shared" si="92"/>
        <v>96.760143381794762</v>
      </c>
    </row>
    <row r="250" spans="1:9">
      <c r="A250" s="33" t="s">
        <v>28</v>
      </c>
      <c r="B250" s="28" t="s">
        <v>544</v>
      </c>
      <c r="C250" s="28" t="s">
        <v>29</v>
      </c>
      <c r="D250" s="34">
        <v>92799</v>
      </c>
      <c r="E250" s="34">
        <f>E251</f>
        <v>92799.002989999994</v>
      </c>
      <c r="F250" s="34">
        <f t="shared" si="114"/>
        <v>92799.002989999994</v>
      </c>
      <c r="G250" s="34">
        <f t="shared" si="114"/>
        <v>89792.448350000006</v>
      </c>
      <c r="H250" s="34">
        <f t="shared" si="91"/>
        <v>96.760146499423499</v>
      </c>
      <c r="I250" s="34">
        <f t="shared" si="92"/>
        <v>96.760143381794762</v>
      </c>
    </row>
    <row r="251" spans="1:9">
      <c r="A251" s="33" t="s">
        <v>30</v>
      </c>
      <c r="B251" s="28" t="s">
        <v>544</v>
      </c>
      <c r="C251" s="28" t="s">
        <v>31</v>
      </c>
      <c r="D251" s="34">
        <v>92799</v>
      </c>
      <c r="E251" s="34">
        <f>КВСР!J1243</f>
        <v>92799.002989999994</v>
      </c>
      <c r="F251" s="34">
        <f>КВСР!K1243</f>
        <v>92799.002989999994</v>
      </c>
      <c r="G251" s="34">
        <f>КВСР!L1243</f>
        <v>89792.448350000006</v>
      </c>
      <c r="H251" s="34">
        <f t="shared" si="91"/>
        <v>96.760146499423499</v>
      </c>
      <c r="I251" s="34">
        <f t="shared" si="92"/>
        <v>96.760143381794762</v>
      </c>
    </row>
    <row r="252" spans="1:9">
      <c r="A252" s="30" t="s">
        <v>0</v>
      </c>
      <c r="B252" s="43" t="s">
        <v>0</v>
      </c>
      <c r="C252" s="31" t="s">
        <v>0</v>
      </c>
      <c r="D252" s="32" t="s">
        <v>0</v>
      </c>
      <c r="E252" s="32" t="s">
        <v>0</v>
      </c>
      <c r="F252" s="32"/>
      <c r="G252" s="32"/>
      <c r="H252" s="32"/>
      <c r="I252" s="32"/>
    </row>
    <row r="253" spans="1:9">
      <c r="A253" s="30" t="s">
        <v>158</v>
      </c>
      <c r="B253" s="31" t="s">
        <v>159</v>
      </c>
      <c r="C253" s="31" t="s">
        <v>0</v>
      </c>
      <c r="D253" s="32">
        <v>2035988.5</v>
      </c>
      <c r="E253" s="32">
        <f>E254+E257+E261+E265+E268</f>
        <v>2036138.4666400002</v>
      </c>
      <c r="F253" s="32">
        <f t="shared" ref="F253:G253" si="115">F254+F257+F261+F265+F268</f>
        <v>2036138.4236900001</v>
      </c>
      <c r="G253" s="32">
        <f t="shared" si="115"/>
        <v>2036138.4236900001</v>
      </c>
      <c r="H253" s="32">
        <f t="shared" si="91"/>
        <v>100.00736368059053</v>
      </c>
      <c r="I253" s="32">
        <f t="shared" si="92"/>
        <v>99.999997890614964</v>
      </c>
    </row>
    <row r="254" spans="1:9" ht="51">
      <c r="A254" s="33" t="s">
        <v>464</v>
      </c>
      <c r="B254" s="28" t="s">
        <v>465</v>
      </c>
      <c r="C254" s="28" t="s">
        <v>0</v>
      </c>
      <c r="D254" s="34">
        <v>944</v>
      </c>
      <c r="E254" s="34">
        <f>E255</f>
        <v>944</v>
      </c>
      <c r="F254" s="34">
        <f t="shared" ref="F254:G255" si="116">F255</f>
        <v>944</v>
      </c>
      <c r="G254" s="34">
        <f t="shared" si="116"/>
        <v>944</v>
      </c>
      <c r="H254" s="34">
        <f t="shared" si="91"/>
        <v>100</v>
      </c>
      <c r="I254" s="34">
        <f t="shared" si="92"/>
        <v>100</v>
      </c>
    </row>
    <row r="255" spans="1:9">
      <c r="A255" s="33" t="s">
        <v>93</v>
      </c>
      <c r="B255" s="28" t="s">
        <v>465</v>
      </c>
      <c r="C255" s="28" t="s">
        <v>94</v>
      </c>
      <c r="D255" s="34">
        <v>944</v>
      </c>
      <c r="E255" s="34">
        <f>E256</f>
        <v>944</v>
      </c>
      <c r="F255" s="34">
        <f t="shared" si="116"/>
        <v>944</v>
      </c>
      <c r="G255" s="34">
        <f t="shared" si="116"/>
        <v>944</v>
      </c>
      <c r="H255" s="34">
        <f t="shared" si="91"/>
        <v>100</v>
      </c>
      <c r="I255" s="34">
        <f t="shared" si="92"/>
        <v>100</v>
      </c>
    </row>
    <row r="256" spans="1:9">
      <c r="A256" s="33" t="s">
        <v>95</v>
      </c>
      <c r="B256" s="28" t="s">
        <v>465</v>
      </c>
      <c r="C256" s="28" t="s">
        <v>96</v>
      </c>
      <c r="D256" s="34">
        <v>944</v>
      </c>
      <c r="E256" s="34">
        <f>КВСР!J1011</f>
        <v>944</v>
      </c>
      <c r="F256" s="34">
        <f>КВСР!K1011</f>
        <v>944</v>
      </c>
      <c r="G256" s="34">
        <f>КВСР!L1011</f>
        <v>944</v>
      </c>
      <c r="H256" s="34">
        <f t="shared" si="91"/>
        <v>100</v>
      </c>
      <c r="I256" s="34">
        <f t="shared" si="92"/>
        <v>100</v>
      </c>
    </row>
    <row r="257" spans="1:9" ht="25.5">
      <c r="A257" s="33" t="s">
        <v>466</v>
      </c>
      <c r="B257" s="28" t="s">
        <v>467</v>
      </c>
      <c r="C257" s="28" t="s">
        <v>0</v>
      </c>
      <c r="D257" s="34">
        <v>15887.5</v>
      </c>
      <c r="E257" s="34">
        <f>E258</f>
        <v>15887.5</v>
      </c>
      <c r="F257" s="34">
        <f t="shared" ref="F257:G257" si="117">F258</f>
        <v>15887.5</v>
      </c>
      <c r="G257" s="34">
        <f t="shared" si="117"/>
        <v>15887.5</v>
      </c>
      <c r="H257" s="34">
        <f t="shared" si="91"/>
        <v>100</v>
      </c>
      <c r="I257" s="34">
        <f t="shared" si="92"/>
        <v>100</v>
      </c>
    </row>
    <row r="258" spans="1:9" ht="25.5">
      <c r="A258" s="33" t="s">
        <v>62</v>
      </c>
      <c r="B258" s="28" t="s">
        <v>467</v>
      </c>
      <c r="C258" s="28" t="s">
        <v>63</v>
      </c>
      <c r="D258" s="34">
        <v>15887.5</v>
      </c>
      <c r="E258" s="34">
        <f>E259+E260</f>
        <v>15887.5</v>
      </c>
      <c r="F258" s="34">
        <f t="shared" ref="F258:G258" si="118">F259+F260</f>
        <v>15887.5</v>
      </c>
      <c r="G258" s="34">
        <f t="shared" si="118"/>
        <v>15887.5</v>
      </c>
      <c r="H258" s="34">
        <f t="shared" si="91"/>
        <v>100</v>
      </c>
      <c r="I258" s="34">
        <f t="shared" si="92"/>
        <v>100</v>
      </c>
    </row>
    <row r="259" spans="1:9">
      <c r="A259" s="33" t="s">
        <v>64</v>
      </c>
      <c r="B259" s="28" t="s">
        <v>467</v>
      </c>
      <c r="C259" s="28" t="s">
        <v>65</v>
      </c>
      <c r="D259" s="34">
        <v>13887.5</v>
      </c>
      <c r="E259" s="34">
        <f>КВСР!J1014</f>
        <v>13887.5</v>
      </c>
      <c r="F259" s="34">
        <f>КВСР!K1014</f>
        <v>13887.5</v>
      </c>
      <c r="G259" s="34">
        <f>КВСР!L1014</f>
        <v>13887.5</v>
      </c>
      <c r="H259" s="34">
        <f t="shared" si="91"/>
        <v>100</v>
      </c>
      <c r="I259" s="34">
        <f t="shared" si="92"/>
        <v>100</v>
      </c>
    </row>
    <row r="260" spans="1:9">
      <c r="A260" s="33" t="s">
        <v>102</v>
      </c>
      <c r="B260" s="28" t="s">
        <v>467</v>
      </c>
      <c r="C260" s="28" t="s">
        <v>103</v>
      </c>
      <c r="D260" s="34">
        <v>2000</v>
      </c>
      <c r="E260" s="34">
        <f>КВСР!J1015</f>
        <v>2000</v>
      </c>
      <c r="F260" s="34">
        <f>КВСР!K1015</f>
        <v>2000</v>
      </c>
      <c r="G260" s="34">
        <f>КВСР!L1015</f>
        <v>2000</v>
      </c>
      <c r="H260" s="34">
        <f t="shared" si="91"/>
        <v>100</v>
      </c>
      <c r="I260" s="34">
        <f t="shared" si="92"/>
        <v>100</v>
      </c>
    </row>
    <row r="261" spans="1:9">
      <c r="A261" s="33" t="s">
        <v>60</v>
      </c>
      <c r="B261" s="28" t="s">
        <v>160</v>
      </c>
      <c r="C261" s="28" t="s">
        <v>0</v>
      </c>
      <c r="D261" s="34">
        <v>2007497</v>
      </c>
      <c r="E261" s="34">
        <f>E262</f>
        <v>2007646.9666400002</v>
      </c>
      <c r="F261" s="34">
        <f t="shared" ref="F261:G261" si="119">F262</f>
        <v>2007646.9236900001</v>
      </c>
      <c r="G261" s="34">
        <f t="shared" si="119"/>
        <v>2007646.9236900001</v>
      </c>
      <c r="H261" s="34">
        <f t="shared" si="91"/>
        <v>100.00746818998982</v>
      </c>
      <c r="I261" s="34">
        <f t="shared" si="92"/>
        <v>99.999997860679642</v>
      </c>
    </row>
    <row r="262" spans="1:9" ht="25.5">
      <c r="A262" s="33" t="s">
        <v>62</v>
      </c>
      <c r="B262" s="28" t="s">
        <v>160</v>
      </c>
      <c r="C262" s="28" t="s">
        <v>63</v>
      </c>
      <c r="D262" s="34">
        <v>2007497</v>
      </c>
      <c r="E262" s="34">
        <f>E263+E264</f>
        <v>2007646.9666400002</v>
      </c>
      <c r="F262" s="34">
        <f t="shared" ref="F262:G262" si="120">F263+F264</f>
        <v>2007646.9236900001</v>
      </c>
      <c r="G262" s="34">
        <f t="shared" si="120"/>
        <v>2007646.9236900001</v>
      </c>
      <c r="H262" s="34">
        <f t="shared" si="91"/>
        <v>100.00746818998982</v>
      </c>
      <c r="I262" s="34">
        <f t="shared" si="92"/>
        <v>99.999997860679642</v>
      </c>
    </row>
    <row r="263" spans="1:9">
      <c r="A263" s="33" t="s">
        <v>64</v>
      </c>
      <c r="B263" s="28" t="s">
        <v>160</v>
      </c>
      <c r="C263" s="28" t="s">
        <v>65</v>
      </c>
      <c r="D263" s="34">
        <v>1084425</v>
      </c>
      <c r="E263" s="34">
        <f>КВСР!J197+КВСР!J984+КВСР!J1018+КВСР!J1115</f>
        <v>1085399.9226400002</v>
      </c>
      <c r="F263" s="34">
        <f>КВСР!K197+КВСР!K984+КВСР!K1018+КВСР!K1115</f>
        <v>1085399.8796900001</v>
      </c>
      <c r="G263" s="34">
        <f>КВСР!L197+КВСР!L984+КВСР!L1018+КВСР!L1115</f>
        <v>1085399.8796900001</v>
      </c>
      <c r="H263" s="34">
        <f t="shared" si="91"/>
        <v>100.08989830463149</v>
      </c>
      <c r="I263" s="34">
        <f t="shared" si="92"/>
        <v>99.999996042933176</v>
      </c>
    </row>
    <row r="264" spans="1:9">
      <c r="A264" s="33" t="s">
        <v>102</v>
      </c>
      <c r="B264" s="28" t="s">
        <v>160</v>
      </c>
      <c r="C264" s="28" t="s">
        <v>103</v>
      </c>
      <c r="D264" s="34">
        <v>923072</v>
      </c>
      <c r="E264" s="34">
        <f>КВСР!J1019+КВСР!J1116</f>
        <v>922247.04399999999</v>
      </c>
      <c r="F264" s="34">
        <f>КВСР!K1019+КВСР!K1116</f>
        <v>922247.04399999999</v>
      </c>
      <c r="G264" s="34">
        <f>КВСР!L1019+КВСР!L1116</f>
        <v>922247.04399999999</v>
      </c>
      <c r="H264" s="34">
        <f t="shared" si="91"/>
        <v>99.910629290022882</v>
      </c>
      <c r="I264" s="34">
        <f t="shared" si="92"/>
        <v>100</v>
      </c>
    </row>
    <row r="265" spans="1:9" ht="25.5">
      <c r="A265" s="33" t="s">
        <v>468</v>
      </c>
      <c r="B265" s="28" t="s">
        <v>469</v>
      </c>
      <c r="C265" s="28" t="s">
        <v>0</v>
      </c>
      <c r="D265" s="34">
        <v>5000</v>
      </c>
      <c r="E265" s="34">
        <f>E266</f>
        <v>5000</v>
      </c>
      <c r="F265" s="34">
        <f t="shared" ref="F265:G266" si="121">F266</f>
        <v>5000</v>
      </c>
      <c r="G265" s="34">
        <f t="shared" si="121"/>
        <v>5000</v>
      </c>
      <c r="H265" s="34">
        <f t="shared" si="91"/>
        <v>100</v>
      </c>
      <c r="I265" s="34">
        <f t="shared" si="92"/>
        <v>100</v>
      </c>
    </row>
    <row r="266" spans="1:9" ht="25.5">
      <c r="A266" s="33" t="s">
        <v>42</v>
      </c>
      <c r="B266" s="28" t="s">
        <v>469</v>
      </c>
      <c r="C266" s="28" t="s">
        <v>43</v>
      </c>
      <c r="D266" s="34">
        <v>5000</v>
      </c>
      <c r="E266" s="34">
        <f>E267</f>
        <v>5000</v>
      </c>
      <c r="F266" s="34">
        <f t="shared" si="121"/>
        <v>5000</v>
      </c>
      <c r="G266" s="34">
        <f t="shared" si="121"/>
        <v>5000</v>
      </c>
      <c r="H266" s="34">
        <f t="shared" ref="H266:H329" si="122">G266/D266*100</f>
        <v>100</v>
      </c>
      <c r="I266" s="34">
        <f t="shared" ref="I266:I329" si="123">G266/E266*100</f>
        <v>100</v>
      </c>
    </row>
    <row r="267" spans="1:9" ht="63.75">
      <c r="A267" s="33" t="s">
        <v>44</v>
      </c>
      <c r="B267" s="28" t="s">
        <v>469</v>
      </c>
      <c r="C267" s="28" t="s">
        <v>45</v>
      </c>
      <c r="D267" s="34">
        <v>5000</v>
      </c>
      <c r="E267" s="34">
        <f>КВСР!J1022</f>
        <v>5000</v>
      </c>
      <c r="F267" s="34">
        <f>КВСР!K1022</f>
        <v>5000</v>
      </c>
      <c r="G267" s="34">
        <f>КВСР!L1022</f>
        <v>5000</v>
      </c>
      <c r="H267" s="34">
        <f t="shared" si="122"/>
        <v>100</v>
      </c>
      <c r="I267" s="34">
        <f t="shared" si="123"/>
        <v>100</v>
      </c>
    </row>
    <row r="268" spans="1:9">
      <c r="A268" s="33" t="s">
        <v>487</v>
      </c>
      <c r="B268" s="28" t="s">
        <v>498</v>
      </c>
      <c r="C268" s="28" t="s">
        <v>0</v>
      </c>
      <c r="D268" s="34">
        <v>6660</v>
      </c>
      <c r="E268" s="34">
        <f>E269</f>
        <v>6660</v>
      </c>
      <c r="F268" s="34">
        <f t="shared" ref="F268:G268" si="124">F269</f>
        <v>6660</v>
      </c>
      <c r="G268" s="34">
        <f t="shared" si="124"/>
        <v>6660</v>
      </c>
      <c r="H268" s="34">
        <f t="shared" si="122"/>
        <v>100</v>
      </c>
      <c r="I268" s="34">
        <f t="shared" si="123"/>
        <v>100</v>
      </c>
    </row>
    <row r="269" spans="1:9" ht="25.5">
      <c r="A269" s="33" t="s">
        <v>62</v>
      </c>
      <c r="B269" s="28" t="s">
        <v>498</v>
      </c>
      <c r="C269" s="28" t="s">
        <v>63</v>
      </c>
      <c r="D269" s="34">
        <v>6660</v>
      </c>
      <c r="E269" s="34">
        <f>E270+E271</f>
        <v>6660</v>
      </c>
      <c r="F269" s="34">
        <f t="shared" ref="F269:G269" si="125">F270+F271</f>
        <v>6660</v>
      </c>
      <c r="G269" s="34">
        <f t="shared" si="125"/>
        <v>6660</v>
      </c>
      <c r="H269" s="34">
        <f t="shared" si="122"/>
        <v>100</v>
      </c>
      <c r="I269" s="34">
        <f t="shared" si="123"/>
        <v>100</v>
      </c>
    </row>
    <row r="270" spans="1:9">
      <c r="A270" s="33" t="s">
        <v>64</v>
      </c>
      <c r="B270" s="28" t="s">
        <v>498</v>
      </c>
      <c r="C270" s="28" t="s">
        <v>65</v>
      </c>
      <c r="D270" s="34">
        <v>3453</v>
      </c>
      <c r="E270" s="34">
        <f>КВСР!J1119</f>
        <v>3175.5740000000001</v>
      </c>
      <c r="F270" s="34">
        <f>КВСР!K1119</f>
        <v>3175.5740000000001</v>
      </c>
      <c r="G270" s="34">
        <f>КВСР!L1119</f>
        <v>3175.5740000000001</v>
      </c>
      <c r="H270" s="34">
        <f t="shared" si="122"/>
        <v>91.96565305531422</v>
      </c>
      <c r="I270" s="34">
        <f t="shared" si="123"/>
        <v>100</v>
      </c>
    </row>
    <row r="271" spans="1:9">
      <c r="A271" s="33" t="s">
        <v>102</v>
      </c>
      <c r="B271" s="28" t="s">
        <v>498</v>
      </c>
      <c r="C271" s="28" t="s">
        <v>103</v>
      </c>
      <c r="D271" s="34">
        <v>3207</v>
      </c>
      <c r="E271" s="34">
        <f>КВСР!J1120</f>
        <v>3484.4259999999999</v>
      </c>
      <c r="F271" s="34">
        <f>КВСР!K1120</f>
        <v>3484.4259999999999</v>
      </c>
      <c r="G271" s="34">
        <f>КВСР!L1120</f>
        <v>3484.4259999999999</v>
      </c>
      <c r="H271" s="34">
        <f t="shared" si="122"/>
        <v>108.65063922669161</v>
      </c>
      <c r="I271" s="34">
        <f t="shared" si="123"/>
        <v>100</v>
      </c>
    </row>
    <row r="272" spans="1:9">
      <c r="A272" s="30" t="s">
        <v>0</v>
      </c>
      <c r="B272" s="43" t="s">
        <v>0</v>
      </c>
      <c r="C272" s="31" t="s">
        <v>0</v>
      </c>
      <c r="D272" s="32" t="s">
        <v>0</v>
      </c>
      <c r="E272" s="32" t="s">
        <v>0</v>
      </c>
      <c r="F272" s="32"/>
      <c r="G272" s="32"/>
      <c r="H272" s="32"/>
      <c r="I272" s="32"/>
    </row>
    <row r="273" spans="1:9" ht="25.5">
      <c r="A273" s="30" t="s">
        <v>456</v>
      </c>
      <c r="B273" s="31" t="s">
        <v>457</v>
      </c>
      <c r="C273" s="31" t="s">
        <v>0</v>
      </c>
      <c r="D273" s="32">
        <v>575165.6</v>
      </c>
      <c r="E273" s="32">
        <f>E274+E277+E282+E291+E294+E302</f>
        <v>575165.6</v>
      </c>
      <c r="F273" s="32">
        <f t="shared" ref="F273:G273" si="126">F274+F277+F282+F291+F294+F302</f>
        <v>575165.6</v>
      </c>
      <c r="G273" s="32">
        <f t="shared" si="126"/>
        <v>573774.99597000005</v>
      </c>
      <c r="H273" s="32">
        <f t="shared" si="122"/>
        <v>99.758225451939424</v>
      </c>
      <c r="I273" s="32">
        <f t="shared" si="123"/>
        <v>99.758225451939424</v>
      </c>
    </row>
    <row r="274" spans="1:9">
      <c r="A274" s="33" t="s">
        <v>458</v>
      </c>
      <c r="B274" s="28" t="s">
        <v>459</v>
      </c>
      <c r="C274" s="28" t="s">
        <v>0</v>
      </c>
      <c r="D274" s="34">
        <v>1600</v>
      </c>
      <c r="E274" s="34">
        <f>E275</f>
        <v>1600</v>
      </c>
      <c r="F274" s="34">
        <f t="shared" ref="F274:G275" si="127">F275</f>
        <v>1600</v>
      </c>
      <c r="G274" s="34">
        <f t="shared" si="127"/>
        <v>1600</v>
      </c>
      <c r="H274" s="34">
        <f t="shared" si="122"/>
        <v>100</v>
      </c>
      <c r="I274" s="34">
        <f t="shared" si="123"/>
        <v>100</v>
      </c>
    </row>
    <row r="275" spans="1:9">
      <c r="A275" s="33" t="s">
        <v>93</v>
      </c>
      <c r="B275" s="28" t="s">
        <v>459</v>
      </c>
      <c r="C275" s="28" t="s">
        <v>94</v>
      </c>
      <c r="D275" s="34">
        <v>1600</v>
      </c>
      <c r="E275" s="34">
        <f>E276</f>
        <v>1600</v>
      </c>
      <c r="F275" s="34">
        <f t="shared" si="127"/>
        <v>1600</v>
      </c>
      <c r="G275" s="34">
        <f t="shared" si="127"/>
        <v>1600</v>
      </c>
      <c r="H275" s="34">
        <f t="shared" si="122"/>
        <v>100</v>
      </c>
      <c r="I275" s="34">
        <f t="shared" si="123"/>
        <v>100</v>
      </c>
    </row>
    <row r="276" spans="1:9">
      <c r="A276" s="33" t="s">
        <v>425</v>
      </c>
      <c r="B276" s="28" t="s">
        <v>459</v>
      </c>
      <c r="C276" s="28" t="s">
        <v>426</v>
      </c>
      <c r="D276" s="34">
        <v>1600</v>
      </c>
      <c r="E276" s="34">
        <f>КВСР!J988</f>
        <v>1600</v>
      </c>
      <c r="F276" s="34">
        <f>КВСР!K988</f>
        <v>1600</v>
      </c>
      <c r="G276" s="34">
        <f>КВСР!L988</f>
        <v>1600</v>
      </c>
      <c r="H276" s="34">
        <f t="shared" si="122"/>
        <v>100</v>
      </c>
      <c r="I276" s="34">
        <f t="shared" si="123"/>
        <v>100</v>
      </c>
    </row>
    <row r="277" spans="1:9" ht="51">
      <c r="A277" s="33" t="s">
        <v>499</v>
      </c>
      <c r="B277" s="28" t="s">
        <v>500</v>
      </c>
      <c r="C277" s="28" t="s">
        <v>0</v>
      </c>
      <c r="D277" s="34">
        <v>6781</v>
      </c>
      <c r="E277" s="34">
        <f>E278+E280</f>
        <v>6781</v>
      </c>
      <c r="F277" s="34">
        <f t="shared" ref="F277:G277" si="128">F278+F280</f>
        <v>6781</v>
      </c>
      <c r="G277" s="34">
        <f t="shared" si="128"/>
        <v>6723.7213900000006</v>
      </c>
      <c r="H277" s="34">
        <f t="shared" si="122"/>
        <v>99.155307329302474</v>
      </c>
      <c r="I277" s="34">
        <f t="shared" si="123"/>
        <v>99.155307329302474</v>
      </c>
    </row>
    <row r="278" spans="1:9" ht="38.25">
      <c r="A278" s="33" t="s">
        <v>85</v>
      </c>
      <c r="B278" s="28" t="s">
        <v>500</v>
      </c>
      <c r="C278" s="28" t="s">
        <v>86</v>
      </c>
      <c r="D278" s="34">
        <v>5941</v>
      </c>
      <c r="E278" s="34">
        <f>E279</f>
        <v>5941</v>
      </c>
      <c r="F278" s="34">
        <f t="shared" ref="F278:G278" si="129">F279</f>
        <v>5941</v>
      </c>
      <c r="G278" s="34">
        <f t="shared" si="129"/>
        <v>5883.7597000000005</v>
      </c>
      <c r="H278" s="34">
        <f t="shared" si="122"/>
        <v>99.03652078774617</v>
      </c>
      <c r="I278" s="34">
        <f t="shared" si="123"/>
        <v>99.03652078774617</v>
      </c>
    </row>
    <row r="279" spans="1:9">
      <c r="A279" s="33" t="s">
        <v>87</v>
      </c>
      <c r="B279" s="28" t="s">
        <v>500</v>
      </c>
      <c r="C279" s="28" t="s">
        <v>88</v>
      </c>
      <c r="D279" s="34">
        <v>5941</v>
      </c>
      <c r="E279" s="34">
        <f>КВСР!J1124</f>
        <v>5941</v>
      </c>
      <c r="F279" s="34">
        <f>КВСР!K1124</f>
        <v>5941</v>
      </c>
      <c r="G279" s="34">
        <f>КВСР!L1124</f>
        <v>5883.7597000000005</v>
      </c>
      <c r="H279" s="34">
        <f t="shared" si="122"/>
        <v>99.03652078774617</v>
      </c>
      <c r="I279" s="34">
        <f t="shared" si="123"/>
        <v>99.03652078774617</v>
      </c>
    </row>
    <row r="280" spans="1:9">
      <c r="A280" s="33" t="s">
        <v>89</v>
      </c>
      <c r="B280" s="28" t="s">
        <v>500</v>
      </c>
      <c r="C280" s="28" t="s">
        <v>90</v>
      </c>
      <c r="D280" s="34">
        <v>840</v>
      </c>
      <c r="E280" s="34">
        <f>E281</f>
        <v>840</v>
      </c>
      <c r="F280" s="34">
        <f t="shared" ref="F280:G280" si="130">F281</f>
        <v>840</v>
      </c>
      <c r="G280" s="34">
        <f t="shared" si="130"/>
        <v>839.96168999999998</v>
      </c>
      <c r="H280" s="34">
        <f t="shared" si="122"/>
        <v>99.995439285714284</v>
      </c>
      <c r="I280" s="34">
        <f t="shared" si="123"/>
        <v>99.995439285714284</v>
      </c>
    </row>
    <row r="281" spans="1:9" ht="25.5">
      <c r="A281" s="33" t="s">
        <v>91</v>
      </c>
      <c r="B281" s="28" t="s">
        <v>500</v>
      </c>
      <c r="C281" s="28" t="s">
        <v>92</v>
      </c>
      <c r="D281" s="34">
        <v>840</v>
      </c>
      <c r="E281" s="34">
        <f>КВСР!J1126</f>
        <v>840</v>
      </c>
      <c r="F281" s="34">
        <f>КВСР!K1126</f>
        <v>840</v>
      </c>
      <c r="G281" s="34">
        <f>КВСР!L1126</f>
        <v>839.96168999999998</v>
      </c>
      <c r="H281" s="34">
        <f t="shared" si="122"/>
        <v>99.995439285714284</v>
      </c>
      <c r="I281" s="34">
        <f t="shared" si="123"/>
        <v>99.995439285714284</v>
      </c>
    </row>
    <row r="282" spans="1:9">
      <c r="A282" s="33" t="s">
        <v>83</v>
      </c>
      <c r="B282" s="28" t="s">
        <v>501</v>
      </c>
      <c r="C282" s="28" t="s">
        <v>0</v>
      </c>
      <c r="D282" s="34">
        <v>52077.599999999999</v>
      </c>
      <c r="E282" s="34">
        <f>E283+E285+E287+E289</f>
        <v>52077.599999999999</v>
      </c>
      <c r="F282" s="34">
        <f t="shared" ref="F282:G282" si="131">F283+F285+F287+F289</f>
        <v>52077.599999999999</v>
      </c>
      <c r="G282" s="34">
        <f t="shared" si="131"/>
        <v>51309.130829999995</v>
      </c>
      <c r="H282" s="34">
        <f t="shared" si="122"/>
        <v>98.524376756993405</v>
      </c>
      <c r="I282" s="34">
        <f t="shared" si="123"/>
        <v>98.524376756993405</v>
      </c>
    </row>
    <row r="283" spans="1:9" ht="38.25">
      <c r="A283" s="33" t="s">
        <v>85</v>
      </c>
      <c r="B283" s="28" t="s">
        <v>501</v>
      </c>
      <c r="C283" s="28" t="s">
        <v>86</v>
      </c>
      <c r="D283" s="34">
        <v>49681.1</v>
      </c>
      <c r="E283" s="34">
        <f>E284</f>
        <v>49343.294999999998</v>
      </c>
      <c r="F283" s="34">
        <f t="shared" ref="F283:G283" si="132">F284</f>
        <v>49343.294999999998</v>
      </c>
      <c r="G283" s="34">
        <f t="shared" si="132"/>
        <v>48612.555309999996</v>
      </c>
      <c r="H283" s="34">
        <f t="shared" si="122"/>
        <v>97.84919277149659</v>
      </c>
      <c r="I283" s="34">
        <f t="shared" si="123"/>
        <v>98.519069936452354</v>
      </c>
    </row>
    <row r="284" spans="1:9">
      <c r="A284" s="33" t="s">
        <v>87</v>
      </c>
      <c r="B284" s="28" t="s">
        <v>501</v>
      </c>
      <c r="C284" s="28" t="s">
        <v>88</v>
      </c>
      <c r="D284" s="34">
        <v>49681.1</v>
      </c>
      <c r="E284" s="34">
        <f>КВСР!J1129</f>
        <v>49343.294999999998</v>
      </c>
      <c r="F284" s="34">
        <f>КВСР!K1129</f>
        <v>49343.294999999998</v>
      </c>
      <c r="G284" s="34">
        <f>КВСР!L1129</f>
        <v>48612.555309999996</v>
      </c>
      <c r="H284" s="34">
        <f t="shared" si="122"/>
        <v>97.84919277149659</v>
      </c>
      <c r="I284" s="34">
        <f t="shared" si="123"/>
        <v>98.519069936452354</v>
      </c>
    </row>
    <row r="285" spans="1:9">
      <c r="A285" s="33" t="s">
        <v>89</v>
      </c>
      <c r="B285" s="28" t="s">
        <v>501</v>
      </c>
      <c r="C285" s="28" t="s">
        <v>90</v>
      </c>
      <c r="D285" s="34">
        <v>2334.3000000000002</v>
      </c>
      <c r="E285" s="34">
        <f>E286</f>
        <v>2559.3000000000002</v>
      </c>
      <c r="F285" s="34">
        <f t="shared" ref="F285:G285" si="133">F286</f>
        <v>2559.3000000000002</v>
      </c>
      <c r="G285" s="34">
        <f t="shared" si="133"/>
        <v>2522.7555200000002</v>
      </c>
      <c r="H285" s="34">
        <f t="shared" si="122"/>
        <v>108.07332048151478</v>
      </c>
      <c r="I285" s="34">
        <f t="shared" si="123"/>
        <v>98.572090806079785</v>
      </c>
    </row>
    <row r="286" spans="1:9" ht="25.5">
      <c r="A286" s="33" t="s">
        <v>91</v>
      </c>
      <c r="B286" s="28" t="s">
        <v>501</v>
      </c>
      <c r="C286" s="28" t="s">
        <v>92</v>
      </c>
      <c r="D286" s="34">
        <v>2334.3000000000002</v>
      </c>
      <c r="E286" s="34">
        <f>КВСР!J1131</f>
        <v>2559.3000000000002</v>
      </c>
      <c r="F286" s="34">
        <f>КВСР!K1131</f>
        <v>2559.3000000000002</v>
      </c>
      <c r="G286" s="34">
        <f>КВСР!L1131</f>
        <v>2522.7555200000002</v>
      </c>
      <c r="H286" s="34">
        <f t="shared" si="122"/>
        <v>108.07332048151478</v>
      </c>
      <c r="I286" s="34">
        <f t="shared" si="123"/>
        <v>98.572090806079785</v>
      </c>
    </row>
    <row r="287" spans="1:9">
      <c r="A287" s="33" t="s">
        <v>93</v>
      </c>
      <c r="B287" s="28" t="s">
        <v>501</v>
      </c>
      <c r="C287" s="28" t="s">
        <v>94</v>
      </c>
      <c r="D287" s="34">
        <v>60</v>
      </c>
      <c r="E287" s="34">
        <f>E288</f>
        <v>172.80500000000001</v>
      </c>
      <c r="F287" s="34">
        <f t="shared" ref="F287:G287" si="134">F288</f>
        <v>172.80500000000001</v>
      </c>
      <c r="G287" s="34">
        <f t="shared" si="134"/>
        <v>172.80500000000001</v>
      </c>
      <c r="H287" s="34">
        <f t="shared" si="122"/>
        <v>288.00833333333333</v>
      </c>
      <c r="I287" s="34">
        <f t="shared" si="123"/>
        <v>100</v>
      </c>
    </row>
    <row r="288" spans="1:9">
      <c r="A288" s="33" t="s">
        <v>95</v>
      </c>
      <c r="B288" s="28" t="s">
        <v>501</v>
      </c>
      <c r="C288" s="28" t="s">
        <v>96</v>
      </c>
      <c r="D288" s="34">
        <v>60</v>
      </c>
      <c r="E288" s="34">
        <f>КВСР!J1133</f>
        <v>172.80500000000001</v>
      </c>
      <c r="F288" s="34">
        <f>КВСР!K1133</f>
        <v>172.80500000000001</v>
      </c>
      <c r="G288" s="34">
        <f>КВСР!L1133</f>
        <v>172.80500000000001</v>
      </c>
      <c r="H288" s="34">
        <f t="shared" si="122"/>
        <v>288.00833333333333</v>
      </c>
      <c r="I288" s="34">
        <f t="shared" si="123"/>
        <v>100</v>
      </c>
    </row>
    <row r="289" spans="1:9">
      <c r="A289" s="33" t="s">
        <v>97</v>
      </c>
      <c r="B289" s="28" t="s">
        <v>501</v>
      </c>
      <c r="C289" s="28" t="s">
        <v>98</v>
      </c>
      <c r="D289" s="34">
        <v>2.2000000000000002</v>
      </c>
      <c r="E289" s="34">
        <f>E290</f>
        <v>2.2000000000000002</v>
      </c>
      <c r="F289" s="34">
        <f t="shared" ref="F289:G289" si="135">F290</f>
        <v>2.2000000000000002</v>
      </c>
      <c r="G289" s="34">
        <f t="shared" si="135"/>
        <v>1.0149999999999999</v>
      </c>
      <c r="H289" s="34">
        <f t="shared" si="122"/>
        <v>46.136363636363633</v>
      </c>
      <c r="I289" s="34">
        <f t="shared" si="123"/>
        <v>46.136363636363633</v>
      </c>
    </row>
    <row r="290" spans="1:9">
      <c r="A290" s="33" t="s">
        <v>99</v>
      </c>
      <c r="B290" s="28" t="s">
        <v>501</v>
      </c>
      <c r="C290" s="28" t="s">
        <v>100</v>
      </c>
      <c r="D290" s="34">
        <v>2.2000000000000002</v>
      </c>
      <c r="E290" s="34">
        <f>КВСР!J1135</f>
        <v>2.2000000000000002</v>
      </c>
      <c r="F290" s="34">
        <f>КВСР!K1135</f>
        <v>2.2000000000000002</v>
      </c>
      <c r="G290" s="34">
        <f>КВСР!L1135</f>
        <v>1.0149999999999999</v>
      </c>
      <c r="H290" s="34">
        <f t="shared" si="122"/>
        <v>46.136363636363633</v>
      </c>
      <c r="I290" s="34">
        <f t="shared" si="123"/>
        <v>46.136363636363633</v>
      </c>
    </row>
    <row r="291" spans="1:9">
      <c r="A291" s="33" t="s">
        <v>60</v>
      </c>
      <c r="B291" s="28" t="s">
        <v>477</v>
      </c>
      <c r="C291" s="28" t="s">
        <v>0</v>
      </c>
      <c r="D291" s="34">
        <v>95881.3</v>
      </c>
      <c r="E291" s="34">
        <f>E292</f>
        <v>95881.3</v>
      </c>
      <c r="F291" s="34">
        <f t="shared" ref="F291:G292" si="136">F292</f>
        <v>95881.3</v>
      </c>
      <c r="G291" s="34">
        <f t="shared" si="136"/>
        <v>95881.3</v>
      </c>
      <c r="H291" s="34">
        <f t="shared" si="122"/>
        <v>100</v>
      </c>
      <c r="I291" s="34">
        <f t="shared" si="123"/>
        <v>100</v>
      </c>
    </row>
    <row r="292" spans="1:9" ht="25.5">
      <c r="A292" s="33" t="s">
        <v>62</v>
      </c>
      <c r="B292" s="28" t="s">
        <v>477</v>
      </c>
      <c r="C292" s="28" t="s">
        <v>63</v>
      </c>
      <c r="D292" s="34">
        <v>95881.3</v>
      </c>
      <c r="E292" s="34">
        <f>E293</f>
        <v>95881.3</v>
      </c>
      <c r="F292" s="34">
        <f t="shared" si="136"/>
        <v>95881.3</v>
      </c>
      <c r="G292" s="34">
        <f t="shared" si="136"/>
        <v>95881.3</v>
      </c>
      <c r="H292" s="34">
        <f t="shared" si="122"/>
        <v>100</v>
      </c>
      <c r="I292" s="34">
        <f t="shared" si="123"/>
        <v>100</v>
      </c>
    </row>
    <row r="293" spans="1:9">
      <c r="A293" s="33" t="s">
        <v>102</v>
      </c>
      <c r="B293" s="28" t="s">
        <v>477</v>
      </c>
      <c r="C293" s="28" t="s">
        <v>103</v>
      </c>
      <c r="D293" s="34">
        <v>95881.3</v>
      </c>
      <c r="E293" s="34">
        <f>КВСР!J1044</f>
        <v>95881.3</v>
      </c>
      <c r="F293" s="34">
        <f>КВСР!K1044</f>
        <v>95881.3</v>
      </c>
      <c r="G293" s="34">
        <f>КВСР!L1044</f>
        <v>95881.3</v>
      </c>
      <c r="H293" s="34">
        <f t="shared" si="122"/>
        <v>100</v>
      </c>
      <c r="I293" s="34">
        <f t="shared" si="123"/>
        <v>100</v>
      </c>
    </row>
    <row r="294" spans="1:9">
      <c r="A294" s="33" t="s">
        <v>487</v>
      </c>
      <c r="B294" s="28" t="s">
        <v>502</v>
      </c>
      <c r="C294" s="28" t="s">
        <v>0</v>
      </c>
      <c r="D294" s="34">
        <v>19800</v>
      </c>
      <c r="E294" s="34">
        <f>E295+E297+E300</f>
        <v>19800</v>
      </c>
      <c r="F294" s="34">
        <f t="shared" ref="F294:G294" si="137">F295+F297+F300</f>
        <v>19800</v>
      </c>
      <c r="G294" s="34">
        <f t="shared" si="137"/>
        <v>19235.143749999999</v>
      </c>
      <c r="H294" s="34">
        <f t="shared" si="122"/>
        <v>97.147190656565655</v>
      </c>
      <c r="I294" s="34">
        <f t="shared" si="123"/>
        <v>97.147190656565655</v>
      </c>
    </row>
    <row r="295" spans="1:9">
      <c r="A295" s="33" t="s">
        <v>89</v>
      </c>
      <c r="B295" s="28" t="s">
        <v>502</v>
      </c>
      <c r="C295" s="28" t="s">
        <v>90</v>
      </c>
      <c r="D295" s="34">
        <v>450</v>
      </c>
      <c r="E295" s="34">
        <f>E296</f>
        <v>450</v>
      </c>
      <c r="F295" s="34">
        <f t="shared" ref="F295:G295" si="138">F296</f>
        <v>450</v>
      </c>
      <c r="G295" s="34">
        <f t="shared" si="138"/>
        <v>385.14375000000001</v>
      </c>
      <c r="H295" s="34">
        <f t="shared" si="122"/>
        <v>85.587500000000006</v>
      </c>
      <c r="I295" s="34">
        <f t="shared" si="123"/>
        <v>85.587500000000006</v>
      </c>
    </row>
    <row r="296" spans="1:9" ht="25.5">
      <c r="A296" s="33" t="s">
        <v>91</v>
      </c>
      <c r="B296" s="28" t="s">
        <v>502</v>
      </c>
      <c r="C296" s="28" t="s">
        <v>92</v>
      </c>
      <c r="D296" s="34">
        <v>450</v>
      </c>
      <c r="E296" s="34">
        <f>КВСР!J1138</f>
        <v>450</v>
      </c>
      <c r="F296" s="34">
        <f>КВСР!K1138</f>
        <v>450</v>
      </c>
      <c r="G296" s="34">
        <f>КВСР!L1138</f>
        <v>385.14375000000001</v>
      </c>
      <c r="H296" s="34">
        <f t="shared" si="122"/>
        <v>85.587500000000006</v>
      </c>
      <c r="I296" s="34">
        <f t="shared" si="123"/>
        <v>85.587500000000006</v>
      </c>
    </row>
    <row r="297" spans="1:9">
      <c r="A297" s="33" t="s">
        <v>93</v>
      </c>
      <c r="B297" s="28" t="s">
        <v>502</v>
      </c>
      <c r="C297" s="28" t="s">
        <v>94</v>
      </c>
      <c r="D297" s="34">
        <v>17500</v>
      </c>
      <c r="E297" s="34">
        <f>E298+E299</f>
        <v>17500</v>
      </c>
      <c r="F297" s="34">
        <f t="shared" ref="F297:G297" si="139">F298+F299</f>
        <v>17500</v>
      </c>
      <c r="G297" s="34">
        <f t="shared" si="139"/>
        <v>17000</v>
      </c>
      <c r="H297" s="34">
        <f t="shared" si="122"/>
        <v>97.142857142857139</v>
      </c>
      <c r="I297" s="34">
        <f t="shared" si="123"/>
        <v>97.142857142857139</v>
      </c>
    </row>
    <row r="298" spans="1:9">
      <c r="A298" s="33" t="s">
        <v>425</v>
      </c>
      <c r="B298" s="28" t="s">
        <v>502</v>
      </c>
      <c r="C298" s="28" t="s">
        <v>426</v>
      </c>
      <c r="D298" s="34">
        <v>2500</v>
      </c>
      <c r="E298" s="34">
        <f>КВСР!J1140</f>
        <v>2500</v>
      </c>
      <c r="F298" s="34">
        <f>КВСР!K1140</f>
        <v>2500</v>
      </c>
      <c r="G298" s="34">
        <f>КВСР!L1140</f>
        <v>2500</v>
      </c>
      <c r="H298" s="34">
        <f t="shared" si="122"/>
        <v>100</v>
      </c>
      <c r="I298" s="34">
        <f t="shared" si="123"/>
        <v>100</v>
      </c>
    </row>
    <row r="299" spans="1:9">
      <c r="A299" s="33" t="s">
        <v>95</v>
      </c>
      <c r="B299" s="28" t="s">
        <v>502</v>
      </c>
      <c r="C299" s="28" t="s">
        <v>96</v>
      </c>
      <c r="D299" s="34">
        <v>15000</v>
      </c>
      <c r="E299" s="34">
        <f>КВСР!J1141</f>
        <v>15000</v>
      </c>
      <c r="F299" s="34">
        <f>КВСР!K1141</f>
        <v>15000</v>
      </c>
      <c r="G299" s="34">
        <f>КВСР!L1141</f>
        <v>14500</v>
      </c>
      <c r="H299" s="34">
        <f t="shared" si="122"/>
        <v>96.666666666666671</v>
      </c>
      <c r="I299" s="34">
        <f t="shared" si="123"/>
        <v>96.666666666666671</v>
      </c>
    </row>
    <row r="300" spans="1:9" ht="25.5">
      <c r="A300" s="33" t="s">
        <v>62</v>
      </c>
      <c r="B300" s="28" t="s">
        <v>502</v>
      </c>
      <c r="C300" s="28" t="s">
        <v>63</v>
      </c>
      <c r="D300" s="34">
        <v>1850</v>
      </c>
      <c r="E300" s="34">
        <f>E301</f>
        <v>1850</v>
      </c>
      <c r="F300" s="34">
        <f t="shared" ref="F300:G300" si="140">F301</f>
        <v>1850</v>
      </c>
      <c r="G300" s="34">
        <f t="shared" si="140"/>
        <v>1850</v>
      </c>
      <c r="H300" s="34">
        <f t="shared" si="122"/>
        <v>100</v>
      </c>
      <c r="I300" s="34">
        <f t="shared" si="123"/>
        <v>100</v>
      </c>
    </row>
    <row r="301" spans="1:9">
      <c r="A301" s="33" t="s">
        <v>102</v>
      </c>
      <c r="B301" s="28" t="s">
        <v>502</v>
      </c>
      <c r="C301" s="28" t="s">
        <v>103</v>
      </c>
      <c r="D301" s="34">
        <v>1850</v>
      </c>
      <c r="E301" s="34">
        <f>КВСР!J1143</f>
        <v>1850</v>
      </c>
      <c r="F301" s="34">
        <f>КВСР!K1143</f>
        <v>1850</v>
      </c>
      <c r="G301" s="34">
        <f>КВСР!L1143</f>
        <v>1850</v>
      </c>
      <c r="H301" s="34">
        <f t="shared" si="122"/>
        <v>100</v>
      </c>
      <c r="I301" s="34">
        <f t="shared" si="123"/>
        <v>100</v>
      </c>
    </row>
    <row r="302" spans="1:9" ht="63.75">
      <c r="A302" s="33" t="s">
        <v>503</v>
      </c>
      <c r="B302" s="28" t="s">
        <v>504</v>
      </c>
      <c r="C302" s="28" t="s">
        <v>0</v>
      </c>
      <c r="D302" s="34">
        <v>399025.7</v>
      </c>
      <c r="E302" s="34">
        <f>E303</f>
        <v>399025.7</v>
      </c>
      <c r="F302" s="34">
        <f t="shared" ref="F302:G303" si="141">F303</f>
        <v>399025.7</v>
      </c>
      <c r="G302" s="34">
        <f t="shared" si="141"/>
        <v>399025.7</v>
      </c>
      <c r="H302" s="34">
        <f t="shared" si="122"/>
        <v>100</v>
      </c>
      <c r="I302" s="34">
        <f t="shared" si="123"/>
        <v>100</v>
      </c>
    </row>
    <row r="303" spans="1:9">
      <c r="A303" s="33" t="s">
        <v>28</v>
      </c>
      <c r="B303" s="28" t="s">
        <v>504</v>
      </c>
      <c r="C303" s="28" t="s">
        <v>29</v>
      </c>
      <c r="D303" s="34">
        <v>399025.7</v>
      </c>
      <c r="E303" s="34">
        <f>E304</f>
        <v>399025.7</v>
      </c>
      <c r="F303" s="34">
        <f t="shared" si="141"/>
        <v>399025.7</v>
      </c>
      <c r="G303" s="34">
        <f t="shared" si="141"/>
        <v>399025.7</v>
      </c>
      <c r="H303" s="34">
        <f t="shared" si="122"/>
        <v>100</v>
      </c>
      <c r="I303" s="34">
        <f t="shared" si="123"/>
        <v>100</v>
      </c>
    </row>
    <row r="304" spans="1:9">
      <c r="A304" s="33" t="s">
        <v>75</v>
      </c>
      <c r="B304" s="28" t="s">
        <v>504</v>
      </c>
      <c r="C304" s="28" t="s">
        <v>76</v>
      </c>
      <c r="D304" s="34">
        <v>399025.7</v>
      </c>
      <c r="E304" s="34">
        <f>КВСР!J1146</f>
        <v>399025.7</v>
      </c>
      <c r="F304" s="34">
        <f>КВСР!K1146</f>
        <v>399025.7</v>
      </c>
      <c r="G304" s="34">
        <f>КВСР!L1146</f>
        <v>399025.7</v>
      </c>
      <c r="H304" s="34">
        <f t="shared" si="122"/>
        <v>100</v>
      </c>
      <c r="I304" s="34">
        <f t="shared" si="123"/>
        <v>100</v>
      </c>
    </row>
    <row r="305" spans="1:9">
      <c r="A305" s="30" t="s">
        <v>0</v>
      </c>
      <c r="B305" s="43" t="s">
        <v>0</v>
      </c>
      <c r="C305" s="31" t="s">
        <v>0</v>
      </c>
      <c r="D305" s="32" t="s">
        <v>0</v>
      </c>
      <c r="E305" s="32" t="s">
        <v>0</v>
      </c>
      <c r="F305" s="32"/>
      <c r="G305" s="32"/>
      <c r="H305" s="32"/>
      <c r="I305" s="32"/>
    </row>
    <row r="306" spans="1:9">
      <c r="A306" s="30" t="s">
        <v>439</v>
      </c>
      <c r="B306" s="31" t="s">
        <v>440</v>
      </c>
      <c r="C306" s="31" t="s">
        <v>0</v>
      </c>
      <c r="D306" s="32">
        <v>8170</v>
      </c>
      <c r="E306" s="32">
        <f>E307+E312</f>
        <v>8170</v>
      </c>
      <c r="F306" s="32">
        <f t="shared" ref="F306:G306" si="142">F307+F312</f>
        <v>8170</v>
      </c>
      <c r="G306" s="32">
        <f t="shared" si="142"/>
        <v>8170</v>
      </c>
      <c r="H306" s="32">
        <f t="shared" si="122"/>
        <v>100</v>
      </c>
      <c r="I306" s="32">
        <f t="shared" si="123"/>
        <v>100</v>
      </c>
    </row>
    <row r="307" spans="1:9">
      <c r="A307" s="33" t="s">
        <v>441</v>
      </c>
      <c r="B307" s="28" t="s">
        <v>442</v>
      </c>
      <c r="C307" s="28" t="s">
        <v>0</v>
      </c>
      <c r="D307" s="34">
        <v>7500</v>
      </c>
      <c r="E307" s="34">
        <f>E308+E310</f>
        <v>7500</v>
      </c>
      <c r="F307" s="34">
        <f t="shared" ref="F307:G307" si="143">F308+F310</f>
        <v>7500</v>
      </c>
      <c r="G307" s="34">
        <f t="shared" si="143"/>
        <v>7500</v>
      </c>
      <c r="H307" s="34">
        <f t="shared" si="122"/>
        <v>100</v>
      </c>
      <c r="I307" s="34">
        <f t="shared" si="123"/>
        <v>100</v>
      </c>
    </row>
    <row r="308" spans="1:9">
      <c r="A308" s="8" t="s">
        <v>93</v>
      </c>
      <c r="B308" s="28" t="s">
        <v>442</v>
      </c>
      <c r="C308" s="28">
        <v>300</v>
      </c>
      <c r="D308" s="34"/>
      <c r="E308" s="34">
        <f>E309</f>
        <v>7410</v>
      </c>
      <c r="F308" s="34">
        <f t="shared" ref="F308:G308" si="144">F309</f>
        <v>7410</v>
      </c>
      <c r="G308" s="34">
        <f t="shared" si="144"/>
        <v>7410</v>
      </c>
      <c r="H308" s="34">
        <v>0</v>
      </c>
      <c r="I308" s="34">
        <f t="shared" si="123"/>
        <v>100</v>
      </c>
    </row>
    <row r="309" spans="1:9">
      <c r="A309" s="33" t="s">
        <v>425</v>
      </c>
      <c r="B309" s="28" t="s">
        <v>442</v>
      </c>
      <c r="C309" s="28">
        <v>350</v>
      </c>
      <c r="D309" s="34"/>
      <c r="E309" s="34">
        <f>КВСР!J935</f>
        <v>7410</v>
      </c>
      <c r="F309" s="34">
        <f>КВСР!K935</f>
        <v>7410</v>
      </c>
      <c r="G309" s="34">
        <f>КВСР!L935</f>
        <v>7410</v>
      </c>
      <c r="H309" s="34">
        <v>0</v>
      </c>
      <c r="I309" s="34">
        <f t="shared" si="123"/>
        <v>100</v>
      </c>
    </row>
    <row r="310" spans="1:9" ht="25.5">
      <c r="A310" s="33" t="s">
        <v>62</v>
      </c>
      <c r="B310" s="28" t="s">
        <v>442</v>
      </c>
      <c r="C310" s="28" t="s">
        <v>63</v>
      </c>
      <c r="D310" s="34">
        <v>7500</v>
      </c>
      <c r="E310" s="34">
        <f>E311</f>
        <v>90</v>
      </c>
      <c r="F310" s="34">
        <f t="shared" ref="F310:G310" si="145">F311</f>
        <v>90</v>
      </c>
      <c r="G310" s="34">
        <f t="shared" si="145"/>
        <v>90</v>
      </c>
      <c r="H310" s="34">
        <f t="shared" si="122"/>
        <v>1.2</v>
      </c>
      <c r="I310" s="34">
        <f t="shared" si="123"/>
        <v>100</v>
      </c>
    </row>
    <row r="311" spans="1:9" ht="25.5">
      <c r="A311" s="33" t="s">
        <v>218</v>
      </c>
      <c r="B311" s="28" t="s">
        <v>442</v>
      </c>
      <c r="C311" s="28" t="s">
        <v>219</v>
      </c>
      <c r="D311" s="34">
        <v>7500</v>
      </c>
      <c r="E311" s="34">
        <f>КВСР!J937</f>
        <v>90</v>
      </c>
      <c r="F311" s="34">
        <f>КВСР!K937</f>
        <v>90</v>
      </c>
      <c r="G311" s="34">
        <f>КВСР!L937</f>
        <v>90</v>
      </c>
      <c r="H311" s="34">
        <f t="shared" si="122"/>
        <v>1.2</v>
      </c>
      <c r="I311" s="34">
        <f t="shared" si="123"/>
        <v>100</v>
      </c>
    </row>
    <row r="312" spans="1:9">
      <c r="A312" s="33" t="s">
        <v>487</v>
      </c>
      <c r="B312" s="28" t="s">
        <v>505</v>
      </c>
      <c r="C312" s="28" t="s">
        <v>0</v>
      </c>
      <c r="D312" s="34">
        <v>670</v>
      </c>
      <c r="E312" s="34">
        <f>E313+E315</f>
        <v>670</v>
      </c>
      <c r="F312" s="34">
        <f t="shared" ref="F312:G312" si="146">F313+F315</f>
        <v>670</v>
      </c>
      <c r="G312" s="34">
        <f t="shared" si="146"/>
        <v>670</v>
      </c>
      <c r="H312" s="34">
        <f t="shared" si="122"/>
        <v>100</v>
      </c>
      <c r="I312" s="34">
        <f t="shared" si="123"/>
        <v>100</v>
      </c>
    </row>
    <row r="313" spans="1:9">
      <c r="A313" s="33" t="s">
        <v>89</v>
      </c>
      <c r="B313" s="28" t="s">
        <v>505</v>
      </c>
      <c r="C313" s="28" t="s">
        <v>90</v>
      </c>
      <c r="D313" s="34">
        <v>8.4</v>
      </c>
      <c r="E313" s="34">
        <f>E314</f>
        <v>8.4</v>
      </c>
      <c r="F313" s="34">
        <f t="shared" ref="F313:G313" si="147">F314</f>
        <v>8.4</v>
      </c>
      <c r="G313" s="34">
        <f t="shared" si="147"/>
        <v>8.4</v>
      </c>
      <c r="H313" s="34">
        <f t="shared" si="122"/>
        <v>100</v>
      </c>
      <c r="I313" s="34">
        <f t="shared" si="123"/>
        <v>100</v>
      </c>
    </row>
    <row r="314" spans="1:9" ht="25.5">
      <c r="A314" s="33" t="s">
        <v>91</v>
      </c>
      <c r="B314" s="28" t="s">
        <v>505</v>
      </c>
      <c r="C314" s="28" t="s">
        <v>92</v>
      </c>
      <c r="D314" s="34">
        <v>8.4</v>
      </c>
      <c r="E314" s="34">
        <f>КВСР!J1150</f>
        <v>8.4</v>
      </c>
      <c r="F314" s="34">
        <f>КВСР!K1150</f>
        <v>8.4</v>
      </c>
      <c r="G314" s="34">
        <f>КВСР!L1150</f>
        <v>8.4</v>
      </c>
      <c r="H314" s="34">
        <f t="shared" si="122"/>
        <v>100</v>
      </c>
      <c r="I314" s="34">
        <f t="shared" si="123"/>
        <v>100</v>
      </c>
    </row>
    <row r="315" spans="1:9">
      <c r="A315" s="33" t="s">
        <v>93</v>
      </c>
      <c r="B315" s="28" t="s">
        <v>505</v>
      </c>
      <c r="C315" s="28" t="s">
        <v>94</v>
      </c>
      <c r="D315" s="34">
        <v>661.6</v>
      </c>
      <c r="E315" s="34">
        <f>E316</f>
        <v>661.6</v>
      </c>
      <c r="F315" s="34">
        <f t="shared" ref="F315:G315" si="148">F316</f>
        <v>661.6</v>
      </c>
      <c r="G315" s="34">
        <f t="shared" si="148"/>
        <v>661.6</v>
      </c>
      <c r="H315" s="34">
        <f t="shared" si="122"/>
        <v>100</v>
      </c>
      <c r="I315" s="34">
        <f t="shared" si="123"/>
        <v>100</v>
      </c>
    </row>
    <row r="316" spans="1:9">
      <c r="A316" s="33" t="s">
        <v>95</v>
      </c>
      <c r="B316" s="28" t="s">
        <v>505</v>
      </c>
      <c r="C316" s="28" t="s">
        <v>96</v>
      </c>
      <c r="D316" s="34">
        <v>661.6</v>
      </c>
      <c r="E316" s="34">
        <f>КВСР!J1152</f>
        <v>661.6</v>
      </c>
      <c r="F316" s="34">
        <f>КВСР!K1152</f>
        <v>661.6</v>
      </c>
      <c r="G316" s="34">
        <f>КВСР!L1152</f>
        <v>661.6</v>
      </c>
      <c r="H316" s="34">
        <f t="shared" si="122"/>
        <v>100</v>
      </c>
      <c r="I316" s="34">
        <f t="shared" si="123"/>
        <v>100</v>
      </c>
    </row>
    <row r="317" spans="1:9">
      <c r="A317" s="30" t="s">
        <v>0</v>
      </c>
      <c r="B317" s="43" t="s">
        <v>0</v>
      </c>
      <c r="C317" s="31" t="s">
        <v>0</v>
      </c>
      <c r="D317" s="32" t="s">
        <v>0</v>
      </c>
      <c r="E317" s="32" t="s">
        <v>0</v>
      </c>
      <c r="F317" s="32"/>
      <c r="G317" s="32"/>
      <c r="H317" s="32"/>
      <c r="I317" s="32"/>
    </row>
    <row r="318" spans="1:9" ht="25.5">
      <c r="A318" s="30" t="s">
        <v>443</v>
      </c>
      <c r="B318" s="31" t="s">
        <v>444</v>
      </c>
      <c r="C318" s="31" t="s">
        <v>0</v>
      </c>
      <c r="D318" s="32">
        <v>6374.4</v>
      </c>
      <c r="E318" s="32">
        <f>E319+E322</f>
        <v>6374.4</v>
      </c>
      <c r="F318" s="32">
        <f t="shared" ref="F318:G318" si="149">F319+F322</f>
        <v>6374.4</v>
      </c>
      <c r="G318" s="32">
        <f t="shared" si="149"/>
        <v>6034.1949999999997</v>
      </c>
      <c r="H318" s="32">
        <f t="shared" si="122"/>
        <v>94.662948669678713</v>
      </c>
      <c r="I318" s="32">
        <f t="shared" si="123"/>
        <v>94.662948669678713</v>
      </c>
    </row>
    <row r="319" spans="1:9">
      <c r="A319" s="33" t="s">
        <v>60</v>
      </c>
      <c r="B319" s="28" t="s">
        <v>484</v>
      </c>
      <c r="C319" s="28" t="s">
        <v>0</v>
      </c>
      <c r="D319" s="34">
        <v>4665.7</v>
      </c>
      <c r="E319" s="34">
        <f>E320</f>
        <v>4665.7</v>
      </c>
      <c r="F319" s="34">
        <f t="shared" ref="F319:G320" si="150">F320</f>
        <v>4665.7</v>
      </c>
      <c r="G319" s="34">
        <f t="shared" si="150"/>
        <v>4325.4949999999999</v>
      </c>
      <c r="H319" s="34">
        <f t="shared" si="122"/>
        <v>92.70838245065049</v>
      </c>
      <c r="I319" s="34">
        <f t="shared" si="123"/>
        <v>92.70838245065049</v>
      </c>
    </row>
    <row r="320" spans="1:9" ht="25.5">
      <c r="A320" s="33" t="s">
        <v>62</v>
      </c>
      <c r="B320" s="28" t="s">
        <v>484</v>
      </c>
      <c r="C320" s="28" t="s">
        <v>63</v>
      </c>
      <c r="D320" s="34">
        <v>4665.7</v>
      </c>
      <c r="E320" s="34">
        <f>E321</f>
        <v>4665.7</v>
      </c>
      <c r="F320" s="34">
        <f t="shared" si="150"/>
        <v>4665.7</v>
      </c>
      <c r="G320" s="34">
        <f t="shared" si="150"/>
        <v>4325.4949999999999</v>
      </c>
      <c r="H320" s="34">
        <f t="shared" si="122"/>
        <v>92.70838245065049</v>
      </c>
      <c r="I320" s="34">
        <f t="shared" si="123"/>
        <v>92.70838245065049</v>
      </c>
    </row>
    <row r="321" spans="1:9">
      <c r="A321" s="33" t="s">
        <v>64</v>
      </c>
      <c r="B321" s="28" t="s">
        <v>484</v>
      </c>
      <c r="C321" s="28" t="s">
        <v>65</v>
      </c>
      <c r="D321" s="34">
        <v>4665.7</v>
      </c>
      <c r="E321" s="34">
        <f>КВСР!J1059</f>
        <v>4665.7</v>
      </c>
      <c r="F321" s="34">
        <f>КВСР!K1059</f>
        <v>4665.7</v>
      </c>
      <c r="G321" s="34">
        <f>КВСР!L1059</f>
        <v>4325.4949999999999</v>
      </c>
      <c r="H321" s="34">
        <f t="shared" si="122"/>
        <v>92.70838245065049</v>
      </c>
      <c r="I321" s="34">
        <f t="shared" si="123"/>
        <v>92.70838245065049</v>
      </c>
    </row>
    <row r="322" spans="1:9">
      <c r="A322" s="33" t="s">
        <v>441</v>
      </c>
      <c r="B322" s="28" t="s">
        <v>445</v>
      </c>
      <c r="C322" s="28" t="s">
        <v>0</v>
      </c>
      <c r="D322" s="34">
        <v>1708.7</v>
      </c>
      <c r="E322" s="34">
        <f>E323</f>
        <v>1708.7</v>
      </c>
      <c r="F322" s="34">
        <f t="shared" ref="F322:G323" si="151">F323</f>
        <v>1708.7</v>
      </c>
      <c r="G322" s="34">
        <f t="shared" si="151"/>
        <v>1708.7</v>
      </c>
      <c r="H322" s="34">
        <f t="shared" si="122"/>
        <v>100</v>
      </c>
      <c r="I322" s="34">
        <f t="shared" si="123"/>
        <v>100</v>
      </c>
    </row>
    <row r="323" spans="1:9" ht="25.5">
      <c r="A323" s="33" t="s">
        <v>62</v>
      </c>
      <c r="B323" s="28" t="s">
        <v>445</v>
      </c>
      <c r="C323" s="28" t="s">
        <v>63</v>
      </c>
      <c r="D323" s="34">
        <v>1708.7</v>
      </c>
      <c r="E323" s="34">
        <f>E324</f>
        <v>1708.7</v>
      </c>
      <c r="F323" s="34">
        <f t="shared" si="151"/>
        <v>1708.7</v>
      </c>
      <c r="G323" s="34">
        <f t="shared" si="151"/>
        <v>1708.7</v>
      </c>
      <c r="H323" s="34">
        <f t="shared" si="122"/>
        <v>100</v>
      </c>
      <c r="I323" s="34">
        <f t="shared" si="123"/>
        <v>100</v>
      </c>
    </row>
    <row r="324" spans="1:9">
      <c r="A324" s="33" t="s">
        <v>64</v>
      </c>
      <c r="B324" s="28" t="s">
        <v>445</v>
      </c>
      <c r="C324" s="28" t="s">
        <v>65</v>
      </c>
      <c r="D324" s="34">
        <v>1708.7</v>
      </c>
      <c r="E324" s="34">
        <f>КВСР!J941</f>
        <v>1708.7</v>
      </c>
      <c r="F324" s="34">
        <f>КВСР!K941</f>
        <v>1708.7</v>
      </c>
      <c r="G324" s="34">
        <f>КВСР!L941</f>
        <v>1708.7</v>
      </c>
      <c r="H324" s="34">
        <f t="shared" si="122"/>
        <v>100</v>
      </c>
      <c r="I324" s="34">
        <f t="shared" si="123"/>
        <v>100</v>
      </c>
    </row>
    <row r="325" spans="1:9">
      <c r="A325" s="30" t="s">
        <v>0</v>
      </c>
      <c r="B325" s="43" t="s">
        <v>0</v>
      </c>
      <c r="C325" s="31" t="s">
        <v>0</v>
      </c>
      <c r="D325" s="32" t="s">
        <v>0</v>
      </c>
      <c r="E325" s="32" t="s">
        <v>0</v>
      </c>
      <c r="F325" s="32"/>
      <c r="G325" s="32"/>
      <c r="H325" s="32"/>
      <c r="I325" s="32"/>
    </row>
    <row r="326" spans="1:9" ht="25.5">
      <c r="A326" s="30" t="s">
        <v>135</v>
      </c>
      <c r="B326" s="31" t="s">
        <v>136</v>
      </c>
      <c r="C326" s="31" t="s">
        <v>0</v>
      </c>
      <c r="D326" s="32">
        <v>1257092.6000000001</v>
      </c>
      <c r="E326" s="32">
        <f>E327+E332+E335+E338+E341+E344+E347</f>
        <v>1257092.68279</v>
      </c>
      <c r="F326" s="32">
        <f t="shared" ref="F326:G326" si="152">F327+F332+F335+F338+F341+F344+F347</f>
        <v>1155749.7044799998</v>
      </c>
      <c r="G326" s="32">
        <f t="shared" si="152"/>
        <v>1155623.2010900001</v>
      </c>
      <c r="H326" s="32">
        <f t="shared" si="122"/>
        <v>91.928247854613105</v>
      </c>
      <c r="I326" s="32">
        <f t="shared" si="123"/>
        <v>91.928241800374039</v>
      </c>
    </row>
    <row r="327" spans="1:9">
      <c r="A327" s="33" t="s">
        <v>137</v>
      </c>
      <c r="B327" s="28" t="s">
        <v>138</v>
      </c>
      <c r="C327" s="28" t="s">
        <v>0</v>
      </c>
      <c r="D327" s="34">
        <v>359936.4</v>
      </c>
      <c r="E327" s="34">
        <f>E328+E330</f>
        <v>359936.4</v>
      </c>
      <c r="F327" s="34">
        <f t="shared" ref="F327:G327" si="153">F328+F330</f>
        <v>359936.4</v>
      </c>
      <c r="G327" s="34">
        <f t="shared" si="153"/>
        <v>359936.4</v>
      </c>
      <c r="H327" s="34">
        <f t="shared" si="122"/>
        <v>100</v>
      </c>
      <c r="I327" s="34">
        <f t="shared" si="123"/>
        <v>100</v>
      </c>
    </row>
    <row r="328" spans="1:9" ht="25.5">
      <c r="A328" s="33" t="s">
        <v>42</v>
      </c>
      <c r="B328" s="28" t="s">
        <v>138</v>
      </c>
      <c r="C328" s="28" t="s">
        <v>43</v>
      </c>
      <c r="D328" s="34">
        <v>40000</v>
      </c>
      <c r="E328" s="34">
        <f>E329</f>
        <v>40000</v>
      </c>
      <c r="F328" s="34">
        <f t="shared" ref="F328:G328" si="154">F329</f>
        <v>40000</v>
      </c>
      <c r="G328" s="34">
        <f t="shared" si="154"/>
        <v>40000</v>
      </c>
      <c r="H328" s="34">
        <f t="shared" si="122"/>
        <v>100</v>
      </c>
      <c r="I328" s="34">
        <f t="shared" si="123"/>
        <v>100</v>
      </c>
    </row>
    <row r="329" spans="1:9" ht="63.75">
      <c r="A329" s="33" t="s">
        <v>44</v>
      </c>
      <c r="B329" s="28" t="s">
        <v>138</v>
      </c>
      <c r="C329" s="28" t="s">
        <v>45</v>
      </c>
      <c r="D329" s="34">
        <v>40000</v>
      </c>
      <c r="E329" s="34">
        <f>КВСР!J140</f>
        <v>40000</v>
      </c>
      <c r="F329" s="34">
        <f>КВСР!K140</f>
        <v>40000</v>
      </c>
      <c r="G329" s="34">
        <f>КВСР!L140</f>
        <v>40000</v>
      </c>
      <c r="H329" s="34">
        <f t="shared" si="122"/>
        <v>100</v>
      </c>
      <c r="I329" s="34">
        <f t="shared" si="123"/>
        <v>100</v>
      </c>
    </row>
    <row r="330" spans="1:9">
      <c r="A330" s="33" t="s">
        <v>28</v>
      </c>
      <c r="B330" s="28" t="s">
        <v>138</v>
      </c>
      <c r="C330" s="28" t="s">
        <v>29</v>
      </c>
      <c r="D330" s="34">
        <v>319936.40000000002</v>
      </c>
      <c r="E330" s="34">
        <f>E331</f>
        <v>319936.40000000002</v>
      </c>
      <c r="F330" s="34">
        <f t="shared" ref="F330:G330" si="155">F331</f>
        <v>319936.40000000002</v>
      </c>
      <c r="G330" s="34">
        <f t="shared" si="155"/>
        <v>319936.40000000002</v>
      </c>
      <c r="H330" s="34">
        <f t="shared" ref="H330:H388" si="156">G330/D330*100</f>
        <v>100</v>
      </c>
      <c r="I330" s="34">
        <f t="shared" ref="I330:I393" si="157">G330/E330*100</f>
        <v>100</v>
      </c>
    </row>
    <row r="331" spans="1:9">
      <c r="A331" s="33" t="s">
        <v>75</v>
      </c>
      <c r="B331" s="28" t="s">
        <v>138</v>
      </c>
      <c r="C331" s="28" t="s">
        <v>76</v>
      </c>
      <c r="D331" s="34">
        <v>319936.40000000002</v>
      </c>
      <c r="E331" s="34">
        <f>КВСР!J142</f>
        <v>319936.40000000002</v>
      </c>
      <c r="F331" s="34">
        <f>КВСР!K142</f>
        <v>319936.40000000002</v>
      </c>
      <c r="G331" s="34">
        <f>КВСР!L142</f>
        <v>319936.40000000002</v>
      </c>
      <c r="H331" s="34">
        <f t="shared" si="156"/>
        <v>100</v>
      </c>
      <c r="I331" s="34">
        <f t="shared" si="157"/>
        <v>100</v>
      </c>
    </row>
    <row r="332" spans="1:9" ht="25.5">
      <c r="A332" s="33" t="s">
        <v>460</v>
      </c>
      <c r="B332" s="28" t="s">
        <v>461</v>
      </c>
      <c r="C332" s="28" t="s">
        <v>0</v>
      </c>
      <c r="D332" s="34">
        <v>24488.9</v>
      </c>
      <c r="E332" s="34">
        <f>E333</f>
        <v>24488.9</v>
      </c>
      <c r="F332" s="34">
        <f t="shared" ref="F332:G333" si="158">F333</f>
        <v>24488.9</v>
      </c>
      <c r="G332" s="34">
        <f t="shared" si="158"/>
        <v>24488.899939999999</v>
      </c>
      <c r="H332" s="34">
        <f t="shared" si="156"/>
        <v>99.999999754991038</v>
      </c>
      <c r="I332" s="34">
        <f t="shared" si="157"/>
        <v>99.999999754991038</v>
      </c>
    </row>
    <row r="333" spans="1:9">
      <c r="A333" s="33" t="s">
        <v>28</v>
      </c>
      <c r="B333" s="28" t="s">
        <v>461</v>
      </c>
      <c r="C333" s="28" t="s">
        <v>29</v>
      </c>
      <c r="D333" s="34">
        <v>24488.9</v>
      </c>
      <c r="E333" s="34">
        <f>E334</f>
        <v>24488.9</v>
      </c>
      <c r="F333" s="34">
        <f t="shared" si="158"/>
        <v>24488.9</v>
      </c>
      <c r="G333" s="34">
        <f t="shared" si="158"/>
        <v>24488.899939999999</v>
      </c>
      <c r="H333" s="34">
        <f t="shared" si="156"/>
        <v>99.999999754991038</v>
      </c>
      <c r="I333" s="34">
        <f t="shared" si="157"/>
        <v>99.999999754991038</v>
      </c>
    </row>
    <row r="334" spans="1:9">
      <c r="A334" s="33" t="s">
        <v>75</v>
      </c>
      <c r="B334" s="28" t="s">
        <v>461</v>
      </c>
      <c r="C334" s="28" t="s">
        <v>76</v>
      </c>
      <c r="D334" s="34">
        <v>24488.9</v>
      </c>
      <c r="E334" s="34">
        <f>КВСР!J992</f>
        <v>24488.9</v>
      </c>
      <c r="F334" s="34">
        <f>КВСР!K992</f>
        <v>24488.9</v>
      </c>
      <c r="G334" s="34">
        <f>КВСР!L992</f>
        <v>24488.899939999999</v>
      </c>
      <c r="H334" s="34">
        <f t="shared" si="156"/>
        <v>99.999999754991038</v>
      </c>
      <c r="I334" s="34">
        <f t="shared" si="157"/>
        <v>99.999999754991038</v>
      </c>
    </row>
    <row r="335" spans="1:9">
      <c r="A335" s="33" t="s">
        <v>60</v>
      </c>
      <c r="B335" s="28" t="s">
        <v>139</v>
      </c>
      <c r="C335" s="28" t="s">
        <v>0</v>
      </c>
      <c r="D335" s="34">
        <v>40580.6</v>
      </c>
      <c r="E335" s="34">
        <f>E336</f>
        <v>40580.617630000001</v>
      </c>
      <c r="F335" s="34">
        <f t="shared" ref="F335:G336" si="159">F336</f>
        <v>12782.586219999999</v>
      </c>
      <c r="G335" s="34">
        <f t="shared" si="159"/>
        <v>12656.08289</v>
      </c>
      <c r="H335" s="34">
        <f t="shared" si="156"/>
        <v>31.187520366874811</v>
      </c>
      <c r="I335" s="34">
        <f t="shared" si="157"/>
        <v>31.187506817648202</v>
      </c>
    </row>
    <row r="336" spans="1:9" ht="25.5">
      <c r="A336" s="33" t="s">
        <v>62</v>
      </c>
      <c r="B336" s="28" t="s">
        <v>139</v>
      </c>
      <c r="C336" s="28" t="s">
        <v>63</v>
      </c>
      <c r="D336" s="34">
        <v>40580.6</v>
      </c>
      <c r="E336" s="34">
        <f>E337</f>
        <v>40580.617630000001</v>
      </c>
      <c r="F336" s="34">
        <f t="shared" si="159"/>
        <v>12782.586219999999</v>
      </c>
      <c r="G336" s="34">
        <f t="shared" si="159"/>
        <v>12656.08289</v>
      </c>
      <c r="H336" s="34">
        <f t="shared" si="156"/>
        <v>31.187520366874811</v>
      </c>
      <c r="I336" s="34">
        <f t="shared" si="157"/>
        <v>31.187506817648202</v>
      </c>
    </row>
    <row r="337" spans="1:9">
      <c r="A337" s="33" t="s">
        <v>64</v>
      </c>
      <c r="B337" s="28" t="s">
        <v>139</v>
      </c>
      <c r="C337" s="28" t="s">
        <v>65</v>
      </c>
      <c r="D337" s="34">
        <v>40580.6</v>
      </c>
      <c r="E337" s="34">
        <f>КВСР!J165+КВСР!J201</f>
        <v>40580.617630000001</v>
      </c>
      <c r="F337" s="34">
        <f>КВСР!K165+КВСР!K201</f>
        <v>12782.586219999999</v>
      </c>
      <c r="G337" s="34">
        <f>КВСР!L165+КВСР!L201</f>
        <v>12656.08289</v>
      </c>
      <c r="H337" s="34">
        <f t="shared" si="156"/>
        <v>31.187520366874811</v>
      </c>
      <c r="I337" s="34">
        <f t="shared" si="157"/>
        <v>31.187506817648202</v>
      </c>
    </row>
    <row r="338" spans="1:9" ht="25.5">
      <c r="A338" s="33" t="s">
        <v>40</v>
      </c>
      <c r="B338" s="28" t="s">
        <v>140</v>
      </c>
      <c r="C338" s="28" t="s">
        <v>0</v>
      </c>
      <c r="D338" s="34">
        <v>119835.4</v>
      </c>
      <c r="E338" s="34">
        <f>E339</f>
        <v>119835.444</v>
      </c>
      <c r="F338" s="34">
        <f t="shared" ref="F338:G339" si="160">F339</f>
        <v>119831.19772</v>
      </c>
      <c r="G338" s="34">
        <f t="shared" si="160"/>
        <v>119831.19772</v>
      </c>
      <c r="H338" s="34">
        <f t="shared" si="156"/>
        <v>99.996493289962729</v>
      </c>
      <c r="I338" s="34">
        <f t="shared" si="157"/>
        <v>99.996456574233576</v>
      </c>
    </row>
    <row r="339" spans="1:9" ht="25.5">
      <c r="A339" s="33" t="s">
        <v>42</v>
      </c>
      <c r="B339" s="28" t="s">
        <v>140</v>
      </c>
      <c r="C339" s="28" t="s">
        <v>43</v>
      </c>
      <c r="D339" s="34">
        <v>119835.4</v>
      </c>
      <c r="E339" s="34">
        <f>E340</f>
        <v>119835.444</v>
      </c>
      <c r="F339" s="34">
        <f t="shared" si="160"/>
        <v>119831.19772</v>
      </c>
      <c r="G339" s="34">
        <f t="shared" si="160"/>
        <v>119831.19772</v>
      </c>
      <c r="H339" s="34">
        <f t="shared" si="156"/>
        <v>99.996493289962729</v>
      </c>
      <c r="I339" s="34">
        <f t="shared" si="157"/>
        <v>99.996456574233576</v>
      </c>
    </row>
    <row r="340" spans="1:9" ht="63.75">
      <c r="A340" s="33" t="s">
        <v>44</v>
      </c>
      <c r="B340" s="28" t="s">
        <v>140</v>
      </c>
      <c r="C340" s="28" t="s">
        <v>45</v>
      </c>
      <c r="D340" s="34">
        <v>119835.4</v>
      </c>
      <c r="E340" s="34">
        <f>КВСР!J148+КВСР!J204</f>
        <v>119835.444</v>
      </c>
      <c r="F340" s="34">
        <f>КВСР!K148+КВСР!K204</f>
        <v>119831.19772</v>
      </c>
      <c r="G340" s="34">
        <f>КВСР!L148+КВСР!L204</f>
        <v>119831.19772</v>
      </c>
      <c r="H340" s="34">
        <f t="shared" si="156"/>
        <v>99.996493289962729</v>
      </c>
      <c r="I340" s="34">
        <f t="shared" si="157"/>
        <v>99.996456574233576</v>
      </c>
    </row>
    <row r="341" spans="1:9" ht="25.5">
      <c r="A341" s="33" t="s">
        <v>118</v>
      </c>
      <c r="B341" s="28" t="s">
        <v>141</v>
      </c>
      <c r="C341" s="28" t="s">
        <v>0</v>
      </c>
      <c r="D341" s="34">
        <v>548019.1</v>
      </c>
      <c r="E341" s="34">
        <f>E342</f>
        <v>548019.12705000001</v>
      </c>
      <c r="F341" s="34">
        <f t="shared" ref="F341:G342" si="161">F342</f>
        <v>520094.42642999999</v>
      </c>
      <c r="G341" s="34">
        <f t="shared" si="161"/>
        <v>520094.42642999999</v>
      </c>
      <c r="H341" s="34">
        <f t="shared" si="156"/>
        <v>94.90443424873331</v>
      </c>
      <c r="I341" s="34">
        <f t="shared" si="157"/>
        <v>94.904429564289245</v>
      </c>
    </row>
    <row r="342" spans="1:9">
      <c r="A342" s="33" t="s">
        <v>28</v>
      </c>
      <c r="B342" s="28" t="s">
        <v>141</v>
      </c>
      <c r="C342" s="28" t="s">
        <v>29</v>
      </c>
      <c r="D342" s="34">
        <v>548019.1</v>
      </c>
      <c r="E342" s="34">
        <f>E343</f>
        <v>548019.12705000001</v>
      </c>
      <c r="F342" s="34">
        <f t="shared" si="161"/>
        <v>520094.42642999999</v>
      </c>
      <c r="G342" s="34">
        <f t="shared" si="161"/>
        <v>520094.42642999999</v>
      </c>
      <c r="H342" s="34">
        <f t="shared" si="156"/>
        <v>94.90443424873331</v>
      </c>
      <c r="I342" s="34">
        <f t="shared" si="157"/>
        <v>94.904429564289245</v>
      </c>
    </row>
    <row r="343" spans="1:9">
      <c r="A343" s="33" t="s">
        <v>75</v>
      </c>
      <c r="B343" s="28" t="s">
        <v>141</v>
      </c>
      <c r="C343" s="28" t="s">
        <v>76</v>
      </c>
      <c r="D343" s="34">
        <v>548019.1</v>
      </c>
      <c r="E343" s="34">
        <f>КВСР!J151+КВСР!J168+КВСР!J995</f>
        <v>548019.12705000001</v>
      </c>
      <c r="F343" s="34">
        <f>КВСР!K151+КВСР!K168+КВСР!K995</f>
        <v>520094.42642999999</v>
      </c>
      <c r="G343" s="34">
        <f>КВСР!L151+КВСР!L168+КВСР!L995</f>
        <v>520094.42642999999</v>
      </c>
      <c r="H343" s="34">
        <f t="shared" si="156"/>
        <v>94.90443424873331</v>
      </c>
      <c r="I343" s="34">
        <f t="shared" si="157"/>
        <v>94.904429564289245</v>
      </c>
    </row>
    <row r="344" spans="1:9" ht="38.25">
      <c r="A344" s="33" t="s">
        <v>142</v>
      </c>
      <c r="B344" s="28" t="s">
        <v>143</v>
      </c>
      <c r="C344" s="28" t="s">
        <v>0</v>
      </c>
      <c r="D344" s="34">
        <v>155708.5</v>
      </c>
      <c r="E344" s="34">
        <f>E345</f>
        <v>155708.47010999999</v>
      </c>
      <c r="F344" s="34">
        <f t="shared" ref="F344:G345" si="162">F345</f>
        <v>110092.47010999999</v>
      </c>
      <c r="G344" s="34">
        <f t="shared" si="162"/>
        <v>110092.47010999999</v>
      </c>
      <c r="H344" s="34">
        <f t="shared" si="156"/>
        <v>70.704213392332463</v>
      </c>
      <c r="I344" s="34">
        <f t="shared" si="157"/>
        <v>70.704226964805031</v>
      </c>
    </row>
    <row r="345" spans="1:9">
      <c r="A345" s="33" t="s">
        <v>28</v>
      </c>
      <c r="B345" s="28" t="s">
        <v>143</v>
      </c>
      <c r="C345" s="28" t="s">
        <v>29</v>
      </c>
      <c r="D345" s="34">
        <v>155708.5</v>
      </c>
      <c r="E345" s="34">
        <f>E346</f>
        <v>155708.47010999999</v>
      </c>
      <c r="F345" s="34">
        <f t="shared" si="162"/>
        <v>110092.47010999999</v>
      </c>
      <c r="G345" s="34">
        <f t="shared" si="162"/>
        <v>110092.47010999999</v>
      </c>
      <c r="H345" s="34">
        <f t="shared" si="156"/>
        <v>70.704213392332463</v>
      </c>
      <c r="I345" s="34">
        <f t="shared" si="157"/>
        <v>70.704226964805031</v>
      </c>
    </row>
    <row r="346" spans="1:9">
      <c r="A346" s="33" t="s">
        <v>75</v>
      </c>
      <c r="B346" s="28" t="s">
        <v>143</v>
      </c>
      <c r="C346" s="28" t="s">
        <v>76</v>
      </c>
      <c r="D346" s="34">
        <v>155708.5</v>
      </c>
      <c r="E346" s="34">
        <f>КВСР!J154</f>
        <v>155708.47010999999</v>
      </c>
      <c r="F346" s="34">
        <f>КВСР!K154</f>
        <v>110092.47010999999</v>
      </c>
      <c r="G346" s="34">
        <f>КВСР!L154</f>
        <v>110092.47010999999</v>
      </c>
      <c r="H346" s="34">
        <f t="shared" si="156"/>
        <v>70.704213392332463</v>
      </c>
      <c r="I346" s="34">
        <f t="shared" si="157"/>
        <v>70.704226964805031</v>
      </c>
    </row>
    <row r="347" spans="1:9">
      <c r="A347" s="33" t="s">
        <v>462</v>
      </c>
      <c r="B347" s="28" t="s">
        <v>463</v>
      </c>
      <c r="C347" s="28" t="s">
        <v>0</v>
      </c>
      <c r="D347" s="34">
        <v>8523.7000000000007</v>
      </c>
      <c r="E347" s="34">
        <f>E348</f>
        <v>8523.7240000000002</v>
      </c>
      <c r="F347" s="34">
        <f t="shared" ref="F347:G348" si="163">F348</f>
        <v>8523.7240000000002</v>
      </c>
      <c r="G347" s="34">
        <f t="shared" si="163"/>
        <v>8523.7240000000002</v>
      </c>
      <c r="H347" s="34">
        <f t="shared" si="156"/>
        <v>100.00028156786371</v>
      </c>
      <c r="I347" s="34">
        <f t="shared" si="157"/>
        <v>100</v>
      </c>
    </row>
    <row r="348" spans="1:9">
      <c r="A348" s="33" t="s">
        <v>28</v>
      </c>
      <c r="B348" s="28" t="s">
        <v>463</v>
      </c>
      <c r="C348" s="28" t="s">
        <v>29</v>
      </c>
      <c r="D348" s="34">
        <v>8523.7000000000007</v>
      </c>
      <c r="E348" s="34">
        <f>E349</f>
        <v>8523.7240000000002</v>
      </c>
      <c r="F348" s="34">
        <f t="shared" si="163"/>
        <v>8523.7240000000002</v>
      </c>
      <c r="G348" s="34">
        <f t="shared" si="163"/>
        <v>8523.7240000000002</v>
      </c>
      <c r="H348" s="34">
        <f t="shared" si="156"/>
        <v>100.00028156786371</v>
      </c>
      <c r="I348" s="34">
        <f t="shared" si="157"/>
        <v>100</v>
      </c>
    </row>
    <row r="349" spans="1:9">
      <c r="A349" s="33" t="s">
        <v>75</v>
      </c>
      <c r="B349" s="28" t="s">
        <v>463</v>
      </c>
      <c r="C349" s="28" t="s">
        <v>76</v>
      </c>
      <c r="D349" s="34">
        <v>8523.7000000000007</v>
      </c>
      <c r="E349" s="34">
        <f>КВСР!J998</f>
        <v>8523.7240000000002</v>
      </c>
      <c r="F349" s="34">
        <f>КВСР!K998</f>
        <v>8523.7240000000002</v>
      </c>
      <c r="G349" s="34">
        <f>КВСР!L998</f>
        <v>8523.7240000000002</v>
      </c>
      <c r="H349" s="34">
        <f t="shared" si="156"/>
        <v>100.00028156786371</v>
      </c>
      <c r="I349" s="34">
        <f t="shared" si="157"/>
        <v>100</v>
      </c>
    </row>
    <row r="350" spans="1:9">
      <c r="A350" s="30" t="s">
        <v>0</v>
      </c>
      <c r="B350" s="43" t="s">
        <v>0</v>
      </c>
      <c r="C350" s="31" t="s">
        <v>0</v>
      </c>
      <c r="D350" s="32" t="s">
        <v>0</v>
      </c>
      <c r="E350" s="32" t="s">
        <v>0</v>
      </c>
      <c r="F350" s="32"/>
      <c r="G350" s="32"/>
      <c r="H350" s="32"/>
      <c r="I350" s="32"/>
    </row>
    <row r="351" spans="1:9" ht="25.5">
      <c r="A351" s="30" t="s">
        <v>386</v>
      </c>
      <c r="B351" s="31" t="s">
        <v>387</v>
      </c>
      <c r="C351" s="31" t="s">
        <v>0</v>
      </c>
      <c r="D351" s="32">
        <v>9932015.4000000004</v>
      </c>
      <c r="E351" s="32">
        <f>E352+E388+E576+E591+E596+E613+E624+E654</f>
        <v>10277419.285000004</v>
      </c>
      <c r="F351" s="32">
        <f t="shared" ref="F351:G351" si="164">F352+F388+F576+F591+F596+F613+F624+F654</f>
        <v>10034403.680329999</v>
      </c>
      <c r="G351" s="32">
        <f t="shared" si="164"/>
        <v>10007154.477549998</v>
      </c>
      <c r="H351" s="32">
        <f t="shared" si="156"/>
        <v>100.75653404192262</v>
      </c>
      <c r="I351" s="32">
        <f t="shared" si="157"/>
        <v>97.370304743288429</v>
      </c>
    </row>
    <row r="352" spans="1:9" ht="25.5">
      <c r="A352" s="30" t="s">
        <v>852</v>
      </c>
      <c r="B352" s="31" t="s">
        <v>853</v>
      </c>
      <c r="C352" s="31" t="s">
        <v>0</v>
      </c>
      <c r="D352" s="32">
        <v>2037322.9</v>
      </c>
      <c r="E352" s="32">
        <f>E353+E356+E370+E373+E378+E381+E384</f>
        <v>2037468.321</v>
      </c>
      <c r="F352" s="32">
        <f t="shared" ref="F352:G352" si="165">F353+F356+F370+F373+F378+F381+F384</f>
        <v>2037263.321</v>
      </c>
      <c r="G352" s="32">
        <f t="shared" si="165"/>
        <v>2011080.9694699999</v>
      </c>
      <c r="H352" s="32">
        <f t="shared" si="156"/>
        <v>98.71194053088</v>
      </c>
      <c r="I352" s="32">
        <f t="shared" si="157"/>
        <v>98.704895126072486</v>
      </c>
    </row>
    <row r="353" spans="1:9" ht="38.25">
      <c r="A353" s="33" t="s">
        <v>957</v>
      </c>
      <c r="B353" s="28" t="s">
        <v>958</v>
      </c>
      <c r="C353" s="28" t="s">
        <v>0</v>
      </c>
      <c r="D353" s="34">
        <v>186.8</v>
      </c>
      <c r="E353" s="34">
        <f>E354</f>
        <v>186.8</v>
      </c>
      <c r="F353" s="34">
        <f t="shared" ref="F353:G354" si="166">F354</f>
        <v>0</v>
      </c>
      <c r="G353" s="34">
        <f t="shared" si="166"/>
        <v>0</v>
      </c>
      <c r="H353" s="34">
        <f t="shared" si="156"/>
        <v>0</v>
      </c>
      <c r="I353" s="34">
        <f t="shared" si="157"/>
        <v>0</v>
      </c>
    </row>
    <row r="354" spans="1:9" ht="25.5">
      <c r="A354" s="33" t="s">
        <v>62</v>
      </c>
      <c r="B354" s="28" t="s">
        <v>958</v>
      </c>
      <c r="C354" s="28" t="s">
        <v>63</v>
      </c>
      <c r="D354" s="34">
        <v>186.8</v>
      </c>
      <c r="E354" s="34">
        <f>E355</f>
        <v>186.8</v>
      </c>
      <c r="F354" s="34">
        <f t="shared" si="166"/>
        <v>0</v>
      </c>
      <c r="G354" s="34">
        <f t="shared" si="166"/>
        <v>0</v>
      </c>
      <c r="H354" s="34">
        <f t="shared" si="156"/>
        <v>0</v>
      </c>
      <c r="I354" s="34">
        <f t="shared" si="157"/>
        <v>0</v>
      </c>
    </row>
    <row r="355" spans="1:9">
      <c r="A355" s="33" t="s">
        <v>64</v>
      </c>
      <c r="B355" s="28" t="s">
        <v>958</v>
      </c>
      <c r="C355" s="28" t="s">
        <v>65</v>
      </c>
      <c r="D355" s="34">
        <v>186.8</v>
      </c>
      <c r="E355" s="34">
        <f>КВСР!J2197</f>
        <v>186.8</v>
      </c>
      <c r="F355" s="34">
        <f>КВСР!K2197</f>
        <v>0</v>
      </c>
      <c r="G355" s="34">
        <f>КВСР!L2197</f>
        <v>0</v>
      </c>
      <c r="H355" s="34">
        <f t="shared" si="156"/>
        <v>0</v>
      </c>
      <c r="I355" s="34">
        <f t="shared" si="157"/>
        <v>0</v>
      </c>
    </row>
    <row r="356" spans="1:9">
      <c r="A356" s="33" t="s">
        <v>60</v>
      </c>
      <c r="B356" s="28" t="s">
        <v>854</v>
      </c>
      <c r="C356" s="28" t="s">
        <v>0</v>
      </c>
      <c r="D356" s="34">
        <v>1930246.1</v>
      </c>
      <c r="E356" s="34">
        <f>E357+E359+E364+E367+E361</f>
        <v>1973358.5209999999</v>
      </c>
      <c r="F356" s="34">
        <f t="shared" ref="F356:G356" si="167">F357+F359+F364+F367+F361</f>
        <v>1973358.5209999999</v>
      </c>
      <c r="G356" s="34">
        <f t="shared" si="167"/>
        <v>1972830.4290499999</v>
      </c>
      <c r="H356" s="34">
        <f t="shared" si="156"/>
        <v>102.20616060563468</v>
      </c>
      <c r="I356" s="34">
        <f t="shared" si="157"/>
        <v>99.973238925193769</v>
      </c>
    </row>
    <row r="357" spans="1:9" ht="38.25">
      <c r="A357" s="33" t="s">
        <v>85</v>
      </c>
      <c r="B357" s="28" t="s">
        <v>854</v>
      </c>
      <c r="C357" s="28" t="s">
        <v>86</v>
      </c>
      <c r="D357" s="34">
        <v>270187.7</v>
      </c>
      <c r="E357" s="34">
        <f>E358</f>
        <v>269073.32397000003</v>
      </c>
      <c r="F357" s="34">
        <f t="shared" ref="F357:G357" si="168">F358</f>
        <v>269073.32397000003</v>
      </c>
      <c r="G357" s="34">
        <f t="shared" si="168"/>
        <v>268605.92712000001</v>
      </c>
      <c r="H357" s="34">
        <f t="shared" si="156"/>
        <v>99.414565178207596</v>
      </c>
      <c r="I357" s="34">
        <f t="shared" si="157"/>
        <v>99.826293872947389</v>
      </c>
    </row>
    <row r="358" spans="1:9">
      <c r="A358" s="33" t="s">
        <v>299</v>
      </c>
      <c r="B358" s="28" t="s">
        <v>854</v>
      </c>
      <c r="C358" s="28" t="s">
        <v>300</v>
      </c>
      <c r="D358" s="34">
        <v>270187.7</v>
      </c>
      <c r="E358" s="34">
        <f>КВСР!J1925</f>
        <v>269073.32397000003</v>
      </c>
      <c r="F358" s="34">
        <f>КВСР!K1925</f>
        <v>269073.32397000003</v>
      </c>
      <c r="G358" s="34">
        <f>КВСР!L1925</f>
        <v>268605.92712000001</v>
      </c>
      <c r="H358" s="34">
        <f t="shared" si="156"/>
        <v>99.414565178207596</v>
      </c>
      <c r="I358" s="34">
        <f t="shared" si="157"/>
        <v>99.826293872947389</v>
      </c>
    </row>
    <row r="359" spans="1:9">
      <c r="A359" s="33" t="s">
        <v>89</v>
      </c>
      <c r="B359" s="28" t="s">
        <v>854</v>
      </c>
      <c r="C359" s="28" t="s">
        <v>90</v>
      </c>
      <c r="D359" s="34">
        <v>27961.1</v>
      </c>
      <c r="E359" s="34">
        <f>E360</f>
        <v>28942.510579999998</v>
      </c>
      <c r="F359" s="34">
        <f t="shared" ref="F359:G359" si="169">F360</f>
        <v>28942.510579999998</v>
      </c>
      <c r="G359" s="34">
        <f t="shared" si="169"/>
        <v>28920.046579999998</v>
      </c>
      <c r="H359" s="34">
        <f t="shared" si="156"/>
        <v>103.42957387227254</v>
      </c>
      <c r="I359" s="34">
        <f t="shared" si="157"/>
        <v>99.92238406568805</v>
      </c>
    </row>
    <row r="360" spans="1:9" ht="25.5">
      <c r="A360" s="33" t="s">
        <v>91</v>
      </c>
      <c r="B360" s="28" t="s">
        <v>854</v>
      </c>
      <c r="C360" s="28" t="s">
        <v>92</v>
      </c>
      <c r="D360" s="34">
        <v>27961.1</v>
      </c>
      <c r="E360" s="34">
        <f>КВСР!J1927</f>
        <v>28942.510579999998</v>
      </c>
      <c r="F360" s="34">
        <f>КВСР!K1927</f>
        <v>28942.510579999998</v>
      </c>
      <c r="G360" s="34">
        <f>КВСР!L1927</f>
        <v>28920.046579999998</v>
      </c>
      <c r="H360" s="34">
        <f t="shared" si="156"/>
        <v>103.42957387227254</v>
      </c>
      <c r="I360" s="34">
        <f t="shared" si="157"/>
        <v>99.92238406568805</v>
      </c>
    </row>
    <row r="361" spans="1:9">
      <c r="A361" s="8" t="s">
        <v>93</v>
      </c>
      <c r="B361" s="2" t="s">
        <v>854</v>
      </c>
      <c r="C361" s="2">
        <v>300</v>
      </c>
      <c r="D361" s="34"/>
      <c r="E361" s="34">
        <f>E362+E363</f>
        <v>197.447</v>
      </c>
      <c r="F361" s="34">
        <f t="shared" ref="F361:G361" si="170">F362+F363</f>
        <v>197.447</v>
      </c>
      <c r="G361" s="34">
        <f t="shared" si="170"/>
        <v>197.447</v>
      </c>
      <c r="H361" s="34">
        <v>0</v>
      </c>
      <c r="I361" s="34">
        <f t="shared" si="157"/>
        <v>100</v>
      </c>
    </row>
    <row r="362" spans="1:9" ht="25.5">
      <c r="A362" s="8" t="s">
        <v>268</v>
      </c>
      <c r="B362" s="2" t="s">
        <v>854</v>
      </c>
      <c r="C362" s="2">
        <v>320</v>
      </c>
      <c r="D362" s="34"/>
      <c r="E362" s="34">
        <f>КВСР!J1929</f>
        <v>181.64699999999999</v>
      </c>
      <c r="F362" s="34">
        <f>КВСР!K1929</f>
        <v>181.64699999999999</v>
      </c>
      <c r="G362" s="34">
        <f>КВСР!L1929</f>
        <v>181.64699999999999</v>
      </c>
      <c r="H362" s="34">
        <v>0</v>
      </c>
      <c r="I362" s="34">
        <f t="shared" si="157"/>
        <v>100</v>
      </c>
    </row>
    <row r="363" spans="1:9">
      <c r="A363" s="8" t="s">
        <v>95</v>
      </c>
      <c r="B363" s="2" t="s">
        <v>854</v>
      </c>
      <c r="C363" s="2">
        <v>360</v>
      </c>
      <c r="D363" s="34"/>
      <c r="E363" s="34">
        <f>КВСР!J1930</f>
        <v>15.8</v>
      </c>
      <c r="F363" s="34">
        <f>КВСР!K1930</f>
        <v>15.8</v>
      </c>
      <c r="G363" s="34">
        <f>КВСР!L1930</f>
        <v>15.8</v>
      </c>
      <c r="H363" s="34">
        <v>0</v>
      </c>
      <c r="I363" s="34">
        <f t="shared" si="157"/>
        <v>100</v>
      </c>
    </row>
    <row r="364" spans="1:9" ht="25.5">
      <c r="A364" s="33" t="s">
        <v>62</v>
      </c>
      <c r="B364" s="28" t="s">
        <v>854</v>
      </c>
      <c r="C364" s="28" t="s">
        <v>63</v>
      </c>
      <c r="D364" s="34">
        <v>1631397.8</v>
      </c>
      <c r="E364" s="34">
        <f>E365+E366</f>
        <v>1674510.219</v>
      </c>
      <c r="F364" s="34">
        <f t="shared" ref="F364:G364" si="171">F365+F366</f>
        <v>1674510.219</v>
      </c>
      <c r="G364" s="34">
        <f t="shared" si="171"/>
        <v>1674510.219</v>
      </c>
      <c r="H364" s="34">
        <f t="shared" si="156"/>
        <v>102.64266747202919</v>
      </c>
      <c r="I364" s="34">
        <f t="shared" si="157"/>
        <v>100</v>
      </c>
    </row>
    <row r="365" spans="1:9">
      <c r="A365" s="33" t="s">
        <v>64</v>
      </c>
      <c r="B365" s="28" t="s">
        <v>854</v>
      </c>
      <c r="C365" s="28" t="s">
        <v>65</v>
      </c>
      <c r="D365" s="34">
        <v>1526654.3</v>
      </c>
      <c r="E365" s="34">
        <f>КВСР!J1932</f>
        <v>1556172.59987</v>
      </c>
      <c r="F365" s="34">
        <f>КВСР!K1932</f>
        <v>1556172.59987</v>
      </c>
      <c r="G365" s="34">
        <f>КВСР!L1932</f>
        <v>1556172.59987</v>
      </c>
      <c r="H365" s="34">
        <f t="shared" si="156"/>
        <v>101.93352875434864</v>
      </c>
      <c r="I365" s="34">
        <f t="shared" si="157"/>
        <v>100</v>
      </c>
    </row>
    <row r="366" spans="1:9">
      <c r="A366" s="33" t="s">
        <v>102</v>
      </c>
      <c r="B366" s="28" t="s">
        <v>854</v>
      </c>
      <c r="C366" s="28" t="s">
        <v>103</v>
      </c>
      <c r="D366" s="34">
        <v>104743.5</v>
      </c>
      <c r="E366" s="34">
        <f>КВСР!J1933</f>
        <v>118337.61912999999</v>
      </c>
      <c r="F366" s="34">
        <f>КВСР!K1933</f>
        <v>118337.61912999999</v>
      </c>
      <c r="G366" s="34">
        <f>КВСР!L1933</f>
        <v>118337.61912999999</v>
      </c>
      <c r="H366" s="34">
        <f t="shared" si="156"/>
        <v>112.97848470788163</v>
      </c>
      <c r="I366" s="34">
        <f t="shared" si="157"/>
        <v>100</v>
      </c>
    </row>
    <row r="367" spans="1:9">
      <c r="A367" s="33" t="s">
        <v>97</v>
      </c>
      <c r="B367" s="28" t="s">
        <v>854</v>
      </c>
      <c r="C367" s="28" t="s">
        <v>98</v>
      </c>
      <c r="D367" s="34">
        <v>699.5</v>
      </c>
      <c r="E367" s="34">
        <f>E368+E369</f>
        <v>635.02044999999998</v>
      </c>
      <c r="F367" s="34">
        <f t="shared" ref="F367:G367" si="172">F368+F369</f>
        <v>635.02044999999998</v>
      </c>
      <c r="G367" s="34">
        <f t="shared" si="172"/>
        <v>596.78935000000001</v>
      </c>
      <c r="H367" s="34">
        <f t="shared" si="156"/>
        <v>85.316561829878495</v>
      </c>
      <c r="I367" s="34">
        <f t="shared" si="157"/>
        <v>93.979548217699133</v>
      </c>
    </row>
    <row r="368" spans="1:9">
      <c r="A368" s="33" t="s">
        <v>248</v>
      </c>
      <c r="B368" s="28" t="s">
        <v>854</v>
      </c>
      <c r="C368" s="28" t="s">
        <v>249</v>
      </c>
      <c r="D368" s="34">
        <v>28</v>
      </c>
      <c r="E368" s="34">
        <f>КВСР!J1935</f>
        <v>59.5</v>
      </c>
      <c r="F368" s="34">
        <f>КВСР!K1935</f>
        <v>59.5</v>
      </c>
      <c r="G368" s="34">
        <f>КВСР!L1935</f>
        <v>59.5</v>
      </c>
      <c r="H368" s="34">
        <f t="shared" si="156"/>
        <v>212.5</v>
      </c>
      <c r="I368" s="34">
        <f t="shared" si="157"/>
        <v>100</v>
      </c>
    </row>
    <row r="369" spans="1:9">
      <c r="A369" s="33" t="s">
        <v>99</v>
      </c>
      <c r="B369" s="28" t="s">
        <v>854</v>
      </c>
      <c r="C369" s="28" t="s">
        <v>100</v>
      </c>
      <c r="D369" s="34">
        <v>671.5</v>
      </c>
      <c r="E369" s="34">
        <f>КВСР!J1936</f>
        <v>575.52044999999998</v>
      </c>
      <c r="F369" s="34">
        <f>КВСР!K1936</f>
        <v>575.52044999999998</v>
      </c>
      <c r="G369" s="34">
        <f>КВСР!L1936</f>
        <v>537.28935000000001</v>
      </c>
      <c r="H369" s="34">
        <f t="shared" si="156"/>
        <v>80.013306031273274</v>
      </c>
      <c r="I369" s="34">
        <f t="shared" si="157"/>
        <v>93.35712571117152</v>
      </c>
    </row>
    <row r="370" spans="1:9" ht="51">
      <c r="A370" s="33" t="s">
        <v>419</v>
      </c>
      <c r="B370" s="28" t="s">
        <v>855</v>
      </c>
      <c r="C370" s="28" t="s">
        <v>0</v>
      </c>
      <c r="D370" s="34">
        <v>31269.200000000001</v>
      </c>
      <c r="E370" s="34">
        <f>E371</f>
        <v>0</v>
      </c>
      <c r="F370" s="34">
        <f t="shared" ref="F370:G371" si="173">F371</f>
        <v>0</v>
      </c>
      <c r="G370" s="34">
        <f t="shared" si="173"/>
        <v>0</v>
      </c>
      <c r="H370" s="34">
        <f t="shared" si="156"/>
        <v>0</v>
      </c>
      <c r="I370" s="34">
        <v>0</v>
      </c>
    </row>
    <row r="371" spans="1:9">
      <c r="A371" s="33" t="s">
        <v>97</v>
      </c>
      <c r="B371" s="28" t="s">
        <v>855</v>
      </c>
      <c r="C371" s="28" t="s">
        <v>98</v>
      </c>
      <c r="D371" s="34">
        <v>31269.200000000001</v>
      </c>
      <c r="E371" s="34">
        <f>E372</f>
        <v>0</v>
      </c>
      <c r="F371" s="34">
        <f t="shared" si="173"/>
        <v>0</v>
      </c>
      <c r="G371" s="34">
        <f t="shared" si="173"/>
        <v>0</v>
      </c>
      <c r="H371" s="34">
        <f t="shared" si="156"/>
        <v>0</v>
      </c>
      <c r="I371" s="34">
        <v>0</v>
      </c>
    </row>
    <row r="372" spans="1:9">
      <c r="A372" s="33" t="s">
        <v>421</v>
      </c>
      <c r="B372" s="28" t="s">
        <v>855</v>
      </c>
      <c r="C372" s="28" t="s">
        <v>422</v>
      </c>
      <c r="D372" s="34">
        <v>31269.200000000001</v>
      </c>
      <c r="E372" s="34">
        <f>КВСР!J1939</f>
        <v>0</v>
      </c>
      <c r="F372" s="34">
        <f>КВСР!K1939</f>
        <v>0</v>
      </c>
      <c r="G372" s="34">
        <f>КВСР!L1939</f>
        <v>0</v>
      </c>
      <c r="H372" s="34">
        <f t="shared" si="156"/>
        <v>0</v>
      </c>
      <c r="I372" s="34">
        <v>0</v>
      </c>
    </row>
    <row r="373" spans="1:9" ht="25.5">
      <c r="A373" s="33" t="s">
        <v>856</v>
      </c>
      <c r="B373" s="28" t="s">
        <v>857</v>
      </c>
      <c r="C373" s="28" t="s">
        <v>0</v>
      </c>
      <c r="D373" s="34">
        <v>36446.300000000003</v>
      </c>
      <c r="E373" s="34">
        <f>E374+E376</f>
        <v>24748.5</v>
      </c>
      <c r="F373" s="34">
        <f t="shared" ref="F373:G373" si="174">F374+F376</f>
        <v>24748.5</v>
      </c>
      <c r="G373" s="34">
        <f t="shared" si="174"/>
        <v>4.2355999999999998</v>
      </c>
      <c r="H373" s="34">
        <f t="shared" si="156"/>
        <v>1.1621481467254563E-2</v>
      </c>
      <c r="I373" s="34">
        <f t="shared" si="157"/>
        <v>1.7114572600359618E-2</v>
      </c>
    </row>
    <row r="374" spans="1:9" ht="25.5">
      <c r="A374" s="33" t="s">
        <v>62</v>
      </c>
      <c r="B374" s="28" t="s">
        <v>857</v>
      </c>
      <c r="C374" s="28" t="s">
        <v>63</v>
      </c>
      <c r="D374" s="34">
        <v>6446.3</v>
      </c>
      <c r="E374" s="34">
        <f>E375</f>
        <v>6446.3</v>
      </c>
      <c r="F374" s="34">
        <f t="shared" ref="F374:G374" si="175">F375</f>
        <v>6446.3</v>
      </c>
      <c r="G374" s="34">
        <f t="shared" si="175"/>
        <v>4.2355999999999998</v>
      </c>
      <c r="H374" s="34">
        <f t="shared" si="156"/>
        <v>6.5705908815909889E-2</v>
      </c>
      <c r="I374" s="34">
        <f t="shared" si="157"/>
        <v>6.5705908815909889E-2</v>
      </c>
    </row>
    <row r="375" spans="1:9" ht="25.5">
      <c r="A375" s="33" t="s">
        <v>218</v>
      </c>
      <c r="B375" s="28" t="s">
        <v>857</v>
      </c>
      <c r="C375" s="28" t="s">
        <v>219</v>
      </c>
      <c r="D375" s="34">
        <v>6446.3</v>
      </c>
      <c r="E375" s="34">
        <f>КВСР!J1942</f>
        <v>6446.3</v>
      </c>
      <c r="F375" s="34">
        <f>КВСР!K1942</f>
        <v>6446.3</v>
      </c>
      <c r="G375" s="34">
        <f>КВСР!L1942</f>
        <v>4.2355999999999998</v>
      </c>
      <c r="H375" s="34">
        <f t="shared" si="156"/>
        <v>6.5705908815909889E-2</v>
      </c>
      <c r="I375" s="34">
        <f t="shared" si="157"/>
        <v>6.5705908815909889E-2</v>
      </c>
    </row>
    <row r="376" spans="1:9">
      <c r="A376" s="33" t="s">
        <v>97</v>
      </c>
      <c r="B376" s="28" t="s">
        <v>857</v>
      </c>
      <c r="C376" s="28" t="s">
        <v>98</v>
      </c>
      <c r="D376" s="34">
        <v>30000</v>
      </c>
      <c r="E376" s="34">
        <f>E377</f>
        <v>18302.2</v>
      </c>
      <c r="F376" s="34">
        <f t="shared" ref="F376:G376" si="176">F377</f>
        <v>18302.2</v>
      </c>
      <c r="G376" s="34">
        <f t="shared" si="176"/>
        <v>0</v>
      </c>
      <c r="H376" s="34">
        <f t="shared" si="156"/>
        <v>0</v>
      </c>
      <c r="I376" s="34">
        <f t="shared" si="157"/>
        <v>0</v>
      </c>
    </row>
    <row r="377" spans="1:9" ht="25.5">
      <c r="A377" s="33" t="s">
        <v>240</v>
      </c>
      <c r="B377" s="28" t="s">
        <v>857</v>
      </c>
      <c r="C377" s="28" t="s">
        <v>241</v>
      </c>
      <c r="D377" s="34">
        <v>30000</v>
      </c>
      <c r="E377" s="34">
        <f>КВСР!J1944</f>
        <v>18302.2</v>
      </c>
      <c r="F377" s="34">
        <f>КВСР!K1944</f>
        <v>18302.2</v>
      </c>
      <c r="G377" s="34">
        <f>КВСР!L1944</f>
        <v>0</v>
      </c>
      <c r="H377" s="34">
        <f t="shared" si="156"/>
        <v>0</v>
      </c>
      <c r="I377" s="34">
        <f t="shared" si="157"/>
        <v>0</v>
      </c>
    </row>
    <row r="378" spans="1:9" ht="38.25">
      <c r="A378" s="33" t="s">
        <v>959</v>
      </c>
      <c r="B378" s="28" t="s">
        <v>960</v>
      </c>
      <c r="C378" s="28" t="s">
        <v>0</v>
      </c>
      <c r="D378" s="34">
        <v>25</v>
      </c>
      <c r="E378" s="34">
        <f>E379</f>
        <v>25</v>
      </c>
      <c r="F378" s="34">
        <f t="shared" ref="F378:G379" si="177">F379</f>
        <v>6.8</v>
      </c>
      <c r="G378" s="34">
        <f t="shared" si="177"/>
        <v>6.7916999999999996</v>
      </c>
      <c r="H378" s="34">
        <f t="shared" si="156"/>
        <v>27.166799999999995</v>
      </c>
      <c r="I378" s="34">
        <f t="shared" si="157"/>
        <v>27.166799999999995</v>
      </c>
    </row>
    <row r="379" spans="1:9" ht="25.5">
      <c r="A379" s="33" t="s">
        <v>62</v>
      </c>
      <c r="B379" s="28" t="s">
        <v>960</v>
      </c>
      <c r="C379" s="28" t="s">
        <v>63</v>
      </c>
      <c r="D379" s="34">
        <v>25</v>
      </c>
      <c r="E379" s="34">
        <f>E380</f>
        <v>25</v>
      </c>
      <c r="F379" s="34">
        <f t="shared" si="177"/>
        <v>6.8</v>
      </c>
      <c r="G379" s="34">
        <f t="shared" si="177"/>
        <v>6.7916999999999996</v>
      </c>
      <c r="H379" s="34">
        <f t="shared" si="156"/>
        <v>27.166799999999995</v>
      </c>
      <c r="I379" s="34">
        <f t="shared" si="157"/>
        <v>27.166799999999995</v>
      </c>
    </row>
    <row r="380" spans="1:9">
      <c r="A380" s="33" t="s">
        <v>64</v>
      </c>
      <c r="B380" s="28" t="s">
        <v>960</v>
      </c>
      <c r="C380" s="28" t="s">
        <v>65</v>
      </c>
      <c r="D380" s="34">
        <v>25</v>
      </c>
      <c r="E380" s="34">
        <f>КВСР!J2200</f>
        <v>25</v>
      </c>
      <c r="F380" s="34">
        <f>КВСР!K2200</f>
        <v>6.8</v>
      </c>
      <c r="G380" s="34">
        <f>КВСР!L2200</f>
        <v>6.7916999999999996</v>
      </c>
      <c r="H380" s="34">
        <f t="shared" si="156"/>
        <v>27.166799999999995</v>
      </c>
      <c r="I380" s="34">
        <f t="shared" si="157"/>
        <v>27.166799999999995</v>
      </c>
    </row>
    <row r="381" spans="1:9" ht="25.5">
      <c r="A381" s="33" t="s">
        <v>858</v>
      </c>
      <c r="B381" s="28" t="s">
        <v>859</v>
      </c>
      <c r="C381" s="28" t="s">
        <v>0</v>
      </c>
      <c r="D381" s="34">
        <v>5189.6000000000004</v>
      </c>
      <c r="E381" s="34">
        <f>E382</f>
        <v>5189.6000000000004</v>
      </c>
      <c r="F381" s="34">
        <f t="shared" ref="F381:G382" si="178">F382</f>
        <v>5189.6000000000004</v>
      </c>
      <c r="G381" s="34">
        <f t="shared" si="178"/>
        <v>5189.6000000000004</v>
      </c>
      <c r="H381" s="34">
        <f t="shared" si="156"/>
        <v>100</v>
      </c>
      <c r="I381" s="34">
        <f t="shared" si="157"/>
        <v>100</v>
      </c>
    </row>
    <row r="382" spans="1:9" ht="25.5">
      <c r="A382" s="33" t="s">
        <v>62</v>
      </c>
      <c r="B382" s="28" t="s">
        <v>859</v>
      </c>
      <c r="C382" s="28" t="s">
        <v>63</v>
      </c>
      <c r="D382" s="34">
        <v>5189.6000000000004</v>
      </c>
      <c r="E382" s="34">
        <f>E383</f>
        <v>5189.6000000000004</v>
      </c>
      <c r="F382" s="34">
        <f t="shared" si="178"/>
        <v>5189.6000000000004</v>
      </c>
      <c r="G382" s="34">
        <f t="shared" si="178"/>
        <v>5189.6000000000004</v>
      </c>
      <c r="H382" s="34">
        <f t="shared" si="156"/>
        <v>100</v>
      </c>
      <c r="I382" s="34">
        <f t="shared" si="157"/>
        <v>100</v>
      </c>
    </row>
    <row r="383" spans="1:9">
      <c r="A383" s="33" t="s">
        <v>64</v>
      </c>
      <c r="B383" s="28" t="s">
        <v>859</v>
      </c>
      <c r="C383" s="28" t="s">
        <v>65</v>
      </c>
      <c r="D383" s="34">
        <v>5189.6000000000004</v>
      </c>
      <c r="E383" s="34">
        <f>КВСР!J1947</f>
        <v>5189.6000000000004</v>
      </c>
      <c r="F383" s="34">
        <f>КВСР!K1947</f>
        <v>5189.6000000000004</v>
      </c>
      <c r="G383" s="34">
        <f>КВСР!L1947</f>
        <v>5189.6000000000004</v>
      </c>
      <c r="H383" s="34">
        <f t="shared" si="156"/>
        <v>100</v>
      </c>
      <c r="I383" s="34">
        <f t="shared" si="157"/>
        <v>100</v>
      </c>
    </row>
    <row r="384" spans="1:9" ht="25.5">
      <c r="A384" s="33" t="s">
        <v>961</v>
      </c>
      <c r="B384" s="28" t="s">
        <v>962</v>
      </c>
      <c r="C384" s="28" t="s">
        <v>0</v>
      </c>
      <c r="D384" s="34">
        <v>33959.9</v>
      </c>
      <c r="E384" s="34">
        <f>E385</f>
        <v>33959.9</v>
      </c>
      <c r="F384" s="34">
        <f t="shared" ref="F384:G385" si="179">F385</f>
        <v>33959.9</v>
      </c>
      <c r="G384" s="34">
        <f t="shared" si="179"/>
        <v>33049.913119999997</v>
      </c>
      <c r="H384" s="34">
        <f t="shared" si="156"/>
        <v>97.320407657266344</v>
      </c>
      <c r="I384" s="34">
        <f t="shared" si="157"/>
        <v>97.320407657266344</v>
      </c>
    </row>
    <row r="385" spans="1:9">
      <c r="A385" s="33" t="s">
        <v>28</v>
      </c>
      <c r="B385" s="28" t="s">
        <v>962</v>
      </c>
      <c r="C385" s="28" t="s">
        <v>29</v>
      </c>
      <c r="D385" s="34">
        <v>33959.9</v>
      </c>
      <c r="E385" s="34">
        <f>E386</f>
        <v>33959.9</v>
      </c>
      <c r="F385" s="34">
        <f t="shared" si="179"/>
        <v>33959.9</v>
      </c>
      <c r="G385" s="34">
        <f t="shared" si="179"/>
        <v>33049.913119999997</v>
      </c>
      <c r="H385" s="34">
        <f t="shared" si="156"/>
        <v>97.320407657266344</v>
      </c>
      <c r="I385" s="34">
        <f t="shared" si="157"/>
        <v>97.320407657266344</v>
      </c>
    </row>
    <row r="386" spans="1:9">
      <c r="A386" s="33" t="s">
        <v>30</v>
      </c>
      <c r="B386" s="28" t="s">
        <v>962</v>
      </c>
      <c r="C386" s="28" t="s">
        <v>31</v>
      </c>
      <c r="D386" s="34">
        <v>33959.9</v>
      </c>
      <c r="E386" s="34">
        <f>КВСР!J2207</f>
        <v>33959.9</v>
      </c>
      <c r="F386" s="34">
        <f>КВСР!K2207</f>
        <v>33959.9</v>
      </c>
      <c r="G386" s="34">
        <f>КВСР!L2207</f>
        <v>33049.913119999997</v>
      </c>
      <c r="H386" s="34">
        <f t="shared" si="156"/>
        <v>97.320407657266344</v>
      </c>
      <c r="I386" s="34">
        <f t="shared" si="157"/>
        <v>97.320407657266344</v>
      </c>
    </row>
    <row r="387" spans="1:9">
      <c r="A387" s="30" t="s">
        <v>0</v>
      </c>
      <c r="B387" s="43" t="s">
        <v>0</v>
      </c>
      <c r="C387" s="31" t="s">
        <v>0</v>
      </c>
      <c r="D387" s="32" t="s">
        <v>0</v>
      </c>
      <c r="E387" s="32" t="s">
        <v>0</v>
      </c>
      <c r="F387" s="32" t="s">
        <v>0</v>
      </c>
      <c r="G387" s="32" t="s">
        <v>0</v>
      </c>
      <c r="H387" s="32"/>
      <c r="I387" s="32"/>
    </row>
    <row r="388" spans="1:9" ht="25.5">
      <c r="A388" s="30" t="s">
        <v>847</v>
      </c>
      <c r="B388" s="31" t="s">
        <v>848</v>
      </c>
      <c r="C388" s="31" t="s">
        <v>0</v>
      </c>
      <c r="D388" s="32">
        <v>7303206.9000000004</v>
      </c>
      <c r="E388" s="32">
        <f>E389+E394+E397+E400+E403+E408+E413+E418+E423+E428+E433+E438+E443+E446+E451+E456+E461+E466+E469+E474+E479+E484+E489+E494+E499+E504+E509+E514+E519+E524+E529+E534+E539+E544+E549+E554+E559+E564+E569+E572</f>
        <v>7648610.8800000027</v>
      </c>
      <c r="F388" s="32">
        <f t="shared" ref="F388:G388" si="180">F389+F394+F397+F400+F403+F408+F413+F418+F423+F428+F433+F438+F443+F446+F451+F456+F461+F466+F469+F474+F479+F484+F489+F494+F499+F504+F509+F514+F519+F524+F529+F534+F539+F544+F549+F554+F559+F564+F569+F572</f>
        <v>7480655.6953499997</v>
      </c>
      <c r="G388" s="32">
        <f t="shared" si="180"/>
        <v>7480182.0502699986</v>
      </c>
      <c r="H388" s="32">
        <f t="shared" si="156"/>
        <v>102.42325258880449</v>
      </c>
      <c r="I388" s="32">
        <f t="shared" si="157"/>
        <v>97.79791608734574</v>
      </c>
    </row>
    <row r="389" spans="1:9" ht="25.5">
      <c r="A389" s="8" t="s">
        <v>1250</v>
      </c>
      <c r="B389" s="59" t="s">
        <v>1249</v>
      </c>
      <c r="C389" s="6"/>
      <c r="D389" s="32"/>
      <c r="E389" s="34">
        <f>E390+E392</f>
        <v>403.92700000000002</v>
      </c>
      <c r="F389" s="34">
        <f t="shared" ref="F389:G389" si="181">F390+F392</f>
        <v>403.92635999999999</v>
      </c>
      <c r="G389" s="34">
        <f t="shared" si="181"/>
        <v>403.92635999999999</v>
      </c>
      <c r="H389" s="34">
        <v>0</v>
      </c>
      <c r="I389" s="34">
        <f t="shared" si="157"/>
        <v>99.99984155552859</v>
      </c>
    </row>
    <row r="390" spans="1:9">
      <c r="A390" s="8" t="s">
        <v>89</v>
      </c>
      <c r="B390" s="59" t="s">
        <v>1249</v>
      </c>
      <c r="C390" s="2">
        <v>200</v>
      </c>
      <c r="D390" s="32"/>
      <c r="E390" s="34">
        <f>E391</f>
        <v>5.96936</v>
      </c>
      <c r="F390" s="34">
        <f t="shared" ref="F390:G390" si="182">F391</f>
        <v>5.96936</v>
      </c>
      <c r="G390" s="34">
        <f t="shared" si="182"/>
        <v>5.96936</v>
      </c>
      <c r="H390" s="34">
        <v>0</v>
      </c>
      <c r="I390" s="34">
        <f t="shared" si="157"/>
        <v>100</v>
      </c>
    </row>
    <row r="391" spans="1:9" ht="25.5">
      <c r="A391" s="8" t="s">
        <v>91</v>
      </c>
      <c r="B391" s="59" t="s">
        <v>1249</v>
      </c>
      <c r="C391" s="2">
        <v>240</v>
      </c>
      <c r="D391" s="32"/>
      <c r="E391" s="34">
        <f>КВСР!J1989</f>
        <v>5.96936</v>
      </c>
      <c r="F391" s="34">
        <f>КВСР!K1989</f>
        <v>5.96936</v>
      </c>
      <c r="G391" s="34">
        <f>КВСР!L1989</f>
        <v>5.96936</v>
      </c>
      <c r="H391" s="34">
        <v>0</v>
      </c>
      <c r="I391" s="34">
        <f t="shared" si="157"/>
        <v>100</v>
      </c>
    </row>
    <row r="392" spans="1:9">
      <c r="A392" s="8" t="s">
        <v>93</v>
      </c>
      <c r="B392" s="59" t="s">
        <v>1249</v>
      </c>
      <c r="C392" s="2">
        <v>300</v>
      </c>
      <c r="D392" s="32"/>
      <c r="E392" s="34">
        <f>E393</f>
        <v>397.95764000000003</v>
      </c>
      <c r="F392" s="34">
        <f t="shared" ref="F392:G392" si="183">F393</f>
        <v>397.95699999999999</v>
      </c>
      <c r="G392" s="34">
        <f t="shared" si="183"/>
        <v>397.95699999999999</v>
      </c>
      <c r="H392" s="34">
        <v>0</v>
      </c>
      <c r="I392" s="34">
        <f t="shared" si="157"/>
        <v>99.999839178863354</v>
      </c>
    </row>
    <row r="393" spans="1:9" ht="25.5">
      <c r="A393" s="8" t="s">
        <v>268</v>
      </c>
      <c r="B393" s="59" t="s">
        <v>1249</v>
      </c>
      <c r="C393" s="2">
        <v>320</v>
      </c>
      <c r="D393" s="32"/>
      <c r="E393" s="34">
        <f>КВСР!J1991</f>
        <v>397.95764000000003</v>
      </c>
      <c r="F393" s="34">
        <f>КВСР!K1991</f>
        <v>397.95699999999999</v>
      </c>
      <c r="G393" s="34">
        <f>КВСР!L1991</f>
        <v>397.95699999999999</v>
      </c>
      <c r="H393" s="34">
        <v>0</v>
      </c>
      <c r="I393" s="34">
        <f t="shared" si="157"/>
        <v>99.999839178863354</v>
      </c>
    </row>
    <row r="394" spans="1:9" ht="25.5">
      <c r="A394" s="33" t="s">
        <v>872</v>
      </c>
      <c r="B394" s="28" t="s">
        <v>873</v>
      </c>
      <c r="C394" s="28" t="s">
        <v>0</v>
      </c>
      <c r="D394" s="34">
        <v>310331.90000000002</v>
      </c>
      <c r="E394" s="34">
        <f>E395</f>
        <v>335399.40000000002</v>
      </c>
      <c r="F394" s="34">
        <f t="shared" ref="F394:G395" si="184">F395</f>
        <v>320913.19987999997</v>
      </c>
      <c r="G394" s="34">
        <f t="shared" si="184"/>
        <v>320913.19987999997</v>
      </c>
      <c r="H394" s="34">
        <f t="shared" ref="H394:H457" si="185">G394/D394*100</f>
        <v>103.40967199311446</v>
      </c>
      <c r="I394" s="34">
        <f t="shared" ref="I394:I457" si="186">G394/E394*100</f>
        <v>95.68091054426452</v>
      </c>
    </row>
    <row r="395" spans="1:9">
      <c r="A395" s="33" t="s">
        <v>93</v>
      </c>
      <c r="B395" s="28" t="s">
        <v>873</v>
      </c>
      <c r="C395" s="28" t="s">
        <v>94</v>
      </c>
      <c r="D395" s="34">
        <v>310331.90000000002</v>
      </c>
      <c r="E395" s="34">
        <f>E396</f>
        <v>335399.40000000002</v>
      </c>
      <c r="F395" s="34">
        <f t="shared" si="184"/>
        <v>320913.19987999997</v>
      </c>
      <c r="G395" s="34">
        <f t="shared" si="184"/>
        <v>320913.19987999997</v>
      </c>
      <c r="H395" s="34">
        <f t="shared" si="185"/>
        <v>103.40967199311446</v>
      </c>
      <c r="I395" s="34">
        <f t="shared" si="186"/>
        <v>95.68091054426452</v>
      </c>
    </row>
    <row r="396" spans="1:9">
      <c r="A396" s="33" t="s">
        <v>531</v>
      </c>
      <c r="B396" s="28" t="s">
        <v>873</v>
      </c>
      <c r="C396" s="28" t="s">
        <v>532</v>
      </c>
      <c r="D396" s="34">
        <v>310331.90000000002</v>
      </c>
      <c r="E396" s="34">
        <f>КВСР!J1994</f>
        <v>335399.40000000002</v>
      </c>
      <c r="F396" s="34">
        <f>КВСР!K1994</f>
        <v>320913.19987999997</v>
      </c>
      <c r="G396" s="34">
        <f>КВСР!L1994</f>
        <v>320913.19987999997</v>
      </c>
      <c r="H396" s="34">
        <f t="shared" si="185"/>
        <v>103.40967199311446</v>
      </c>
      <c r="I396" s="34">
        <f t="shared" si="186"/>
        <v>95.68091054426452</v>
      </c>
    </row>
    <row r="397" spans="1:9" ht="63.75">
      <c r="A397" s="33" t="s">
        <v>874</v>
      </c>
      <c r="B397" s="28" t="s">
        <v>875</v>
      </c>
      <c r="C397" s="28" t="s">
        <v>0</v>
      </c>
      <c r="D397" s="34">
        <v>53257.7</v>
      </c>
      <c r="E397" s="34">
        <f>E398</f>
        <v>53257.7</v>
      </c>
      <c r="F397" s="34">
        <f t="shared" ref="F397:G398" si="187">F398</f>
        <v>52912.432000000001</v>
      </c>
      <c r="G397" s="34">
        <f t="shared" si="187"/>
        <v>52888.392</v>
      </c>
      <c r="H397" s="34">
        <f t="shared" si="185"/>
        <v>99.306564121244449</v>
      </c>
      <c r="I397" s="34">
        <f t="shared" si="186"/>
        <v>99.306564121244449</v>
      </c>
    </row>
    <row r="398" spans="1:9">
      <c r="A398" s="33" t="s">
        <v>93</v>
      </c>
      <c r="B398" s="28" t="s">
        <v>875</v>
      </c>
      <c r="C398" s="28" t="s">
        <v>94</v>
      </c>
      <c r="D398" s="34">
        <v>53257.7</v>
      </c>
      <c r="E398" s="34">
        <f>E399</f>
        <v>53257.7</v>
      </c>
      <c r="F398" s="34">
        <f t="shared" si="187"/>
        <v>52912.432000000001</v>
      </c>
      <c r="G398" s="34">
        <f t="shared" si="187"/>
        <v>52888.392</v>
      </c>
      <c r="H398" s="34">
        <f t="shared" si="185"/>
        <v>99.306564121244449</v>
      </c>
      <c r="I398" s="34">
        <f t="shared" si="186"/>
        <v>99.306564121244449</v>
      </c>
    </row>
    <row r="399" spans="1:9" ht="25.5">
      <c r="A399" s="33" t="s">
        <v>268</v>
      </c>
      <c r="B399" s="28" t="s">
        <v>875</v>
      </c>
      <c r="C399" s="28" t="s">
        <v>269</v>
      </c>
      <c r="D399" s="34">
        <v>53257.7</v>
      </c>
      <c r="E399" s="34">
        <f>КВСР!J1997</f>
        <v>53257.7</v>
      </c>
      <c r="F399" s="34">
        <f>КВСР!K1997</f>
        <v>52912.432000000001</v>
      </c>
      <c r="G399" s="34">
        <f>КВСР!L1997</f>
        <v>52888.392</v>
      </c>
      <c r="H399" s="34">
        <f t="shared" si="185"/>
        <v>99.306564121244449</v>
      </c>
      <c r="I399" s="34">
        <f t="shared" si="186"/>
        <v>99.306564121244449</v>
      </c>
    </row>
    <row r="400" spans="1:9" ht="51">
      <c r="A400" s="33" t="s">
        <v>876</v>
      </c>
      <c r="B400" s="28" t="s">
        <v>877</v>
      </c>
      <c r="C400" s="28" t="s">
        <v>0</v>
      </c>
      <c r="D400" s="34">
        <v>35663.9</v>
      </c>
      <c r="E400" s="34">
        <f>E401</f>
        <v>35663.9</v>
      </c>
      <c r="F400" s="34">
        <f t="shared" ref="F400:G401" si="188">F401</f>
        <v>28049.421999999999</v>
      </c>
      <c r="G400" s="34">
        <f t="shared" si="188"/>
        <v>28048.442999999999</v>
      </c>
      <c r="H400" s="34">
        <f t="shared" si="185"/>
        <v>78.646595016248924</v>
      </c>
      <c r="I400" s="34">
        <f t="shared" si="186"/>
        <v>78.646595016248924</v>
      </c>
    </row>
    <row r="401" spans="1:9">
      <c r="A401" s="33" t="s">
        <v>93</v>
      </c>
      <c r="B401" s="28" t="s">
        <v>877</v>
      </c>
      <c r="C401" s="28" t="s">
        <v>94</v>
      </c>
      <c r="D401" s="34">
        <v>35663.9</v>
      </c>
      <c r="E401" s="34">
        <f>E402</f>
        <v>35663.9</v>
      </c>
      <c r="F401" s="34">
        <f t="shared" si="188"/>
        <v>28049.421999999999</v>
      </c>
      <c r="G401" s="34">
        <f t="shared" si="188"/>
        <v>28048.442999999999</v>
      </c>
      <c r="H401" s="34">
        <f t="shared" si="185"/>
        <v>78.646595016248924</v>
      </c>
      <c r="I401" s="34">
        <f t="shared" si="186"/>
        <v>78.646595016248924</v>
      </c>
    </row>
    <row r="402" spans="1:9" ht="25.5">
      <c r="A402" s="33" t="s">
        <v>268</v>
      </c>
      <c r="B402" s="28" t="s">
        <v>877</v>
      </c>
      <c r="C402" s="28" t="s">
        <v>269</v>
      </c>
      <c r="D402" s="34">
        <v>35663.9</v>
      </c>
      <c r="E402" s="34">
        <f>КВСР!J2000</f>
        <v>35663.9</v>
      </c>
      <c r="F402" s="34">
        <f>КВСР!K2000</f>
        <v>28049.421999999999</v>
      </c>
      <c r="G402" s="34">
        <f>КВСР!L2000</f>
        <v>28048.442999999999</v>
      </c>
      <c r="H402" s="34">
        <f t="shared" si="185"/>
        <v>78.646595016248924</v>
      </c>
      <c r="I402" s="34">
        <f t="shared" si="186"/>
        <v>78.646595016248924</v>
      </c>
    </row>
    <row r="403" spans="1:9" ht="38.25">
      <c r="A403" s="33" t="s">
        <v>878</v>
      </c>
      <c r="B403" s="28" t="s">
        <v>879</v>
      </c>
      <c r="C403" s="28" t="s">
        <v>0</v>
      </c>
      <c r="D403" s="34">
        <v>8556.5</v>
      </c>
      <c r="E403" s="34">
        <f>E404+E406</f>
        <v>8799.1999999999989</v>
      </c>
      <c r="F403" s="34">
        <f t="shared" ref="F403:G403" si="189">F404+F406</f>
        <v>8798.0892299999996</v>
      </c>
      <c r="G403" s="34">
        <f t="shared" si="189"/>
        <v>8798.0892299999996</v>
      </c>
      <c r="H403" s="34">
        <f t="shared" si="185"/>
        <v>102.823458540291</v>
      </c>
      <c r="I403" s="34">
        <f t="shared" si="186"/>
        <v>99.987376466042377</v>
      </c>
    </row>
    <row r="404" spans="1:9">
      <c r="A404" s="33" t="s">
        <v>89</v>
      </c>
      <c r="B404" s="28" t="s">
        <v>879</v>
      </c>
      <c r="C404" s="28" t="s">
        <v>90</v>
      </c>
      <c r="D404" s="34">
        <v>1.4</v>
      </c>
      <c r="E404" s="34">
        <f>E405</f>
        <v>1.4184399999999999</v>
      </c>
      <c r="F404" s="34">
        <f t="shared" ref="F404:G404" si="190">F405</f>
        <v>0.30767</v>
      </c>
      <c r="G404" s="34">
        <f t="shared" si="190"/>
        <v>0.30767</v>
      </c>
      <c r="H404" s="34">
        <f t="shared" si="185"/>
        <v>21.976428571428571</v>
      </c>
      <c r="I404" s="34">
        <f t="shared" si="186"/>
        <v>21.69073066185387</v>
      </c>
    </row>
    <row r="405" spans="1:9" ht="25.5">
      <c r="A405" s="33" t="s">
        <v>91</v>
      </c>
      <c r="B405" s="28" t="s">
        <v>879</v>
      </c>
      <c r="C405" s="28" t="s">
        <v>92</v>
      </c>
      <c r="D405" s="34">
        <v>1.4</v>
      </c>
      <c r="E405" s="34">
        <f>КВСР!J2003</f>
        <v>1.4184399999999999</v>
      </c>
      <c r="F405" s="34">
        <f>КВСР!K2003</f>
        <v>0.30767</v>
      </c>
      <c r="G405" s="34">
        <f>КВСР!L2003</f>
        <v>0.30767</v>
      </c>
      <c r="H405" s="34">
        <f t="shared" si="185"/>
        <v>21.976428571428571</v>
      </c>
      <c r="I405" s="34">
        <f t="shared" si="186"/>
        <v>21.69073066185387</v>
      </c>
    </row>
    <row r="406" spans="1:9">
      <c r="A406" s="33" t="s">
        <v>93</v>
      </c>
      <c r="B406" s="28" t="s">
        <v>879</v>
      </c>
      <c r="C406" s="28" t="s">
        <v>94</v>
      </c>
      <c r="D406" s="34">
        <v>8555.1</v>
      </c>
      <c r="E406" s="34">
        <f>E407</f>
        <v>8797.7815599999994</v>
      </c>
      <c r="F406" s="34">
        <f t="shared" ref="F406:G406" si="191">F407</f>
        <v>8797.7815599999994</v>
      </c>
      <c r="G406" s="34">
        <f t="shared" si="191"/>
        <v>8797.7815599999994</v>
      </c>
      <c r="H406" s="34">
        <f t="shared" si="185"/>
        <v>102.83668875875208</v>
      </c>
      <c r="I406" s="34">
        <f t="shared" si="186"/>
        <v>100</v>
      </c>
    </row>
    <row r="407" spans="1:9">
      <c r="A407" s="33" t="s">
        <v>531</v>
      </c>
      <c r="B407" s="28" t="s">
        <v>879</v>
      </c>
      <c r="C407" s="28" t="s">
        <v>532</v>
      </c>
      <c r="D407" s="34">
        <v>8555.1</v>
      </c>
      <c r="E407" s="34">
        <f>КВСР!J2005</f>
        <v>8797.7815599999994</v>
      </c>
      <c r="F407" s="34">
        <f>КВСР!K2005</f>
        <v>8797.7815599999994</v>
      </c>
      <c r="G407" s="34">
        <f>КВСР!L2005</f>
        <v>8797.7815599999994</v>
      </c>
      <c r="H407" s="34">
        <f t="shared" si="185"/>
        <v>102.83668875875208</v>
      </c>
      <c r="I407" s="34">
        <f t="shared" si="186"/>
        <v>100</v>
      </c>
    </row>
    <row r="408" spans="1:9">
      <c r="A408" s="33" t="s">
        <v>880</v>
      </c>
      <c r="B408" s="28" t="s">
        <v>881</v>
      </c>
      <c r="C408" s="28" t="s">
        <v>0</v>
      </c>
      <c r="D408" s="34">
        <v>491410.9</v>
      </c>
      <c r="E408" s="34">
        <f>E409+E411</f>
        <v>491410.9</v>
      </c>
      <c r="F408" s="34">
        <f t="shared" ref="F408:G408" si="192">F409+F411</f>
        <v>472584.26940000005</v>
      </c>
      <c r="G408" s="34">
        <f t="shared" si="192"/>
        <v>472549.38843000005</v>
      </c>
      <c r="H408" s="34">
        <f t="shared" si="185"/>
        <v>96.161763695107297</v>
      </c>
      <c r="I408" s="34">
        <f t="shared" si="186"/>
        <v>96.161763695107297</v>
      </c>
    </row>
    <row r="409" spans="1:9">
      <c r="A409" s="33" t="s">
        <v>89</v>
      </c>
      <c r="B409" s="28" t="s">
        <v>881</v>
      </c>
      <c r="C409" s="28" t="s">
        <v>90</v>
      </c>
      <c r="D409" s="34">
        <v>6277</v>
      </c>
      <c r="E409" s="34">
        <f>E410</f>
        <v>6277</v>
      </c>
      <c r="F409" s="34">
        <f t="shared" ref="F409:G409" si="193">F410</f>
        <v>5939.66032</v>
      </c>
      <c r="G409" s="34">
        <f t="shared" si="193"/>
        <v>5939.66032</v>
      </c>
      <c r="H409" s="34">
        <f t="shared" si="185"/>
        <v>94.625781742870799</v>
      </c>
      <c r="I409" s="34">
        <f t="shared" si="186"/>
        <v>94.625781742870799</v>
      </c>
    </row>
    <row r="410" spans="1:9" ht="25.5">
      <c r="A410" s="33" t="s">
        <v>91</v>
      </c>
      <c r="B410" s="28" t="s">
        <v>881</v>
      </c>
      <c r="C410" s="28" t="s">
        <v>92</v>
      </c>
      <c r="D410" s="34">
        <v>6277</v>
      </c>
      <c r="E410" s="34">
        <f>КВСР!J2008</f>
        <v>6277</v>
      </c>
      <c r="F410" s="34">
        <f>КВСР!K2008</f>
        <v>5939.66032</v>
      </c>
      <c r="G410" s="34">
        <f>КВСР!L2008</f>
        <v>5939.66032</v>
      </c>
      <c r="H410" s="34">
        <f t="shared" si="185"/>
        <v>94.625781742870799</v>
      </c>
      <c r="I410" s="34">
        <f t="shared" si="186"/>
        <v>94.625781742870799</v>
      </c>
    </row>
    <row r="411" spans="1:9">
      <c r="A411" s="33" t="s">
        <v>93</v>
      </c>
      <c r="B411" s="28" t="s">
        <v>881</v>
      </c>
      <c r="C411" s="28" t="s">
        <v>94</v>
      </c>
      <c r="D411" s="34">
        <v>485133.9</v>
      </c>
      <c r="E411" s="34">
        <f>E412</f>
        <v>485133.9</v>
      </c>
      <c r="F411" s="34">
        <f t="shared" ref="F411:G411" si="194">F412</f>
        <v>466644.60908000002</v>
      </c>
      <c r="G411" s="34">
        <f t="shared" si="194"/>
        <v>466609.72811000003</v>
      </c>
      <c r="H411" s="34">
        <f t="shared" si="185"/>
        <v>96.181637298486038</v>
      </c>
      <c r="I411" s="34">
        <f t="shared" si="186"/>
        <v>96.181637298486038</v>
      </c>
    </row>
    <row r="412" spans="1:9" ht="25.5">
      <c r="A412" s="33" t="s">
        <v>268</v>
      </c>
      <c r="B412" s="28" t="s">
        <v>881</v>
      </c>
      <c r="C412" s="28" t="s">
        <v>269</v>
      </c>
      <c r="D412" s="34">
        <v>485133.9</v>
      </c>
      <c r="E412" s="34">
        <f>КВСР!J2010</f>
        <v>485133.9</v>
      </c>
      <c r="F412" s="34">
        <f>КВСР!K2010</f>
        <v>466644.60908000002</v>
      </c>
      <c r="G412" s="34">
        <f>КВСР!L2010</f>
        <v>466609.72811000003</v>
      </c>
      <c r="H412" s="34">
        <f t="shared" si="185"/>
        <v>96.181637298486038</v>
      </c>
      <c r="I412" s="34">
        <f t="shared" si="186"/>
        <v>96.181637298486038</v>
      </c>
    </row>
    <row r="413" spans="1:9" ht="38.25">
      <c r="A413" s="33" t="s">
        <v>882</v>
      </c>
      <c r="B413" s="28" t="s">
        <v>883</v>
      </c>
      <c r="C413" s="28" t="s">
        <v>0</v>
      </c>
      <c r="D413" s="34">
        <v>105897.5</v>
      </c>
      <c r="E413" s="34">
        <f>E414+E416</f>
        <v>105897.488</v>
      </c>
      <c r="F413" s="34">
        <f t="shared" ref="F413:G413" si="195">F414+F416</f>
        <v>105697.23387000001</v>
      </c>
      <c r="G413" s="34">
        <f t="shared" si="195"/>
        <v>105697.23387000001</v>
      </c>
      <c r="H413" s="34">
        <f t="shared" si="185"/>
        <v>99.810886819802178</v>
      </c>
      <c r="I413" s="34">
        <f t="shared" si="186"/>
        <v>99.810898130085974</v>
      </c>
    </row>
    <row r="414" spans="1:9">
      <c r="A414" s="33" t="s">
        <v>89</v>
      </c>
      <c r="B414" s="28" t="s">
        <v>883</v>
      </c>
      <c r="C414" s="28" t="s">
        <v>90</v>
      </c>
      <c r="D414" s="34">
        <v>1367.7</v>
      </c>
      <c r="E414" s="34">
        <f>E415</f>
        <v>1367.71885</v>
      </c>
      <c r="F414" s="34">
        <f t="shared" ref="F414:G414" si="196">F415</f>
        <v>1363.1178399999999</v>
      </c>
      <c r="G414" s="34">
        <f t="shared" si="196"/>
        <v>1363.1178399999999</v>
      </c>
      <c r="H414" s="34">
        <f t="shared" si="185"/>
        <v>99.664973312860994</v>
      </c>
      <c r="I414" s="34">
        <f t="shared" si="186"/>
        <v>99.663599722998626</v>
      </c>
    </row>
    <row r="415" spans="1:9" ht="25.5">
      <c r="A415" s="33" t="s">
        <v>91</v>
      </c>
      <c r="B415" s="28" t="s">
        <v>883</v>
      </c>
      <c r="C415" s="28" t="s">
        <v>92</v>
      </c>
      <c r="D415" s="34">
        <v>1367.7</v>
      </c>
      <c r="E415" s="34">
        <f>КВСР!J2013</f>
        <v>1367.71885</v>
      </c>
      <c r="F415" s="34">
        <f>КВСР!K2013</f>
        <v>1363.1178399999999</v>
      </c>
      <c r="G415" s="34">
        <f>КВСР!L2013</f>
        <v>1363.1178399999999</v>
      </c>
      <c r="H415" s="34">
        <f t="shared" si="185"/>
        <v>99.664973312860994</v>
      </c>
      <c r="I415" s="34">
        <f t="shared" si="186"/>
        <v>99.663599722998626</v>
      </c>
    </row>
    <row r="416" spans="1:9">
      <c r="A416" s="33" t="s">
        <v>93</v>
      </c>
      <c r="B416" s="28" t="s">
        <v>883</v>
      </c>
      <c r="C416" s="28" t="s">
        <v>94</v>
      </c>
      <c r="D416" s="34">
        <v>104529.8</v>
      </c>
      <c r="E416" s="34">
        <f>E417</f>
        <v>104529.76914999999</v>
      </c>
      <c r="F416" s="34">
        <f t="shared" ref="F416:G416" si="197">F417</f>
        <v>104334.11603</v>
      </c>
      <c r="G416" s="34">
        <f t="shared" si="197"/>
        <v>104334.11603</v>
      </c>
      <c r="H416" s="34">
        <f t="shared" si="185"/>
        <v>99.81279599693103</v>
      </c>
      <c r="I416" s="34">
        <f t="shared" si="186"/>
        <v>99.812825454804909</v>
      </c>
    </row>
    <row r="417" spans="1:9">
      <c r="A417" s="33" t="s">
        <v>531</v>
      </c>
      <c r="B417" s="28" t="s">
        <v>883</v>
      </c>
      <c r="C417" s="28" t="s">
        <v>532</v>
      </c>
      <c r="D417" s="34">
        <v>104529.8</v>
      </c>
      <c r="E417" s="34">
        <f>КВСР!J2015</f>
        <v>104529.76914999999</v>
      </c>
      <c r="F417" s="34">
        <f>КВСР!K2015</f>
        <v>104334.11603</v>
      </c>
      <c r="G417" s="34">
        <f>КВСР!L2015</f>
        <v>104334.11603</v>
      </c>
      <c r="H417" s="34">
        <f t="shared" si="185"/>
        <v>99.81279599693103</v>
      </c>
      <c r="I417" s="34">
        <f t="shared" si="186"/>
        <v>99.812825454804909</v>
      </c>
    </row>
    <row r="418" spans="1:9" ht="38.25">
      <c r="A418" s="33" t="s">
        <v>884</v>
      </c>
      <c r="B418" s="28" t="s">
        <v>885</v>
      </c>
      <c r="C418" s="28" t="s">
        <v>0</v>
      </c>
      <c r="D418" s="34">
        <v>67.099999999999994</v>
      </c>
      <c r="E418" s="34">
        <f>E419+E421</f>
        <v>67.099999999999994</v>
      </c>
      <c r="F418" s="34">
        <f t="shared" ref="F418:G418" si="198">F419+F421</f>
        <v>27.805399999999999</v>
      </c>
      <c r="G418" s="34">
        <f t="shared" si="198"/>
        <v>27.805409999999998</v>
      </c>
      <c r="H418" s="34">
        <f t="shared" si="185"/>
        <v>41.438763040238449</v>
      </c>
      <c r="I418" s="34">
        <f t="shared" si="186"/>
        <v>41.438763040238449</v>
      </c>
    </row>
    <row r="419" spans="1:9">
      <c r="A419" s="33" t="s">
        <v>89</v>
      </c>
      <c r="B419" s="28" t="s">
        <v>885</v>
      </c>
      <c r="C419" s="28" t="s">
        <v>90</v>
      </c>
      <c r="D419" s="34">
        <v>9.1</v>
      </c>
      <c r="E419" s="34">
        <f>E420</f>
        <v>9.1</v>
      </c>
      <c r="F419" s="34">
        <f t="shared" ref="F419:G419" si="199">F420</f>
        <v>0.27534999999999998</v>
      </c>
      <c r="G419" s="34">
        <f t="shared" si="199"/>
        <v>0.27535999999999999</v>
      </c>
      <c r="H419" s="34">
        <f t="shared" si="185"/>
        <v>3.0259340659340661</v>
      </c>
      <c r="I419" s="34">
        <f t="shared" si="186"/>
        <v>3.0259340659340661</v>
      </c>
    </row>
    <row r="420" spans="1:9" ht="25.5">
      <c r="A420" s="33" t="s">
        <v>91</v>
      </c>
      <c r="B420" s="28" t="s">
        <v>885</v>
      </c>
      <c r="C420" s="28" t="s">
        <v>92</v>
      </c>
      <c r="D420" s="34">
        <v>9.1</v>
      </c>
      <c r="E420" s="34">
        <f>КВСР!J2018</f>
        <v>9.1</v>
      </c>
      <c r="F420" s="34">
        <f>КВСР!K2018</f>
        <v>0.27534999999999998</v>
      </c>
      <c r="G420" s="34">
        <f>КВСР!L2018</f>
        <v>0.27535999999999999</v>
      </c>
      <c r="H420" s="34">
        <f t="shared" si="185"/>
        <v>3.0259340659340661</v>
      </c>
      <c r="I420" s="34">
        <f t="shared" si="186"/>
        <v>3.0259340659340661</v>
      </c>
    </row>
    <row r="421" spans="1:9">
      <c r="A421" s="33" t="s">
        <v>93</v>
      </c>
      <c r="B421" s="28" t="s">
        <v>885</v>
      </c>
      <c r="C421" s="28" t="s">
        <v>94</v>
      </c>
      <c r="D421" s="34">
        <v>58</v>
      </c>
      <c r="E421" s="34">
        <f>E422</f>
        <v>58</v>
      </c>
      <c r="F421" s="34">
        <f t="shared" ref="F421:G421" si="200">F422</f>
        <v>27.530049999999999</v>
      </c>
      <c r="G421" s="34">
        <f t="shared" si="200"/>
        <v>27.530049999999999</v>
      </c>
      <c r="H421" s="34">
        <f t="shared" si="185"/>
        <v>47.465603448275864</v>
      </c>
      <c r="I421" s="34">
        <f t="shared" si="186"/>
        <v>47.465603448275864</v>
      </c>
    </row>
    <row r="422" spans="1:9">
      <c r="A422" s="33" t="s">
        <v>531</v>
      </c>
      <c r="B422" s="28" t="s">
        <v>885</v>
      </c>
      <c r="C422" s="28" t="s">
        <v>532</v>
      </c>
      <c r="D422" s="34">
        <v>58</v>
      </c>
      <c r="E422" s="34">
        <f>КВСР!J2020</f>
        <v>58</v>
      </c>
      <c r="F422" s="34">
        <f>КВСР!K2020</f>
        <v>27.530049999999999</v>
      </c>
      <c r="G422" s="34">
        <f>КВСР!L2020</f>
        <v>27.530049999999999</v>
      </c>
      <c r="H422" s="34">
        <f t="shared" si="185"/>
        <v>47.465603448275864</v>
      </c>
      <c r="I422" s="34">
        <f t="shared" si="186"/>
        <v>47.465603448275864</v>
      </c>
    </row>
    <row r="423" spans="1:9">
      <c r="A423" s="33" t="s">
        <v>886</v>
      </c>
      <c r="B423" s="28" t="s">
        <v>887</v>
      </c>
      <c r="C423" s="28" t="s">
        <v>0</v>
      </c>
      <c r="D423" s="34">
        <v>878495.4</v>
      </c>
      <c r="E423" s="34">
        <f>E424+E426</f>
        <v>1213653.3999999999</v>
      </c>
      <c r="F423" s="34">
        <f t="shared" ref="F423:G423" si="201">F424+F426</f>
        <v>1151371.16637</v>
      </c>
      <c r="G423" s="34">
        <f t="shared" si="201"/>
        <v>1151368.3708200001</v>
      </c>
      <c r="H423" s="34">
        <f t="shared" si="185"/>
        <v>131.0614000733527</v>
      </c>
      <c r="I423" s="34">
        <f t="shared" si="186"/>
        <v>94.867972257977456</v>
      </c>
    </row>
    <row r="424" spans="1:9">
      <c r="A424" s="33" t="s">
        <v>89</v>
      </c>
      <c r="B424" s="28" t="s">
        <v>887</v>
      </c>
      <c r="C424" s="28" t="s">
        <v>90</v>
      </c>
      <c r="D424" s="34">
        <v>12982.7</v>
      </c>
      <c r="E424" s="34">
        <f>E425</f>
        <v>17382.7</v>
      </c>
      <c r="F424" s="34">
        <f t="shared" ref="F424:G424" si="202">F425</f>
        <v>16324.59772</v>
      </c>
      <c r="G424" s="34">
        <f t="shared" si="202"/>
        <v>16324.59772</v>
      </c>
      <c r="H424" s="34">
        <f t="shared" si="185"/>
        <v>125.74116108359586</v>
      </c>
      <c r="I424" s="34">
        <f t="shared" si="186"/>
        <v>93.912900297422141</v>
      </c>
    </row>
    <row r="425" spans="1:9" ht="25.5">
      <c r="A425" s="33" t="s">
        <v>91</v>
      </c>
      <c r="B425" s="28" t="s">
        <v>887</v>
      </c>
      <c r="C425" s="28" t="s">
        <v>92</v>
      </c>
      <c r="D425" s="34">
        <v>12982.7</v>
      </c>
      <c r="E425" s="34">
        <f>КВСР!J2023</f>
        <v>17382.7</v>
      </c>
      <c r="F425" s="34">
        <f>КВСР!K2023</f>
        <v>16324.59772</v>
      </c>
      <c r="G425" s="34">
        <f>КВСР!L2023</f>
        <v>16324.59772</v>
      </c>
      <c r="H425" s="34">
        <f t="shared" si="185"/>
        <v>125.74116108359586</v>
      </c>
      <c r="I425" s="34">
        <f t="shared" si="186"/>
        <v>93.912900297422141</v>
      </c>
    </row>
    <row r="426" spans="1:9">
      <c r="A426" s="33" t="s">
        <v>93</v>
      </c>
      <c r="B426" s="28" t="s">
        <v>887</v>
      </c>
      <c r="C426" s="28" t="s">
        <v>94</v>
      </c>
      <c r="D426" s="34">
        <v>865512.7</v>
      </c>
      <c r="E426" s="34">
        <f>E427</f>
        <v>1196270.7</v>
      </c>
      <c r="F426" s="34">
        <f t="shared" ref="F426:G426" si="203">F427</f>
        <v>1135046.56865</v>
      </c>
      <c r="G426" s="34">
        <f t="shared" si="203"/>
        <v>1135043.7731000001</v>
      </c>
      <c r="H426" s="34">
        <f t="shared" si="185"/>
        <v>131.14120371659482</v>
      </c>
      <c r="I426" s="34">
        <f t="shared" si="186"/>
        <v>94.881850161506094</v>
      </c>
    </row>
    <row r="427" spans="1:9" ht="25.5">
      <c r="A427" s="33" t="s">
        <v>268</v>
      </c>
      <c r="B427" s="28" t="s">
        <v>887</v>
      </c>
      <c r="C427" s="28" t="s">
        <v>269</v>
      </c>
      <c r="D427" s="34">
        <v>865512.7</v>
      </c>
      <c r="E427" s="34">
        <f>КВСР!J2025</f>
        <v>1196270.7</v>
      </c>
      <c r="F427" s="34">
        <f>КВСР!K2025</f>
        <v>1135046.56865</v>
      </c>
      <c r="G427" s="34">
        <f>КВСР!L2025</f>
        <v>1135043.7731000001</v>
      </c>
      <c r="H427" s="34">
        <f t="shared" si="185"/>
        <v>131.14120371659482</v>
      </c>
      <c r="I427" s="34">
        <f t="shared" si="186"/>
        <v>94.881850161506094</v>
      </c>
    </row>
    <row r="428" spans="1:9" ht="38.25">
      <c r="A428" s="33" t="s">
        <v>888</v>
      </c>
      <c r="B428" s="28" t="s">
        <v>889</v>
      </c>
      <c r="C428" s="28" t="s">
        <v>0</v>
      </c>
      <c r="D428" s="34">
        <v>17422.599999999999</v>
      </c>
      <c r="E428" s="34">
        <f>E429+E431</f>
        <v>13214.6</v>
      </c>
      <c r="F428" s="34">
        <f t="shared" ref="F428:G428" si="204">F429+F431</f>
        <v>13085.53478</v>
      </c>
      <c r="G428" s="34">
        <f t="shared" si="204"/>
        <v>13085.53486</v>
      </c>
      <c r="H428" s="34">
        <f t="shared" si="185"/>
        <v>75.106670990552502</v>
      </c>
      <c r="I428" s="34">
        <f t="shared" si="186"/>
        <v>99.023314061719617</v>
      </c>
    </row>
    <row r="429" spans="1:9">
      <c r="A429" s="33" t="s">
        <v>89</v>
      </c>
      <c r="B429" s="28" t="s">
        <v>889</v>
      </c>
      <c r="C429" s="28" t="s">
        <v>90</v>
      </c>
      <c r="D429" s="34">
        <v>8.4</v>
      </c>
      <c r="E429" s="34">
        <f>E430</f>
        <v>6.8410000000000002</v>
      </c>
      <c r="F429" s="34">
        <f t="shared" ref="F429:G429" si="205">F430</f>
        <v>6.8400999999999996</v>
      </c>
      <c r="G429" s="34">
        <f t="shared" si="205"/>
        <v>6.8400999999999996</v>
      </c>
      <c r="H429" s="34">
        <f t="shared" si="185"/>
        <v>81.429761904761904</v>
      </c>
      <c r="I429" s="34">
        <f t="shared" si="186"/>
        <v>99.986844028650779</v>
      </c>
    </row>
    <row r="430" spans="1:9" ht="25.5">
      <c r="A430" s="33" t="s">
        <v>91</v>
      </c>
      <c r="B430" s="28" t="s">
        <v>889</v>
      </c>
      <c r="C430" s="28" t="s">
        <v>92</v>
      </c>
      <c r="D430" s="34">
        <v>8.4</v>
      </c>
      <c r="E430" s="34">
        <f>КВСР!J2028</f>
        <v>6.8410000000000002</v>
      </c>
      <c r="F430" s="34">
        <f>КВСР!K2028</f>
        <v>6.8400999999999996</v>
      </c>
      <c r="G430" s="34">
        <f>КВСР!L2028</f>
        <v>6.8400999999999996</v>
      </c>
      <c r="H430" s="34">
        <f t="shared" si="185"/>
        <v>81.429761904761904</v>
      </c>
      <c r="I430" s="34">
        <f t="shared" si="186"/>
        <v>99.986844028650779</v>
      </c>
    </row>
    <row r="431" spans="1:9">
      <c r="A431" s="33" t="s">
        <v>93</v>
      </c>
      <c r="B431" s="28" t="s">
        <v>889</v>
      </c>
      <c r="C431" s="28" t="s">
        <v>94</v>
      </c>
      <c r="D431" s="34">
        <v>17414.2</v>
      </c>
      <c r="E431" s="34">
        <f>E432</f>
        <v>13207.759</v>
      </c>
      <c r="F431" s="34">
        <f t="shared" ref="F431:G431" si="206">F432</f>
        <v>13078.694680000001</v>
      </c>
      <c r="G431" s="34">
        <f t="shared" si="206"/>
        <v>13078.69476</v>
      </c>
      <c r="H431" s="34">
        <f t="shared" si="185"/>
        <v>75.103620953015351</v>
      </c>
      <c r="I431" s="34">
        <f t="shared" si="186"/>
        <v>99.022814998365732</v>
      </c>
    </row>
    <row r="432" spans="1:9">
      <c r="A432" s="33" t="s">
        <v>531</v>
      </c>
      <c r="B432" s="28" t="s">
        <v>889</v>
      </c>
      <c r="C432" s="28" t="s">
        <v>532</v>
      </c>
      <c r="D432" s="34">
        <v>17414.2</v>
      </c>
      <c r="E432" s="34">
        <f>КВСР!J2030</f>
        <v>13207.759</v>
      </c>
      <c r="F432" s="34">
        <f>КВСР!K2030</f>
        <v>13078.694680000001</v>
      </c>
      <c r="G432" s="34">
        <f>КВСР!L2030</f>
        <v>13078.69476</v>
      </c>
      <c r="H432" s="34">
        <f t="shared" si="185"/>
        <v>75.103620953015351</v>
      </c>
      <c r="I432" s="34">
        <f t="shared" si="186"/>
        <v>99.022814998365732</v>
      </c>
    </row>
    <row r="433" spans="1:9" ht="38.25">
      <c r="A433" s="33" t="s">
        <v>890</v>
      </c>
      <c r="B433" s="28" t="s">
        <v>891</v>
      </c>
      <c r="C433" s="28" t="s">
        <v>0</v>
      </c>
      <c r="D433" s="34">
        <v>512.20000000000005</v>
      </c>
      <c r="E433" s="34">
        <f>E434+E436</f>
        <v>83.6</v>
      </c>
      <c r="F433" s="34">
        <f t="shared" ref="F433:G433" si="207">F434+F436</f>
        <v>83.598730000000003</v>
      </c>
      <c r="G433" s="34">
        <f t="shared" si="207"/>
        <v>83.598730000000003</v>
      </c>
      <c r="H433" s="34">
        <f t="shared" si="185"/>
        <v>16.321501366653653</v>
      </c>
      <c r="I433" s="34">
        <f t="shared" si="186"/>
        <v>99.998480861244033</v>
      </c>
    </row>
    <row r="434" spans="1:9">
      <c r="A434" s="33" t="s">
        <v>89</v>
      </c>
      <c r="B434" s="28" t="s">
        <v>891</v>
      </c>
      <c r="C434" s="28" t="s">
        <v>90</v>
      </c>
      <c r="D434" s="34">
        <v>7.2</v>
      </c>
      <c r="E434" s="34">
        <f>E435</f>
        <v>0.73699999999999999</v>
      </c>
      <c r="F434" s="34">
        <f t="shared" ref="F434:G434" si="208">F435</f>
        <v>0.73621999999999999</v>
      </c>
      <c r="G434" s="34">
        <f t="shared" si="208"/>
        <v>0.73621999999999999</v>
      </c>
      <c r="H434" s="34">
        <f t="shared" si="185"/>
        <v>10.225277777777778</v>
      </c>
      <c r="I434" s="34">
        <f t="shared" si="186"/>
        <v>99.894165535956574</v>
      </c>
    </row>
    <row r="435" spans="1:9" ht="25.5">
      <c r="A435" s="33" t="s">
        <v>91</v>
      </c>
      <c r="B435" s="28" t="s">
        <v>891</v>
      </c>
      <c r="C435" s="28" t="s">
        <v>92</v>
      </c>
      <c r="D435" s="34">
        <v>7.2</v>
      </c>
      <c r="E435" s="34">
        <f>КВСР!J2033</f>
        <v>0.73699999999999999</v>
      </c>
      <c r="F435" s="34">
        <f>КВСР!K2033</f>
        <v>0.73621999999999999</v>
      </c>
      <c r="G435" s="34">
        <f>КВСР!L2033</f>
        <v>0.73621999999999999</v>
      </c>
      <c r="H435" s="34">
        <f t="shared" si="185"/>
        <v>10.225277777777778</v>
      </c>
      <c r="I435" s="34">
        <f t="shared" si="186"/>
        <v>99.894165535956574</v>
      </c>
    </row>
    <row r="436" spans="1:9">
      <c r="A436" s="33" t="s">
        <v>93</v>
      </c>
      <c r="B436" s="28" t="s">
        <v>891</v>
      </c>
      <c r="C436" s="28" t="s">
        <v>94</v>
      </c>
      <c r="D436" s="34">
        <v>505</v>
      </c>
      <c r="E436" s="34">
        <f>E437</f>
        <v>82.863</v>
      </c>
      <c r="F436" s="34">
        <f t="shared" ref="F436:G436" si="209">F437</f>
        <v>82.86251</v>
      </c>
      <c r="G436" s="34">
        <f t="shared" si="209"/>
        <v>82.86251</v>
      </c>
      <c r="H436" s="34">
        <f t="shared" si="185"/>
        <v>16.40841782178218</v>
      </c>
      <c r="I436" s="34">
        <f t="shared" si="186"/>
        <v>99.999408662491092</v>
      </c>
    </row>
    <row r="437" spans="1:9">
      <c r="A437" s="33" t="s">
        <v>531</v>
      </c>
      <c r="B437" s="28" t="s">
        <v>891</v>
      </c>
      <c r="C437" s="28" t="s">
        <v>532</v>
      </c>
      <c r="D437" s="34">
        <v>505</v>
      </c>
      <c r="E437" s="34">
        <f>КВСР!J2035</f>
        <v>82.863</v>
      </c>
      <c r="F437" s="34">
        <f>КВСР!K2035</f>
        <v>82.86251</v>
      </c>
      <c r="G437" s="34">
        <f>КВСР!L2035</f>
        <v>82.86251</v>
      </c>
      <c r="H437" s="34">
        <f t="shared" si="185"/>
        <v>16.40841782178218</v>
      </c>
      <c r="I437" s="34">
        <f t="shared" si="186"/>
        <v>99.999408662491092</v>
      </c>
    </row>
    <row r="438" spans="1:9" ht="76.5">
      <c r="A438" s="33" t="s">
        <v>892</v>
      </c>
      <c r="B438" s="28" t="s">
        <v>893</v>
      </c>
      <c r="C438" s="28" t="s">
        <v>0</v>
      </c>
      <c r="D438" s="34">
        <v>398885.5</v>
      </c>
      <c r="E438" s="34">
        <f>E439+E441</f>
        <v>388053.89999999997</v>
      </c>
      <c r="F438" s="34">
        <f t="shared" ref="F438:G438" si="210">F439+F441</f>
        <v>388053.70832999999</v>
      </c>
      <c r="G438" s="34">
        <f t="shared" si="210"/>
        <v>388051.31618999998</v>
      </c>
      <c r="H438" s="34">
        <f t="shared" si="185"/>
        <v>97.283886275635496</v>
      </c>
      <c r="I438" s="34">
        <f t="shared" si="186"/>
        <v>99.999334162084182</v>
      </c>
    </row>
    <row r="439" spans="1:9">
      <c r="A439" s="33" t="s">
        <v>89</v>
      </c>
      <c r="B439" s="28" t="s">
        <v>893</v>
      </c>
      <c r="C439" s="28" t="s">
        <v>90</v>
      </c>
      <c r="D439" s="34">
        <v>541.9</v>
      </c>
      <c r="E439" s="34">
        <f>E440</f>
        <v>440.31099999999998</v>
      </c>
      <c r="F439" s="34">
        <f t="shared" ref="F439:G439" si="211">F440</f>
        <v>440.3109</v>
      </c>
      <c r="G439" s="34">
        <f t="shared" si="211"/>
        <v>440.3109</v>
      </c>
      <c r="H439" s="34">
        <f t="shared" si="185"/>
        <v>81.253164790551764</v>
      </c>
      <c r="I439" s="34">
        <f t="shared" si="186"/>
        <v>99.999977288779988</v>
      </c>
    </row>
    <row r="440" spans="1:9" ht="25.5">
      <c r="A440" s="33" t="s">
        <v>91</v>
      </c>
      <c r="B440" s="28" t="s">
        <v>893</v>
      </c>
      <c r="C440" s="28" t="s">
        <v>92</v>
      </c>
      <c r="D440" s="34">
        <v>541.9</v>
      </c>
      <c r="E440" s="34">
        <f>КВСР!J2038</f>
        <v>440.31099999999998</v>
      </c>
      <c r="F440" s="34">
        <f>КВСР!K2038</f>
        <v>440.3109</v>
      </c>
      <c r="G440" s="34">
        <f>КВСР!L2038</f>
        <v>440.3109</v>
      </c>
      <c r="H440" s="34">
        <f t="shared" si="185"/>
        <v>81.253164790551764</v>
      </c>
      <c r="I440" s="34">
        <f t="shared" si="186"/>
        <v>99.999977288779988</v>
      </c>
    </row>
    <row r="441" spans="1:9">
      <c r="A441" s="33" t="s">
        <v>93</v>
      </c>
      <c r="B441" s="28" t="s">
        <v>893</v>
      </c>
      <c r="C441" s="28" t="s">
        <v>94</v>
      </c>
      <c r="D441" s="34">
        <v>398343.6</v>
      </c>
      <c r="E441" s="34">
        <f>E442</f>
        <v>387613.58899999998</v>
      </c>
      <c r="F441" s="34">
        <f t="shared" ref="F441:G441" si="212">F442</f>
        <v>387613.39743000001</v>
      </c>
      <c r="G441" s="34">
        <f t="shared" si="212"/>
        <v>387611.00529</v>
      </c>
      <c r="H441" s="34">
        <f t="shared" si="185"/>
        <v>97.30569420219129</v>
      </c>
      <c r="I441" s="34">
        <f t="shared" si="186"/>
        <v>99.999333431522189</v>
      </c>
    </row>
    <row r="442" spans="1:9">
      <c r="A442" s="33" t="s">
        <v>531</v>
      </c>
      <c r="B442" s="28" t="s">
        <v>893</v>
      </c>
      <c r="C442" s="28" t="s">
        <v>532</v>
      </c>
      <c r="D442" s="34">
        <v>398343.6</v>
      </c>
      <c r="E442" s="34">
        <f>КВСР!J2040</f>
        <v>387613.58899999998</v>
      </c>
      <c r="F442" s="34">
        <f>КВСР!K2040</f>
        <v>387613.39743000001</v>
      </c>
      <c r="G442" s="34">
        <f>КВСР!L2040</f>
        <v>387611.00529</v>
      </c>
      <c r="H442" s="34">
        <f t="shared" si="185"/>
        <v>97.30569420219129</v>
      </c>
      <c r="I442" s="34">
        <f t="shared" si="186"/>
        <v>99.999333431522189</v>
      </c>
    </row>
    <row r="443" spans="1:9" ht="25.5">
      <c r="A443" s="33" t="s">
        <v>856</v>
      </c>
      <c r="B443" s="28" t="s">
        <v>894</v>
      </c>
      <c r="C443" s="28" t="s">
        <v>0</v>
      </c>
      <c r="D443" s="34">
        <v>80</v>
      </c>
      <c r="E443" s="34">
        <f>E444</f>
        <v>80</v>
      </c>
      <c r="F443" s="34">
        <f t="shared" ref="F443:G444" si="213">F444</f>
        <v>59.2</v>
      </c>
      <c r="G443" s="34">
        <f t="shared" si="213"/>
        <v>58.4</v>
      </c>
      <c r="H443" s="34">
        <f t="shared" si="185"/>
        <v>73</v>
      </c>
      <c r="I443" s="34">
        <f t="shared" si="186"/>
        <v>73</v>
      </c>
    </row>
    <row r="444" spans="1:9">
      <c r="A444" s="33" t="s">
        <v>89</v>
      </c>
      <c r="B444" s="28" t="s">
        <v>894</v>
      </c>
      <c r="C444" s="28" t="s">
        <v>90</v>
      </c>
      <c r="D444" s="34">
        <v>80</v>
      </c>
      <c r="E444" s="34">
        <f>E445</f>
        <v>80</v>
      </c>
      <c r="F444" s="34">
        <f t="shared" si="213"/>
        <v>59.2</v>
      </c>
      <c r="G444" s="34">
        <f t="shared" si="213"/>
        <v>58.4</v>
      </c>
      <c r="H444" s="34">
        <f t="shared" si="185"/>
        <v>73</v>
      </c>
      <c r="I444" s="34">
        <f t="shared" si="186"/>
        <v>73</v>
      </c>
    </row>
    <row r="445" spans="1:9" ht="25.5">
      <c r="A445" s="33" t="s">
        <v>91</v>
      </c>
      <c r="B445" s="28" t="s">
        <v>894</v>
      </c>
      <c r="C445" s="28" t="s">
        <v>92</v>
      </c>
      <c r="D445" s="34">
        <v>80</v>
      </c>
      <c r="E445" s="34">
        <f>КВСР!J2043</f>
        <v>80</v>
      </c>
      <c r="F445" s="34">
        <f>КВСР!K2043</f>
        <v>59.2</v>
      </c>
      <c r="G445" s="34">
        <f>КВСР!L2043</f>
        <v>58.4</v>
      </c>
      <c r="H445" s="34">
        <f t="shared" si="185"/>
        <v>73</v>
      </c>
      <c r="I445" s="34">
        <f t="shared" si="186"/>
        <v>73</v>
      </c>
    </row>
    <row r="446" spans="1:9">
      <c r="A446" s="33" t="s">
        <v>895</v>
      </c>
      <c r="B446" s="28" t="s">
        <v>896</v>
      </c>
      <c r="C446" s="28" t="s">
        <v>0</v>
      </c>
      <c r="D446" s="34">
        <v>171971</v>
      </c>
      <c r="E446" s="34">
        <f>E447+E449</f>
        <v>171971</v>
      </c>
      <c r="F446" s="34">
        <f t="shared" ref="F446:G446" si="214">F447+F449</f>
        <v>156872.147</v>
      </c>
      <c r="G446" s="34">
        <f t="shared" si="214"/>
        <v>156696.73951999997</v>
      </c>
      <c r="H446" s="34">
        <f t="shared" si="185"/>
        <v>91.118118473463539</v>
      </c>
      <c r="I446" s="34">
        <f t="shared" si="186"/>
        <v>91.118118473463539</v>
      </c>
    </row>
    <row r="447" spans="1:9">
      <c r="A447" s="33" t="s">
        <v>89</v>
      </c>
      <c r="B447" s="28" t="s">
        <v>896</v>
      </c>
      <c r="C447" s="28" t="s">
        <v>90</v>
      </c>
      <c r="D447" s="34">
        <v>2759</v>
      </c>
      <c r="E447" s="34">
        <f>E448</f>
        <v>2759</v>
      </c>
      <c r="F447" s="34">
        <f t="shared" ref="F447:G447" si="215">F448</f>
        <v>2549.6469999999999</v>
      </c>
      <c r="G447" s="34">
        <f t="shared" si="215"/>
        <v>2376.7934599999999</v>
      </c>
      <c r="H447" s="34">
        <f t="shared" si="185"/>
        <v>86.146917723812962</v>
      </c>
      <c r="I447" s="34">
        <f t="shared" si="186"/>
        <v>86.146917723812962</v>
      </c>
    </row>
    <row r="448" spans="1:9" ht="25.5">
      <c r="A448" s="33" t="s">
        <v>91</v>
      </c>
      <c r="B448" s="28" t="s">
        <v>896</v>
      </c>
      <c r="C448" s="28" t="s">
        <v>92</v>
      </c>
      <c r="D448" s="34">
        <v>2759</v>
      </c>
      <c r="E448" s="34">
        <f>КВСР!J2046</f>
        <v>2759</v>
      </c>
      <c r="F448" s="34">
        <f>КВСР!K2046</f>
        <v>2549.6469999999999</v>
      </c>
      <c r="G448" s="34">
        <f>КВСР!L2046</f>
        <v>2376.7934599999999</v>
      </c>
      <c r="H448" s="34">
        <f t="shared" si="185"/>
        <v>86.146917723812962</v>
      </c>
      <c r="I448" s="34">
        <f t="shared" si="186"/>
        <v>86.146917723812962</v>
      </c>
    </row>
    <row r="449" spans="1:9">
      <c r="A449" s="33" t="s">
        <v>93</v>
      </c>
      <c r="B449" s="28" t="s">
        <v>896</v>
      </c>
      <c r="C449" s="28" t="s">
        <v>94</v>
      </c>
      <c r="D449" s="34">
        <v>169212</v>
      </c>
      <c r="E449" s="34">
        <f>E450</f>
        <v>169212</v>
      </c>
      <c r="F449" s="34">
        <f t="shared" ref="F449:G449" si="216">F450</f>
        <v>154322.5</v>
      </c>
      <c r="G449" s="34">
        <f t="shared" si="216"/>
        <v>154319.94605999999</v>
      </c>
      <c r="H449" s="34">
        <f t="shared" si="185"/>
        <v>91.199173852918221</v>
      </c>
      <c r="I449" s="34">
        <f t="shared" si="186"/>
        <v>91.199173852918221</v>
      </c>
    </row>
    <row r="450" spans="1:9" ht="25.5">
      <c r="A450" s="33" t="s">
        <v>268</v>
      </c>
      <c r="B450" s="28" t="s">
        <v>896</v>
      </c>
      <c r="C450" s="28" t="s">
        <v>269</v>
      </c>
      <c r="D450" s="34">
        <v>169212</v>
      </c>
      <c r="E450" s="34">
        <f>КВСР!J2048</f>
        <v>169212</v>
      </c>
      <c r="F450" s="34">
        <f>КВСР!K2048</f>
        <v>154322.5</v>
      </c>
      <c r="G450" s="34">
        <f>КВСР!L2048</f>
        <v>154319.94605999999</v>
      </c>
      <c r="H450" s="34">
        <f t="shared" si="185"/>
        <v>91.199173852918221</v>
      </c>
      <c r="I450" s="34">
        <f t="shared" si="186"/>
        <v>91.199173852918221</v>
      </c>
    </row>
    <row r="451" spans="1:9" ht="25.5">
      <c r="A451" s="33" t="s">
        <v>897</v>
      </c>
      <c r="B451" s="28" t="s">
        <v>898</v>
      </c>
      <c r="C451" s="28" t="s">
        <v>0</v>
      </c>
      <c r="D451" s="34">
        <v>10516.7</v>
      </c>
      <c r="E451" s="34">
        <f>E452+E454</f>
        <v>10516.7</v>
      </c>
      <c r="F451" s="34">
        <f t="shared" ref="F451:G451" si="217">F452+F454</f>
        <v>10515.549080000001</v>
      </c>
      <c r="G451" s="34">
        <f t="shared" si="217"/>
        <v>10429.61859</v>
      </c>
      <c r="H451" s="34">
        <f t="shared" si="185"/>
        <v>99.171970199777491</v>
      </c>
      <c r="I451" s="34">
        <f t="shared" si="186"/>
        <v>99.171970199777491</v>
      </c>
    </row>
    <row r="452" spans="1:9">
      <c r="A452" s="33" t="s">
        <v>89</v>
      </c>
      <c r="B452" s="28" t="s">
        <v>898</v>
      </c>
      <c r="C452" s="28" t="s">
        <v>90</v>
      </c>
      <c r="D452" s="34">
        <v>168.7</v>
      </c>
      <c r="E452" s="34">
        <f>E453</f>
        <v>127.7</v>
      </c>
      <c r="F452" s="34">
        <f t="shared" ref="F452:G452" si="218">F453</f>
        <v>126.54908</v>
      </c>
      <c r="G452" s="34">
        <f t="shared" si="218"/>
        <v>123.99966000000001</v>
      </c>
      <c r="H452" s="34">
        <f t="shared" si="185"/>
        <v>73.503058684054551</v>
      </c>
      <c r="I452" s="34">
        <f t="shared" si="186"/>
        <v>97.102317932654657</v>
      </c>
    </row>
    <row r="453" spans="1:9" ht="25.5">
      <c r="A453" s="33" t="s">
        <v>91</v>
      </c>
      <c r="B453" s="28" t="s">
        <v>898</v>
      </c>
      <c r="C453" s="28" t="s">
        <v>92</v>
      </c>
      <c r="D453" s="34">
        <v>168.7</v>
      </c>
      <c r="E453" s="34">
        <f>КВСР!J2051</f>
        <v>127.7</v>
      </c>
      <c r="F453" s="34">
        <f>КВСР!K2051</f>
        <v>126.54908</v>
      </c>
      <c r="G453" s="34">
        <f>КВСР!L2051</f>
        <v>123.99966000000001</v>
      </c>
      <c r="H453" s="34">
        <f t="shared" si="185"/>
        <v>73.503058684054551</v>
      </c>
      <c r="I453" s="34">
        <f t="shared" si="186"/>
        <v>97.102317932654657</v>
      </c>
    </row>
    <row r="454" spans="1:9">
      <c r="A454" s="33" t="s">
        <v>93</v>
      </c>
      <c r="B454" s="28" t="s">
        <v>898</v>
      </c>
      <c r="C454" s="28" t="s">
        <v>94</v>
      </c>
      <c r="D454" s="34">
        <v>10348</v>
      </c>
      <c r="E454" s="34">
        <f>E455</f>
        <v>10389</v>
      </c>
      <c r="F454" s="34">
        <f t="shared" ref="F454:G454" si="219">F455</f>
        <v>10389</v>
      </c>
      <c r="G454" s="34">
        <f t="shared" si="219"/>
        <v>10305.618930000001</v>
      </c>
      <c r="H454" s="34">
        <f t="shared" si="185"/>
        <v>99.59044192114419</v>
      </c>
      <c r="I454" s="34">
        <f t="shared" si="186"/>
        <v>99.197410049090379</v>
      </c>
    </row>
    <row r="455" spans="1:9" ht="25.5">
      <c r="A455" s="33" t="s">
        <v>268</v>
      </c>
      <c r="B455" s="28" t="s">
        <v>898</v>
      </c>
      <c r="C455" s="28" t="s">
        <v>269</v>
      </c>
      <c r="D455" s="34">
        <v>10348</v>
      </c>
      <c r="E455" s="34">
        <f>КВСР!J2053</f>
        <v>10389</v>
      </c>
      <c r="F455" s="34">
        <f>КВСР!K2053</f>
        <v>10389</v>
      </c>
      <c r="G455" s="34">
        <f>КВСР!L2053</f>
        <v>10305.618930000001</v>
      </c>
      <c r="H455" s="34">
        <f t="shared" si="185"/>
        <v>99.59044192114419</v>
      </c>
      <c r="I455" s="34">
        <f t="shared" si="186"/>
        <v>99.197410049090379</v>
      </c>
    </row>
    <row r="456" spans="1:9" ht="25.5">
      <c r="A456" s="33" t="s">
        <v>899</v>
      </c>
      <c r="B456" s="28" t="s">
        <v>900</v>
      </c>
      <c r="C456" s="28" t="s">
        <v>0</v>
      </c>
      <c r="D456" s="34">
        <v>142365.70000000001</v>
      </c>
      <c r="E456" s="34">
        <f>E457+E459</f>
        <v>142365.69999999998</v>
      </c>
      <c r="F456" s="34">
        <f t="shared" ref="F456:G456" si="220">F457+F459</f>
        <v>142185.28099999999</v>
      </c>
      <c r="G456" s="34">
        <f t="shared" si="220"/>
        <v>142142.44936000003</v>
      </c>
      <c r="H456" s="34">
        <f t="shared" si="185"/>
        <v>99.843185093038585</v>
      </c>
      <c r="I456" s="34">
        <f t="shared" si="186"/>
        <v>99.843185093038585</v>
      </c>
    </row>
    <row r="457" spans="1:9">
      <c r="A457" s="33" t="s">
        <v>89</v>
      </c>
      <c r="B457" s="28" t="s">
        <v>900</v>
      </c>
      <c r="C457" s="28" t="s">
        <v>90</v>
      </c>
      <c r="D457" s="34">
        <v>2110.8000000000002</v>
      </c>
      <c r="E457" s="34">
        <f>E458</f>
        <v>2106.0039999999999</v>
      </c>
      <c r="F457" s="34">
        <f t="shared" ref="F457:G457" si="221">F458</f>
        <v>1925.585</v>
      </c>
      <c r="G457" s="34">
        <f t="shared" si="221"/>
        <v>1884.3882799999999</v>
      </c>
      <c r="H457" s="34">
        <f t="shared" si="185"/>
        <v>89.273653591055506</v>
      </c>
      <c r="I457" s="34">
        <f t="shared" si="186"/>
        <v>89.47695635905724</v>
      </c>
    </row>
    <row r="458" spans="1:9" ht="25.5">
      <c r="A458" s="33" t="s">
        <v>91</v>
      </c>
      <c r="B458" s="28" t="s">
        <v>900</v>
      </c>
      <c r="C458" s="28" t="s">
        <v>92</v>
      </c>
      <c r="D458" s="34">
        <v>2110.8000000000002</v>
      </c>
      <c r="E458" s="34">
        <f>КВСР!J2056</f>
        <v>2106.0039999999999</v>
      </c>
      <c r="F458" s="34">
        <f>КВСР!K2056</f>
        <v>1925.585</v>
      </c>
      <c r="G458" s="34">
        <f>КВСР!L2056</f>
        <v>1884.3882799999999</v>
      </c>
      <c r="H458" s="34">
        <f t="shared" ref="H458:H521" si="222">G458/D458*100</f>
        <v>89.273653591055506</v>
      </c>
      <c r="I458" s="34">
        <f t="shared" ref="I458:I521" si="223">G458/E458*100</f>
        <v>89.47695635905724</v>
      </c>
    </row>
    <row r="459" spans="1:9">
      <c r="A459" s="33" t="s">
        <v>93</v>
      </c>
      <c r="B459" s="28" t="s">
        <v>900</v>
      </c>
      <c r="C459" s="28" t="s">
        <v>94</v>
      </c>
      <c r="D459" s="34">
        <v>140254.9</v>
      </c>
      <c r="E459" s="34">
        <f>E460</f>
        <v>140259.696</v>
      </c>
      <c r="F459" s="34">
        <f t="shared" ref="F459:G459" si="224">F460</f>
        <v>140259.696</v>
      </c>
      <c r="G459" s="34">
        <f t="shared" si="224"/>
        <v>140258.06108000001</v>
      </c>
      <c r="H459" s="34">
        <f t="shared" si="222"/>
        <v>100.00225381074033</v>
      </c>
      <c r="I459" s="34">
        <f t="shared" si="223"/>
        <v>99.998834362224784</v>
      </c>
    </row>
    <row r="460" spans="1:9" ht="25.5">
      <c r="A460" s="33" t="s">
        <v>268</v>
      </c>
      <c r="B460" s="28" t="s">
        <v>900</v>
      </c>
      <c r="C460" s="28" t="s">
        <v>269</v>
      </c>
      <c r="D460" s="34">
        <v>140254.9</v>
      </c>
      <c r="E460" s="34">
        <f>КВСР!J2058</f>
        <v>140259.696</v>
      </c>
      <c r="F460" s="34">
        <f>КВСР!K2058</f>
        <v>140259.696</v>
      </c>
      <c r="G460" s="34">
        <f>КВСР!L2058</f>
        <v>140258.06108000001</v>
      </c>
      <c r="H460" s="34">
        <f t="shared" si="222"/>
        <v>100.00225381074033</v>
      </c>
      <c r="I460" s="34">
        <f t="shared" si="223"/>
        <v>99.998834362224784</v>
      </c>
    </row>
    <row r="461" spans="1:9" ht="25.5">
      <c r="A461" s="33" t="s">
        <v>901</v>
      </c>
      <c r="B461" s="28" t="s">
        <v>902</v>
      </c>
      <c r="C461" s="28" t="s">
        <v>0</v>
      </c>
      <c r="D461" s="34">
        <v>1724923.4</v>
      </c>
      <c r="E461" s="34">
        <f>E462+E464</f>
        <v>1724923.4</v>
      </c>
      <c r="F461" s="34">
        <f t="shared" ref="F461:G461" si="225">F462+F464</f>
        <v>1724633.81761</v>
      </c>
      <c r="G461" s="34">
        <f t="shared" si="225"/>
        <v>1724621.3098200001</v>
      </c>
      <c r="H461" s="34">
        <f t="shared" si="222"/>
        <v>99.982486748107206</v>
      </c>
      <c r="I461" s="34">
        <f t="shared" si="223"/>
        <v>99.982486748107206</v>
      </c>
    </row>
    <row r="462" spans="1:9">
      <c r="A462" s="33" t="s">
        <v>89</v>
      </c>
      <c r="B462" s="28" t="s">
        <v>902</v>
      </c>
      <c r="C462" s="28" t="s">
        <v>90</v>
      </c>
      <c r="D462" s="34">
        <v>26357</v>
      </c>
      <c r="E462" s="34">
        <f>E463</f>
        <v>23326.29739</v>
      </c>
      <c r="F462" s="34">
        <f t="shared" ref="F462:G462" si="226">F463</f>
        <v>23036.715</v>
      </c>
      <c r="G462" s="34">
        <f t="shared" si="226"/>
        <v>23036.71413</v>
      </c>
      <c r="H462" s="34">
        <f t="shared" si="222"/>
        <v>87.402641157946661</v>
      </c>
      <c r="I462" s="34">
        <f t="shared" si="223"/>
        <v>98.758554539718148</v>
      </c>
    </row>
    <row r="463" spans="1:9" ht="25.5">
      <c r="A463" s="33" t="s">
        <v>91</v>
      </c>
      <c r="B463" s="28" t="s">
        <v>902</v>
      </c>
      <c r="C463" s="28" t="s">
        <v>92</v>
      </c>
      <c r="D463" s="34">
        <v>26357</v>
      </c>
      <c r="E463" s="34">
        <f>КВСР!J2061</f>
        <v>23326.29739</v>
      </c>
      <c r="F463" s="34">
        <f>КВСР!K2061</f>
        <v>23036.715</v>
      </c>
      <c r="G463" s="34">
        <f>КВСР!L2061</f>
        <v>23036.71413</v>
      </c>
      <c r="H463" s="34">
        <f t="shared" si="222"/>
        <v>87.402641157946661</v>
      </c>
      <c r="I463" s="34">
        <f t="shared" si="223"/>
        <v>98.758554539718148</v>
      </c>
    </row>
    <row r="464" spans="1:9">
      <c r="A464" s="33" t="s">
        <v>93</v>
      </c>
      <c r="B464" s="28" t="s">
        <v>902</v>
      </c>
      <c r="C464" s="28" t="s">
        <v>94</v>
      </c>
      <c r="D464" s="34">
        <v>1698566.4</v>
      </c>
      <c r="E464" s="34">
        <f>E465</f>
        <v>1701597.1026099999</v>
      </c>
      <c r="F464" s="34">
        <f t="shared" ref="F464:G464" si="227">F465</f>
        <v>1701597.1026099999</v>
      </c>
      <c r="G464" s="34">
        <f t="shared" si="227"/>
        <v>1701584.5956900001</v>
      </c>
      <c r="H464" s="34">
        <f t="shared" si="222"/>
        <v>100.17769076852103</v>
      </c>
      <c r="I464" s="34">
        <f t="shared" si="223"/>
        <v>99.999264989345562</v>
      </c>
    </row>
    <row r="465" spans="1:9" ht="25.5">
      <c r="A465" s="33" t="s">
        <v>268</v>
      </c>
      <c r="B465" s="28" t="s">
        <v>902</v>
      </c>
      <c r="C465" s="28" t="s">
        <v>269</v>
      </c>
      <c r="D465" s="34">
        <v>1698566.4</v>
      </c>
      <c r="E465" s="34">
        <f>КВСР!J2063</f>
        <v>1701597.1026099999</v>
      </c>
      <c r="F465" s="34">
        <f>КВСР!K2063</f>
        <v>1701597.1026099999</v>
      </c>
      <c r="G465" s="34">
        <f>КВСР!L2063</f>
        <v>1701584.5956900001</v>
      </c>
      <c r="H465" s="34">
        <f t="shared" si="222"/>
        <v>100.17769076852103</v>
      </c>
      <c r="I465" s="34">
        <f t="shared" si="223"/>
        <v>99.999264989345562</v>
      </c>
    </row>
    <row r="466" spans="1:9" ht="25.5">
      <c r="A466" s="33" t="s">
        <v>903</v>
      </c>
      <c r="B466" s="28" t="s">
        <v>904</v>
      </c>
      <c r="C466" s="28" t="s">
        <v>0</v>
      </c>
      <c r="D466" s="34">
        <v>36.4</v>
      </c>
      <c r="E466" s="34">
        <f>E467</f>
        <v>36.4</v>
      </c>
      <c r="F466" s="34">
        <f t="shared" ref="F466:G467" si="228">F467</f>
        <v>36.319000000000003</v>
      </c>
      <c r="G466" s="34">
        <f t="shared" si="228"/>
        <v>36.20673</v>
      </c>
      <c r="H466" s="34">
        <f t="shared" si="222"/>
        <v>99.46903846153846</v>
      </c>
      <c r="I466" s="34">
        <f t="shared" si="223"/>
        <v>99.46903846153846</v>
      </c>
    </row>
    <row r="467" spans="1:9">
      <c r="A467" s="33" t="s">
        <v>93</v>
      </c>
      <c r="B467" s="28" t="s">
        <v>904</v>
      </c>
      <c r="C467" s="28" t="s">
        <v>94</v>
      </c>
      <c r="D467" s="34">
        <v>36.4</v>
      </c>
      <c r="E467" s="34">
        <f>E468</f>
        <v>36.4</v>
      </c>
      <c r="F467" s="34">
        <f t="shared" si="228"/>
        <v>36.319000000000003</v>
      </c>
      <c r="G467" s="34">
        <f t="shared" si="228"/>
        <v>36.20673</v>
      </c>
      <c r="H467" s="34">
        <f t="shared" si="222"/>
        <v>99.46903846153846</v>
      </c>
      <c r="I467" s="34">
        <f t="shared" si="223"/>
        <v>99.46903846153846</v>
      </c>
    </row>
    <row r="468" spans="1:9" ht="25.5">
      <c r="A468" s="33" t="s">
        <v>268</v>
      </c>
      <c r="B468" s="28" t="s">
        <v>904</v>
      </c>
      <c r="C468" s="28" t="s">
        <v>269</v>
      </c>
      <c r="D468" s="34">
        <v>36.4</v>
      </c>
      <c r="E468" s="34">
        <f>КВСР!J2066</f>
        <v>36.4</v>
      </c>
      <c r="F468" s="34">
        <f>КВСР!K2066</f>
        <v>36.319000000000003</v>
      </c>
      <c r="G468" s="34">
        <f>КВСР!L2066</f>
        <v>36.20673</v>
      </c>
      <c r="H468" s="34">
        <f t="shared" si="222"/>
        <v>99.46903846153846</v>
      </c>
      <c r="I468" s="34">
        <f t="shared" si="223"/>
        <v>99.46903846153846</v>
      </c>
    </row>
    <row r="469" spans="1:9" ht="38.25">
      <c r="A469" s="33" t="s">
        <v>905</v>
      </c>
      <c r="B469" s="28" t="s">
        <v>906</v>
      </c>
      <c r="C469" s="28" t="s">
        <v>0</v>
      </c>
      <c r="D469" s="34">
        <v>15203.4</v>
      </c>
      <c r="E469" s="34">
        <f>E470+E472</f>
        <v>15203.4</v>
      </c>
      <c r="F469" s="34">
        <f t="shared" ref="F469:G469" si="229">F470+F472</f>
        <v>15191.743989999999</v>
      </c>
      <c r="G469" s="34">
        <f t="shared" si="229"/>
        <v>15191.690579999999</v>
      </c>
      <c r="H469" s="34">
        <f t="shared" si="222"/>
        <v>99.922981569911983</v>
      </c>
      <c r="I469" s="34">
        <f t="shared" si="223"/>
        <v>99.922981569911983</v>
      </c>
    </row>
    <row r="470" spans="1:9">
      <c r="A470" s="33" t="s">
        <v>89</v>
      </c>
      <c r="B470" s="28" t="s">
        <v>906</v>
      </c>
      <c r="C470" s="28" t="s">
        <v>90</v>
      </c>
      <c r="D470" s="34">
        <v>224.4</v>
      </c>
      <c r="E470" s="34">
        <f>E471</f>
        <v>221.715</v>
      </c>
      <c r="F470" s="34">
        <f t="shared" ref="F470:G470" si="230">F471</f>
        <v>210.05898999999999</v>
      </c>
      <c r="G470" s="34">
        <f t="shared" si="230"/>
        <v>210.00558000000001</v>
      </c>
      <c r="H470" s="34">
        <f t="shared" si="222"/>
        <v>93.58537433155081</v>
      </c>
      <c r="I470" s="34">
        <f t="shared" si="223"/>
        <v>94.718706447466346</v>
      </c>
    </row>
    <row r="471" spans="1:9" ht="25.5">
      <c r="A471" s="33" t="s">
        <v>91</v>
      </c>
      <c r="B471" s="28" t="s">
        <v>906</v>
      </c>
      <c r="C471" s="28" t="s">
        <v>92</v>
      </c>
      <c r="D471" s="34">
        <v>224.4</v>
      </c>
      <c r="E471" s="34">
        <f>КВСР!J2069</f>
        <v>221.715</v>
      </c>
      <c r="F471" s="34">
        <f>КВСР!K2069</f>
        <v>210.05898999999999</v>
      </c>
      <c r="G471" s="34">
        <f>КВСР!L2069</f>
        <v>210.00558000000001</v>
      </c>
      <c r="H471" s="34">
        <f t="shared" si="222"/>
        <v>93.58537433155081</v>
      </c>
      <c r="I471" s="34">
        <f t="shared" si="223"/>
        <v>94.718706447466346</v>
      </c>
    </row>
    <row r="472" spans="1:9">
      <c r="A472" s="33" t="s">
        <v>93</v>
      </c>
      <c r="B472" s="28" t="s">
        <v>906</v>
      </c>
      <c r="C472" s="28" t="s">
        <v>94</v>
      </c>
      <c r="D472" s="34">
        <v>14979</v>
      </c>
      <c r="E472" s="34">
        <f>E473</f>
        <v>14981.684999999999</v>
      </c>
      <c r="F472" s="34">
        <f t="shared" ref="F472:G472" si="231">F473</f>
        <v>14981.684999999999</v>
      </c>
      <c r="G472" s="34">
        <f t="shared" si="231"/>
        <v>14981.684999999999</v>
      </c>
      <c r="H472" s="34">
        <f t="shared" si="222"/>
        <v>100.01792509513319</v>
      </c>
      <c r="I472" s="34">
        <f t="shared" si="223"/>
        <v>100</v>
      </c>
    </row>
    <row r="473" spans="1:9" ht="25.5">
      <c r="A473" s="33" t="s">
        <v>268</v>
      </c>
      <c r="B473" s="28" t="s">
        <v>906</v>
      </c>
      <c r="C473" s="28" t="s">
        <v>269</v>
      </c>
      <c r="D473" s="34">
        <v>14979</v>
      </c>
      <c r="E473" s="34">
        <f>КВСР!J2071</f>
        <v>14981.684999999999</v>
      </c>
      <c r="F473" s="34">
        <f>КВСР!K2071</f>
        <v>14981.684999999999</v>
      </c>
      <c r="G473" s="34">
        <f>КВСР!L2071</f>
        <v>14981.684999999999</v>
      </c>
      <c r="H473" s="34">
        <f t="shared" si="222"/>
        <v>100.01792509513319</v>
      </c>
      <c r="I473" s="34">
        <f t="shared" si="223"/>
        <v>100</v>
      </c>
    </row>
    <row r="474" spans="1:9">
      <c r="A474" s="33" t="s">
        <v>849</v>
      </c>
      <c r="B474" s="28" t="s">
        <v>850</v>
      </c>
      <c r="C474" s="28" t="s">
        <v>0</v>
      </c>
      <c r="D474" s="34">
        <v>49570.400000000001</v>
      </c>
      <c r="E474" s="34">
        <f>E475+E477</f>
        <v>49570.400000000001</v>
      </c>
      <c r="F474" s="34">
        <f t="shared" ref="F474:G474" si="232">F475+F477</f>
        <v>46395.941310000002</v>
      </c>
      <c r="G474" s="34">
        <f t="shared" si="232"/>
        <v>46395.940440000006</v>
      </c>
      <c r="H474" s="34">
        <f t="shared" si="222"/>
        <v>93.596058212158866</v>
      </c>
      <c r="I474" s="34">
        <f t="shared" si="223"/>
        <v>93.596058212158866</v>
      </c>
    </row>
    <row r="475" spans="1:9">
      <c r="A475" s="33" t="s">
        <v>89</v>
      </c>
      <c r="B475" s="28" t="s">
        <v>850</v>
      </c>
      <c r="C475" s="28" t="s">
        <v>90</v>
      </c>
      <c r="D475" s="34">
        <v>303.3</v>
      </c>
      <c r="E475" s="34">
        <f>E476</f>
        <v>303.3</v>
      </c>
      <c r="F475" s="34">
        <f t="shared" ref="F475:G475" si="233">F476</f>
        <v>282.83575000000002</v>
      </c>
      <c r="G475" s="34">
        <f t="shared" si="233"/>
        <v>282.83488</v>
      </c>
      <c r="H475" s="34">
        <f t="shared" si="222"/>
        <v>93.252515661061651</v>
      </c>
      <c r="I475" s="34">
        <f t="shared" si="223"/>
        <v>93.252515661061651</v>
      </c>
    </row>
    <row r="476" spans="1:9" ht="25.5">
      <c r="A476" s="33" t="s">
        <v>91</v>
      </c>
      <c r="B476" s="28" t="s">
        <v>850</v>
      </c>
      <c r="C476" s="28" t="s">
        <v>92</v>
      </c>
      <c r="D476" s="34">
        <v>303.3</v>
      </c>
      <c r="E476" s="34">
        <f>КВСР!J1916</f>
        <v>303.3</v>
      </c>
      <c r="F476" s="34">
        <f>КВСР!K1916</f>
        <v>282.83575000000002</v>
      </c>
      <c r="G476" s="34">
        <f>КВСР!L1916</f>
        <v>282.83488</v>
      </c>
      <c r="H476" s="34">
        <f t="shared" si="222"/>
        <v>93.252515661061651</v>
      </c>
      <c r="I476" s="34">
        <f t="shared" si="223"/>
        <v>93.252515661061651</v>
      </c>
    </row>
    <row r="477" spans="1:9">
      <c r="A477" s="33" t="s">
        <v>93</v>
      </c>
      <c r="B477" s="28" t="s">
        <v>850</v>
      </c>
      <c r="C477" s="28" t="s">
        <v>94</v>
      </c>
      <c r="D477" s="34">
        <v>49267.1</v>
      </c>
      <c r="E477" s="34">
        <f>E478</f>
        <v>49267.1</v>
      </c>
      <c r="F477" s="34">
        <f t="shared" ref="F477:G477" si="234">F478</f>
        <v>46113.105560000004</v>
      </c>
      <c r="G477" s="34">
        <f t="shared" si="234"/>
        <v>46113.105560000004</v>
      </c>
      <c r="H477" s="34">
        <f t="shared" si="222"/>
        <v>93.598173141914188</v>
      </c>
      <c r="I477" s="34">
        <f t="shared" si="223"/>
        <v>93.598173141914188</v>
      </c>
    </row>
    <row r="478" spans="1:9" ht="25.5">
      <c r="A478" s="33" t="s">
        <v>268</v>
      </c>
      <c r="B478" s="28" t="s">
        <v>850</v>
      </c>
      <c r="C478" s="28" t="s">
        <v>269</v>
      </c>
      <c r="D478" s="34">
        <v>49267.1</v>
      </c>
      <c r="E478" s="34">
        <f>КВСР!J1918</f>
        <v>49267.1</v>
      </c>
      <c r="F478" s="34">
        <f>КВСР!K1918</f>
        <v>46113.105560000004</v>
      </c>
      <c r="G478" s="34">
        <f>КВСР!L1918</f>
        <v>46113.105560000004</v>
      </c>
      <c r="H478" s="34">
        <f t="shared" si="222"/>
        <v>93.598173141914188</v>
      </c>
      <c r="I478" s="34">
        <f t="shared" si="223"/>
        <v>93.598173141914188</v>
      </c>
    </row>
    <row r="479" spans="1:9" ht="51">
      <c r="A479" s="33" t="s">
        <v>907</v>
      </c>
      <c r="B479" s="28" t="s">
        <v>908</v>
      </c>
      <c r="C479" s="28" t="s">
        <v>0</v>
      </c>
      <c r="D479" s="34">
        <v>517.70000000000005</v>
      </c>
      <c r="E479" s="34">
        <f>E480+E482</f>
        <v>517.70000000000005</v>
      </c>
      <c r="F479" s="34">
        <f t="shared" ref="F479:G479" si="235">F480+F482</f>
        <v>465.95335</v>
      </c>
      <c r="G479" s="34">
        <f t="shared" si="235"/>
        <v>465.35195999999996</v>
      </c>
      <c r="H479" s="34">
        <f t="shared" si="222"/>
        <v>89.888344601120323</v>
      </c>
      <c r="I479" s="34">
        <f t="shared" si="223"/>
        <v>89.888344601120323</v>
      </c>
    </row>
    <row r="480" spans="1:9">
      <c r="A480" s="33" t="s">
        <v>89</v>
      </c>
      <c r="B480" s="28" t="s">
        <v>908</v>
      </c>
      <c r="C480" s="28" t="s">
        <v>90</v>
      </c>
      <c r="D480" s="34">
        <v>6.2</v>
      </c>
      <c r="E480" s="34">
        <f>E481</f>
        <v>6.2</v>
      </c>
      <c r="F480" s="34">
        <f t="shared" ref="F480:G480" si="236">F481</f>
        <v>5.9072300000000002</v>
      </c>
      <c r="G480" s="34">
        <f t="shared" si="236"/>
        <v>5.8765599999999996</v>
      </c>
      <c r="H480" s="34">
        <f t="shared" si="222"/>
        <v>94.783225806451597</v>
      </c>
      <c r="I480" s="34">
        <f t="shared" si="223"/>
        <v>94.783225806451597</v>
      </c>
    </row>
    <row r="481" spans="1:9" ht="25.5">
      <c r="A481" s="33" t="s">
        <v>91</v>
      </c>
      <c r="B481" s="28" t="s">
        <v>908</v>
      </c>
      <c r="C481" s="28" t="s">
        <v>92</v>
      </c>
      <c r="D481" s="34">
        <v>6.2</v>
      </c>
      <c r="E481" s="34">
        <f>КВСР!J2074</f>
        <v>6.2</v>
      </c>
      <c r="F481" s="34">
        <f>КВСР!K2074</f>
        <v>5.9072300000000002</v>
      </c>
      <c r="G481" s="34">
        <f>КВСР!L2074</f>
        <v>5.8765599999999996</v>
      </c>
      <c r="H481" s="34">
        <f t="shared" si="222"/>
        <v>94.783225806451597</v>
      </c>
      <c r="I481" s="34">
        <f t="shared" si="223"/>
        <v>94.783225806451597</v>
      </c>
    </row>
    <row r="482" spans="1:9">
      <c r="A482" s="33" t="s">
        <v>93</v>
      </c>
      <c r="B482" s="28" t="s">
        <v>908</v>
      </c>
      <c r="C482" s="28" t="s">
        <v>94</v>
      </c>
      <c r="D482" s="34">
        <v>511.5</v>
      </c>
      <c r="E482" s="34">
        <f>E483</f>
        <v>511.5</v>
      </c>
      <c r="F482" s="34">
        <f t="shared" ref="F482:G482" si="237">F483</f>
        <v>460.04611999999997</v>
      </c>
      <c r="G482" s="34">
        <f t="shared" si="237"/>
        <v>459.47539999999998</v>
      </c>
      <c r="H482" s="34">
        <f t="shared" si="222"/>
        <v>89.829012707722384</v>
      </c>
      <c r="I482" s="34">
        <f t="shared" si="223"/>
        <v>89.829012707722384</v>
      </c>
    </row>
    <row r="483" spans="1:9" ht="25.5">
      <c r="A483" s="33" t="s">
        <v>268</v>
      </c>
      <c r="B483" s="28" t="s">
        <v>908</v>
      </c>
      <c r="C483" s="28" t="s">
        <v>269</v>
      </c>
      <c r="D483" s="34">
        <v>511.5</v>
      </c>
      <c r="E483" s="34">
        <f>КВСР!J2076</f>
        <v>511.5</v>
      </c>
      <c r="F483" s="34">
        <f>КВСР!K2076</f>
        <v>460.04611999999997</v>
      </c>
      <c r="G483" s="34">
        <f>КВСР!L2076</f>
        <v>459.47539999999998</v>
      </c>
      <c r="H483" s="34">
        <f t="shared" si="222"/>
        <v>89.829012707722384</v>
      </c>
      <c r="I483" s="34">
        <f t="shared" si="223"/>
        <v>89.829012707722384</v>
      </c>
    </row>
    <row r="484" spans="1:9" ht="25.5">
      <c r="A484" s="33" t="s">
        <v>909</v>
      </c>
      <c r="B484" s="28" t="s">
        <v>910</v>
      </c>
      <c r="C484" s="28" t="s">
        <v>0</v>
      </c>
      <c r="D484" s="34">
        <v>51436</v>
      </c>
      <c r="E484" s="34">
        <f>E485+E487</f>
        <v>51436</v>
      </c>
      <c r="F484" s="34">
        <f t="shared" ref="F484:G484" si="238">F485+F487</f>
        <v>51414.491450000001</v>
      </c>
      <c r="G484" s="34">
        <f t="shared" si="238"/>
        <v>51414.491450000001</v>
      </c>
      <c r="H484" s="34">
        <f t="shared" si="222"/>
        <v>99.958183859553614</v>
      </c>
      <c r="I484" s="34">
        <f t="shared" si="223"/>
        <v>99.958183859553614</v>
      </c>
    </row>
    <row r="485" spans="1:9">
      <c r="A485" s="33" t="s">
        <v>89</v>
      </c>
      <c r="B485" s="28" t="s">
        <v>910</v>
      </c>
      <c r="C485" s="28" t="s">
        <v>90</v>
      </c>
      <c r="D485" s="34">
        <v>632.9</v>
      </c>
      <c r="E485" s="34">
        <f>E486</f>
        <v>626.60577000000001</v>
      </c>
      <c r="F485" s="34">
        <f t="shared" ref="F485:G485" si="239">F486</f>
        <v>605.09721999999999</v>
      </c>
      <c r="G485" s="34">
        <f t="shared" si="239"/>
        <v>605.09721999999999</v>
      </c>
      <c r="H485" s="34">
        <f t="shared" si="222"/>
        <v>95.60708168747037</v>
      </c>
      <c r="I485" s="34">
        <f t="shared" si="223"/>
        <v>96.567451014694612</v>
      </c>
    </row>
    <row r="486" spans="1:9" ht="25.5">
      <c r="A486" s="33" t="s">
        <v>91</v>
      </c>
      <c r="B486" s="28" t="s">
        <v>910</v>
      </c>
      <c r="C486" s="28" t="s">
        <v>92</v>
      </c>
      <c r="D486" s="34">
        <v>632.9</v>
      </c>
      <c r="E486" s="34">
        <f>КВСР!J2079</f>
        <v>626.60577000000001</v>
      </c>
      <c r="F486" s="34">
        <f>КВСР!K2079</f>
        <v>605.09721999999999</v>
      </c>
      <c r="G486" s="34">
        <f>КВСР!L2079</f>
        <v>605.09721999999999</v>
      </c>
      <c r="H486" s="34">
        <f t="shared" si="222"/>
        <v>95.60708168747037</v>
      </c>
      <c r="I486" s="34">
        <f t="shared" si="223"/>
        <v>96.567451014694612</v>
      </c>
    </row>
    <row r="487" spans="1:9">
      <c r="A487" s="33" t="s">
        <v>93</v>
      </c>
      <c r="B487" s="28" t="s">
        <v>910</v>
      </c>
      <c r="C487" s="28" t="s">
        <v>94</v>
      </c>
      <c r="D487" s="34">
        <v>50803.1</v>
      </c>
      <c r="E487" s="34">
        <f>E488</f>
        <v>50809.394229999998</v>
      </c>
      <c r="F487" s="34">
        <f t="shared" ref="F487:G487" si="240">F488</f>
        <v>50809.394229999998</v>
      </c>
      <c r="G487" s="34">
        <f t="shared" si="240"/>
        <v>50809.394229999998</v>
      </c>
      <c r="H487" s="34">
        <f t="shared" si="222"/>
        <v>100.01238946048568</v>
      </c>
      <c r="I487" s="34">
        <f t="shared" si="223"/>
        <v>100</v>
      </c>
    </row>
    <row r="488" spans="1:9" ht="25.5">
      <c r="A488" s="33" t="s">
        <v>268</v>
      </c>
      <c r="B488" s="28" t="s">
        <v>910</v>
      </c>
      <c r="C488" s="28" t="s">
        <v>269</v>
      </c>
      <c r="D488" s="34">
        <v>50803.1</v>
      </c>
      <c r="E488" s="34">
        <f>КВСР!J2081</f>
        <v>50809.394229999998</v>
      </c>
      <c r="F488" s="34">
        <f>КВСР!K2081</f>
        <v>50809.394229999998</v>
      </c>
      <c r="G488" s="34">
        <f>КВСР!L2081</f>
        <v>50809.394229999998</v>
      </c>
      <c r="H488" s="34">
        <f t="shared" si="222"/>
        <v>100.01238946048568</v>
      </c>
      <c r="I488" s="34">
        <f t="shared" si="223"/>
        <v>100</v>
      </c>
    </row>
    <row r="489" spans="1:9">
      <c r="A489" s="33" t="s">
        <v>911</v>
      </c>
      <c r="B489" s="28" t="s">
        <v>912</v>
      </c>
      <c r="C489" s="28" t="s">
        <v>0</v>
      </c>
      <c r="D489" s="34">
        <v>48765.599999999999</v>
      </c>
      <c r="E489" s="34">
        <f>E490+E492</f>
        <v>48765.599999999999</v>
      </c>
      <c r="F489" s="34">
        <f t="shared" ref="F489:G489" si="241">F490+F492</f>
        <v>48705.048999999999</v>
      </c>
      <c r="G489" s="34">
        <f t="shared" si="241"/>
        <v>48700.81841</v>
      </c>
      <c r="H489" s="34">
        <f t="shared" si="222"/>
        <v>99.867157196876491</v>
      </c>
      <c r="I489" s="34">
        <f t="shared" si="223"/>
        <v>99.867157196876491</v>
      </c>
    </row>
    <row r="490" spans="1:9">
      <c r="A490" s="33" t="s">
        <v>89</v>
      </c>
      <c r="B490" s="28" t="s">
        <v>912</v>
      </c>
      <c r="C490" s="28" t="s">
        <v>90</v>
      </c>
      <c r="D490" s="34">
        <v>571.6</v>
      </c>
      <c r="E490" s="34">
        <f>E491</f>
        <v>571.6</v>
      </c>
      <c r="F490" s="34">
        <f t="shared" ref="F490:G490" si="242">F491</f>
        <v>511.04899999999998</v>
      </c>
      <c r="G490" s="34">
        <f t="shared" si="242"/>
        <v>506.81936999999999</v>
      </c>
      <c r="H490" s="34">
        <f t="shared" si="222"/>
        <v>88.666789713086075</v>
      </c>
      <c r="I490" s="34">
        <f t="shared" si="223"/>
        <v>88.666789713086075</v>
      </c>
    </row>
    <row r="491" spans="1:9" ht="25.5">
      <c r="A491" s="33" t="s">
        <v>91</v>
      </c>
      <c r="B491" s="28" t="s">
        <v>912</v>
      </c>
      <c r="C491" s="28" t="s">
        <v>92</v>
      </c>
      <c r="D491" s="34">
        <v>571.6</v>
      </c>
      <c r="E491" s="34">
        <f>КВСР!J2084</f>
        <v>571.6</v>
      </c>
      <c r="F491" s="34">
        <f>КВСР!K2084</f>
        <v>511.04899999999998</v>
      </c>
      <c r="G491" s="34">
        <f>КВСР!L2084</f>
        <v>506.81936999999999</v>
      </c>
      <c r="H491" s="34">
        <f t="shared" si="222"/>
        <v>88.666789713086075</v>
      </c>
      <c r="I491" s="34">
        <f t="shared" si="223"/>
        <v>88.666789713086075</v>
      </c>
    </row>
    <row r="492" spans="1:9">
      <c r="A492" s="33" t="s">
        <v>93</v>
      </c>
      <c r="B492" s="28" t="s">
        <v>912</v>
      </c>
      <c r="C492" s="28" t="s">
        <v>94</v>
      </c>
      <c r="D492" s="34">
        <v>48194</v>
      </c>
      <c r="E492" s="34">
        <f>E493</f>
        <v>48194</v>
      </c>
      <c r="F492" s="34">
        <f t="shared" ref="F492:G492" si="243">F493</f>
        <v>48194</v>
      </c>
      <c r="G492" s="34">
        <f t="shared" si="243"/>
        <v>48193.999040000002</v>
      </c>
      <c r="H492" s="34">
        <f t="shared" si="222"/>
        <v>99.999998008050795</v>
      </c>
      <c r="I492" s="34">
        <f t="shared" si="223"/>
        <v>99.999998008050795</v>
      </c>
    </row>
    <row r="493" spans="1:9" ht="25.5">
      <c r="A493" s="33" t="s">
        <v>268</v>
      </c>
      <c r="B493" s="28" t="s">
        <v>912</v>
      </c>
      <c r="C493" s="28" t="s">
        <v>269</v>
      </c>
      <c r="D493" s="34">
        <v>48194</v>
      </c>
      <c r="E493" s="34">
        <f>КВСР!J2086</f>
        <v>48194</v>
      </c>
      <c r="F493" s="34">
        <f>КВСР!K2086</f>
        <v>48194</v>
      </c>
      <c r="G493" s="34">
        <f>КВСР!L2086</f>
        <v>48193.999040000002</v>
      </c>
      <c r="H493" s="34">
        <f t="shared" si="222"/>
        <v>99.999998008050795</v>
      </c>
      <c r="I493" s="34">
        <f t="shared" si="223"/>
        <v>99.999998008050795</v>
      </c>
    </row>
    <row r="494" spans="1:9">
      <c r="A494" s="33" t="s">
        <v>913</v>
      </c>
      <c r="B494" s="28" t="s">
        <v>914</v>
      </c>
      <c r="C494" s="28" t="s">
        <v>0</v>
      </c>
      <c r="D494" s="34">
        <v>203933.8</v>
      </c>
      <c r="E494" s="34">
        <f>E495+E497</f>
        <v>203933.89500000002</v>
      </c>
      <c r="F494" s="34">
        <f t="shared" ref="F494:G494" si="244">F495+F497</f>
        <v>203917.12288000001</v>
      </c>
      <c r="G494" s="34">
        <f t="shared" si="244"/>
        <v>203905.03712999998</v>
      </c>
      <c r="H494" s="34">
        <f t="shared" si="222"/>
        <v>99.985895977027837</v>
      </c>
      <c r="I494" s="34">
        <f t="shared" si="223"/>
        <v>99.985849399875377</v>
      </c>
    </row>
    <row r="495" spans="1:9">
      <c r="A495" s="33" t="s">
        <v>89</v>
      </c>
      <c r="B495" s="28" t="s">
        <v>914</v>
      </c>
      <c r="C495" s="28" t="s">
        <v>90</v>
      </c>
      <c r="D495" s="34">
        <v>2525.1999999999998</v>
      </c>
      <c r="E495" s="34">
        <f>E496</f>
        <v>2525.2489999999998</v>
      </c>
      <c r="F495" s="34">
        <f t="shared" ref="F495:G495" si="245">F496</f>
        <v>2508.4768800000002</v>
      </c>
      <c r="G495" s="34">
        <f t="shared" si="245"/>
        <v>2508.4685199999999</v>
      </c>
      <c r="H495" s="34">
        <f t="shared" si="222"/>
        <v>99.337419610327899</v>
      </c>
      <c r="I495" s="34">
        <f t="shared" si="223"/>
        <v>99.335492064346937</v>
      </c>
    </row>
    <row r="496" spans="1:9" ht="25.5">
      <c r="A496" s="33" t="s">
        <v>91</v>
      </c>
      <c r="B496" s="28" t="s">
        <v>914</v>
      </c>
      <c r="C496" s="28" t="s">
        <v>92</v>
      </c>
      <c r="D496" s="34">
        <v>2525.1999999999998</v>
      </c>
      <c r="E496" s="34">
        <f>КВСР!J2089</f>
        <v>2525.2489999999998</v>
      </c>
      <c r="F496" s="34">
        <f>КВСР!K2089</f>
        <v>2508.4768800000002</v>
      </c>
      <c r="G496" s="34">
        <f>КВСР!L2089</f>
        <v>2508.4685199999999</v>
      </c>
      <c r="H496" s="34">
        <f t="shared" si="222"/>
        <v>99.337419610327899</v>
      </c>
      <c r="I496" s="34">
        <f t="shared" si="223"/>
        <v>99.335492064346937</v>
      </c>
    </row>
    <row r="497" spans="1:9">
      <c r="A497" s="33" t="s">
        <v>93</v>
      </c>
      <c r="B497" s="28" t="s">
        <v>914</v>
      </c>
      <c r="C497" s="28" t="s">
        <v>94</v>
      </c>
      <c r="D497" s="34">
        <v>201408.6</v>
      </c>
      <c r="E497" s="34">
        <f>E498</f>
        <v>201408.64600000001</v>
      </c>
      <c r="F497" s="34">
        <f t="shared" ref="F497:G497" si="246">F498</f>
        <v>201408.64600000001</v>
      </c>
      <c r="G497" s="34">
        <f t="shared" si="246"/>
        <v>201396.56860999999</v>
      </c>
      <c r="H497" s="34">
        <f t="shared" si="222"/>
        <v>99.994026377225197</v>
      </c>
      <c r="I497" s="34">
        <f t="shared" si="223"/>
        <v>99.99400353945083</v>
      </c>
    </row>
    <row r="498" spans="1:9">
      <c r="A498" s="33" t="s">
        <v>531</v>
      </c>
      <c r="B498" s="28" t="s">
        <v>914</v>
      </c>
      <c r="C498" s="28" t="s">
        <v>532</v>
      </c>
      <c r="D498" s="34">
        <v>201408.6</v>
      </c>
      <c r="E498" s="34">
        <f>КВСР!J2091</f>
        <v>201408.64600000001</v>
      </c>
      <c r="F498" s="34">
        <f>КВСР!K2091</f>
        <v>201408.64600000001</v>
      </c>
      <c r="G498" s="34">
        <f>КВСР!L2091</f>
        <v>201396.56860999999</v>
      </c>
      <c r="H498" s="34">
        <f t="shared" si="222"/>
        <v>99.994026377225197</v>
      </c>
      <c r="I498" s="34">
        <f t="shared" si="223"/>
        <v>99.99400353945083</v>
      </c>
    </row>
    <row r="499" spans="1:9">
      <c r="A499" s="33" t="s">
        <v>915</v>
      </c>
      <c r="B499" s="28" t="s">
        <v>916</v>
      </c>
      <c r="C499" s="28" t="s">
        <v>0</v>
      </c>
      <c r="D499" s="34">
        <v>1470960</v>
      </c>
      <c r="E499" s="34">
        <f>E500+E502</f>
        <v>1470960</v>
      </c>
      <c r="F499" s="34">
        <f t="shared" ref="F499:G499" si="247">F500+F502</f>
        <v>1470936.2977199999</v>
      </c>
      <c r="G499" s="34">
        <f t="shared" si="247"/>
        <v>1470902.2431900001</v>
      </c>
      <c r="H499" s="34">
        <f t="shared" si="222"/>
        <v>99.996073529531742</v>
      </c>
      <c r="I499" s="34">
        <f t="shared" si="223"/>
        <v>99.996073529531742</v>
      </c>
    </row>
    <row r="500" spans="1:9">
      <c r="A500" s="33" t="s">
        <v>89</v>
      </c>
      <c r="B500" s="28" t="s">
        <v>916</v>
      </c>
      <c r="C500" s="28" t="s">
        <v>90</v>
      </c>
      <c r="D500" s="34">
        <v>20409.7</v>
      </c>
      <c r="E500" s="34">
        <f>E501</f>
        <v>20409.7</v>
      </c>
      <c r="F500" s="34">
        <f t="shared" ref="F500:G500" si="248">F501</f>
        <v>20385.99972</v>
      </c>
      <c r="G500" s="34">
        <f t="shared" si="248"/>
        <v>20385.97536</v>
      </c>
      <c r="H500" s="34">
        <f t="shared" si="222"/>
        <v>99.883758017021322</v>
      </c>
      <c r="I500" s="34">
        <f t="shared" si="223"/>
        <v>99.883758017021322</v>
      </c>
    </row>
    <row r="501" spans="1:9" ht="25.5">
      <c r="A501" s="33" t="s">
        <v>91</v>
      </c>
      <c r="B501" s="28" t="s">
        <v>916</v>
      </c>
      <c r="C501" s="28" t="s">
        <v>92</v>
      </c>
      <c r="D501" s="34">
        <v>20409.7</v>
      </c>
      <c r="E501" s="34">
        <f>КВСР!J2094</f>
        <v>20409.7</v>
      </c>
      <c r="F501" s="34">
        <f>КВСР!K2094</f>
        <v>20385.99972</v>
      </c>
      <c r="G501" s="34">
        <f>КВСР!L2094</f>
        <v>20385.97536</v>
      </c>
      <c r="H501" s="34">
        <f t="shared" si="222"/>
        <v>99.883758017021322</v>
      </c>
      <c r="I501" s="34">
        <f t="shared" si="223"/>
        <v>99.883758017021322</v>
      </c>
    </row>
    <row r="502" spans="1:9">
      <c r="A502" s="33" t="s">
        <v>93</v>
      </c>
      <c r="B502" s="28" t="s">
        <v>916</v>
      </c>
      <c r="C502" s="28" t="s">
        <v>94</v>
      </c>
      <c r="D502" s="34">
        <v>1450550.3</v>
      </c>
      <c r="E502" s="34">
        <f>E503</f>
        <v>1450550.3</v>
      </c>
      <c r="F502" s="34">
        <f t="shared" ref="F502:G502" si="249">F503</f>
        <v>1450550.298</v>
      </c>
      <c r="G502" s="34">
        <f t="shared" si="249"/>
        <v>1450516.26783</v>
      </c>
      <c r="H502" s="34">
        <f t="shared" si="222"/>
        <v>99.997653844199675</v>
      </c>
      <c r="I502" s="34">
        <f t="shared" si="223"/>
        <v>99.997653844199675</v>
      </c>
    </row>
    <row r="503" spans="1:9">
      <c r="A503" s="33" t="s">
        <v>531</v>
      </c>
      <c r="B503" s="28" t="s">
        <v>916</v>
      </c>
      <c r="C503" s="28" t="s">
        <v>532</v>
      </c>
      <c r="D503" s="34">
        <v>1450550.3</v>
      </c>
      <c r="E503" s="34">
        <f>КВСР!J2096</f>
        <v>1450550.3</v>
      </c>
      <c r="F503" s="34">
        <f>КВСР!K2096</f>
        <v>1450550.298</v>
      </c>
      <c r="G503" s="34">
        <f>КВСР!L2096</f>
        <v>1450516.26783</v>
      </c>
      <c r="H503" s="34">
        <f t="shared" si="222"/>
        <v>99.997653844199675</v>
      </c>
      <c r="I503" s="34">
        <f t="shared" si="223"/>
        <v>99.997653844199675</v>
      </c>
    </row>
    <row r="504" spans="1:9">
      <c r="A504" s="33" t="s">
        <v>917</v>
      </c>
      <c r="B504" s="28" t="s">
        <v>918</v>
      </c>
      <c r="C504" s="28" t="s">
        <v>0</v>
      </c>
      <c r="D504" s="34">
        <v>258.10000000000002</v>
      </c>
      <c r="E504" s="34">
        <f>E505+E507</f>
        <v>258.10000000000002</v>
      </c>
      <c r="F504" s="34">
        <f t="shared" ref="F504:G504" si="250">F505+F507</f>
        <v>248.51092</v>
      </c>
      <c r="G504" s="34">
        <f t="shared" si="250"/>
        <v>248.47057000000001</v>
      </c>
      <c r="H504" s="34">
        <f t="shared" si="222"/>
        <v>96.269108872530012</v>
      </c>
      <c r="I504" s="34">
        <f t="shared" si="223"/>
        <v>96.269108872530012</v>
      </c>
    </row>
    <row r="505" spans="1:9">
      <c r="A505" s="33" t="s">
        <v>89</v>
      </c>
      <c r="B505" s="28" t="s">
        <v>918</v>
      </c>
      <c r="C505" s="28" t="s">
        <v>90</v>
      </c>
      <c r="D505" s="34">
        <v>4.3</v>
      </c>
      <c r="E505" s="34">
        <f>E506</f>
        <v>4.3</v>
      </c>
      <c r="F505" s="34">
        <f t="shared" ref="F505:G505" si="251">F506</f>
        <v>4.1322599999999996</v>
      </c>
      <c r="G505" s="34">
        <f t="shared" si="251"/>
        <v>4.0919100000000004</v>
      </c>
      <c r="H505" s="34">
        <f t="shared" si="222"/>
        <v>95.160697674418614</v>
      </c>
      <c r="I505" s="34">
        <f t="shared" si="223"/>
        <v>95.160697674418614</v>
      </c>
    </row>
    <row r="506" spans="1:9" ht="25.5">
      <c r="A506" s="33" t="s">
        <v>91</v>
      </c>
      <c r="B506" s="28" t="s">
        <v>918</v>
      </c>
      <c r="C506" s="28" t="s">
        <v>92</v>
      </c>
      <c r="D506" s="34">
        <v>4.3</v>
      </c>
      <c r="E506" s="34">
        <f>КВСР!J2099</f>
        <v>4.3</v>
      </c>
      <c r="F506" s="34">
        <f>КВСР!K2099</f>
        <v>4.1322599999999996</v>
      </c>
      <c r="G506" s="34">
        <f>КВСР!L2099</f>
        <v>4.0919100000000004</v>
      </c>
      <c r="H506" s="34">
        <f t="shared" si="222"/>
        <v>95.160697674418614</v>
      </c>
      <c r="I506" s="34">
        <f t="shared" si="223"/>
        <v>95.160697674418614</v>
      </c>
    </row>
    <row r="507" spans="1:9">
      <c r="A507" s="33" t="s">
        <v>93</v>
      </c>
      <c r="B507" s="28" t="s">
        <v>918</v>
      </c>
      <c r="C507" s="28" t="s">
        <v>94</v>
      </c>
      <c r="D507" s="34">
        <v>253.8</v>
      </c>
      <c r="E507" s="34">
        <f>E508</f>
        <v>253.8</v>
      </c>
      <c r="F507" s="34">
        <f t="shared" ref="F507:G507" si="252">F508</f>
        <v>244.37866</v>
      </c>
      <c r="G507" s="34">
        <f t="shared" si="252"/>
        <v>244.37866</v>
      </c>
      <c r="H507" s="34">
        <f t="shared" si="222"/>
        <v>96.287888100866809</v>
      </c>
      <c r="I507" s="34">
        <f t="shared" si="223"/>
        <v>96.287888100866809</v>
      </c>
    </row>
    <row r="508" spans="1:9">
      <c r="A508" s="33" t="s">
        <v>531</v>
      </c>
      <c r="B508" s="28" t="s">
        <v>918</v>
      </c>
      <c r="C508" s="28" t="s">
        <v>532</v>
      </c>
      <c r="D508" s="34">
        <v>253.8</v>
      </c>
      <c r="E508" s="34">
        <f>КВСР!J2101</f>
        <v>253.8</v>
      </c>
      <c r="F508" s="34">
        <f>КВСР!K2101</f>
        <v>244.37866</v>
      </c>
      <c r="G508" s="34">
        <f>КВСР!L2101</f>
        <v>244.37866</v>
      </c>
      <c r="H508" s="34">
        <f t="shared" si="222"/>
        <v>96.287888100866809</v>
      </c>
      <c r="I508" s="34">
        <f t="shared" si="223"/>
        <v>96.287888100866809</v>
      </c>
    </row>
    <row r="509" spans="1:9" ht="25.5">
      <c r="A509" s="33" t="s">
        <v>919</v>
      </c>
      <c r="B509" s="28" t="s">
        <v>920</v>
      </c>
      <c r="C509" s="28" t="s">
        <v>0</v>
      </c>
      <c r="D509" s="34">
        <v>11106.1</v>
      </c>
      <c r="E509" s="34">
        <f>E510+E512</f>
        <v>11106.1</v>
      </c>
      <c r="F509" s="34">
        <f t="shared" ref="F509:G509" si="253">F510+F512</f>
        <v>11040.226760000001</v>
      </c>
      <c r="G509" s="34">
        <f t="shared" si="253"/>
        <v>11039.619620000001</v>
      </c>
      <c r="H509" s="34">
        <f t="shared" si="222"/>
        <v>99.401406614383092</v>
      </c>
      <c r="I509" s="34">
        <f t="shared" si="223"/>
        <v>99.401406614383092</v>
      </c>
    </row>
    <row r="510" spans="1:9">
      <c r="A510" s="33" t="s">
        <v>89</v>
      </c>
      <c r="B510" s="28" t="s">
        <v>920</v>
      </c>
      <c r="C510" s="28" t="s">
        <v>90</v>
      </c>
      <c r="D510" s="34">
        <v>170.4</v>
      </c>
      <c r="E510" s="34">
        <f>E511</f>
        <v>170.4</v>
      </c>
      <c r="F510" s="34">
        <f t="shared" ref="F510:G510" si="254">F511</f>
        <v>168.16918000000001</v>
      </c>
      <c r="G510" s="34">
        <f t="shared" si="254"/>
        <v>168.16918000000001</v>
      </c>
      <c r="H510" s="34">
        <f t="shared" si="222"/>
        <v>98.690833333333345</v>
      </c>
      <c r="I510" s="34">
        <f t="shared" si="223"/>
        <v>98.690833333333345</v>
      </c>
    </row>
    <row r="511" spans="1:9" ht="25.5">
      <c r="A511" s="33" t="s">
        <v>91</v>
      </c>
      <c r="B511" s="28" t="s">
        <v>920</v>
      </c>
      <c r="C511" s="28" t="s">
        <v>92</v>
      </c>
      <c r="D511" s="34">
        <v>170.4</v>
      </c>
      <c r="E511" s="34">
        <f>КВСР!J2104</f>
        <v>170.4</v>
      </c>
      <c r="F511" s="34">
        <f>КВСР!K2104</f>
        <v>168.16918000000001</v>
      </c>
      <c r="G511" s="34">
        <f>КВСР!L2104</f>
        <v>168.16918000000001</v>
      </c>
      <c r="H511" s="34">
        <f t="shared" si="222"/>
        <v>98.690833333333345</v>
      </c>
      <c r="I511" s="34">
        <f t="shared" si="223"/>
        <v>98.690833333333345</v>
      </c>
    </row>
    <row r="512" spans="1:9">
      <c r="A512" s="33" t="s">
        <v>93</v>
      </c>
      <c r="B512" s="28" t="s">
        <v>920</v>
      </c>
      <c r="C512" s="28" t="s">
        <v>94</v>
      </c>
      <c r="D512" s="34">
        <v>10935.7</v>
      </c>
      <c r="E512" s="34">
        <f>E513</f>
        <v>10935.7</v>
      </c>
      <c r="F512" s="34">
        <f t="shared" ref="F512:G512" si="255">F513</f>
        <v>10872.057580000001</v>
      </c>
      <c r="G512" s="34">
        <f t="shared" si="255"/>
        <v>10871.450440000001</v>
      </c>
      <c r="H512" s="34">
        <f t="shared" si="222"/>
        <v>99.412478762219152</v>
      </c>
      <c r="I512" s="34">
        <f t="shared" si="223"/>
        <v>99.412478762219152</v>
      </c>
    </row>
    <row r="513" spans="1:9">
      <c r="A513" s="33" t="s">
        <v>531</v>
      </c>
      <c r="B513" s="28" t="s">
        <v>920</v>
      </c>
      <c r="C513" s="28" t="s">
        <v>532</v>
      </c>
      <c r="D513" s="34">
        <v>10935.7</v>
      </c>
      <c r="E513" s="34">
        <f>КВСР!J2106</f>
        <v>10935.7</v>
      </c>
      <c r="F513" s="34">
        <f>КВСР!K2106</f>
        <v>10872.057580000001</v>
      </c>
      <c r="G513" s="34">
        <f>КВСР!L2106</f>
        <v>10871.450440000001</v>
      </c>
      <c r="H513" s="34">
        <f t="shared" si="222"/>
        <v>99.412478762219152</v>
      </c>
      <c r="I513" s="34">
        <f t="shared" si="223"/>
        <v>99.412478762219152</v>
      </c>
    </row>
    <row r="514" spans="1:9" ht="25.5">
      <c r="A514" s="33" t="s">
        <v>921</v>
      </c>
      <c r="B514" s="28" t="s">
        <v>922</v>
      </c>
      <c r="C514" s="28" t="s">
        <v>0</v>
      </c>
      <c r="D514" s="34">
        <v>233559.1</v>
      </c>
      <c r="E514" s="34">
        <f>E515+E517</f>
        <v>233559.07500000001</v>
      </c>
      <c r="F514" s="34">
        <f t="shared" ref="F514:G514" si="256">F515+F517</f>
        <v>233549.36859</v>
      </c>
      <c r="G514" s="34">
        <f t="shared" si="256"/>
        <v>233530.59367999999</v>
      </c>
      <c r="H514" s="34">
        <f t="shared" si="222"/>
        <v>99.987794815102475</v>
      </c>
      <c r="I514" s="34">
        <f t="shared" si="223"/>
        <v>99.987805517726073</v>
      </c>
    </row>
    <row r="515" spans="1:9">
      <c r="A515" s="33" t="s">
        <v>89</v>
      </c>
      <c r="B515" s="28" t="s">
        <v>922</v>
      </c>
      <c r="C515" s="28" t="s">
        <v>90</v>
      </c>
      <c r="D515" s="34">
        <v>2523.5</v>
      </c>
      <c r="E515" s="34">
        <f>E516</f>
        <v>2612.0239999999999</v>
      </c>
      <c r="F515" s="34">
        <f t="shared" ref="F515:G515" si="257">F516</f>
        <v>2602.3175900000001</v>
      </c>
      <c r="G515" s="34">
        <f t="shared" si="257"/>
        <v>2589.6201799999999</v>
      </c>
      <c r="H515" s="34">
        <f t="shared" si="222"/>
        <v>102.62017753120665</v>
      </c>
      <c r="I515" s="34">
        <f t="shared" si="223"/>
        <v>99.142281234781919</v>
      </c>
    </row>
    <row r="516" spans="1:9" ht="25.5">
      <c r="A516" s="33" t="s">
        <v>91</v>
      </c>
      <c r="B516" s="28" t="s">
        <v>922</v>
      </c>
      <c r="C516" s="28" t="s">
        <v>92</v>
      </c>
      <c r="D516" s="34">
        <v>2523.5</v>
      </c>
      <c r="E516" s="34">
        <f>КВСР!J2109</f>
        <v>2612.0239999999999</v>
      </c>
      <c r="F516" s="34">
        <f>КВСР!K2109</f>
        <v>2602.3175900000001</v>
      </c>
      <c r="G516" s="34">
        <f>КВСР!L2109</f>
        <v>2589.6201799999999</v>
      </c>
      <c r="H516" s="34">
        <f t="shared" si="222"/>
        <v>102.62017753120665</v>
      </c>
      <c r="I516" s="34">
        <f t="shared" si="223"/>
        <v>99.142281234781919</v>
      </c>
    </row>
    <row r="517" spans="1:9">
      <c r="A517" s="33" t="s">
        <v>93</v>
      </c>
      <c r="B517" s="28" t="s">
        <v>922</v>
      </c>
      <c r="C517" s="28" t="s">
        <v>94</v>
      </c>
      <c r="D517" s="34">
        <v>231035.6</v>
      </c>
      <c r="E517" s="34">
        <f>E518</f>
        <v>230947.05100000001</v>
      </c>
      <c r="F517" s="34">
        <f t="shared" ref="F517:G517" si="258">F518</f>
        <v>230947.05100000001</v>
      </c>
      <c r="G517" s="34">
        <f t="shared" si="258"/>
        <v>230940.97349999999</v>
      </c>
      <c r="H517" s="34">
        <f t="shared" si="222"/>
        <v>99.959042459257347</v>
      </c>
      <c r="I517" s="34">
        <f t="shared" si="223"/>
        <v>99.997368444423216</v>
      </c>
    </row>
    <row r="518" spans="1:9">
      <c r="A518" s="33" t="s">
        <v>531</v>
      </c>
      <c r="B518" s="28" t="s">
        <v>922</v>
      </c>
      <c r="C518" s="28" t="s">
        <v>532</v>
      </c>
      <c r="D518" s="34">
        <v>231035.6</v>
      </c>
      <c r="E518" s="34">
        <f>КВСР!J2111</f>
        <v>230947.05100000001</v>
      </c>
      <c r="F518" s="34">
        <f>КВСР!K2111</f>
        <v>230947.05100000001</v>
      </c>
      <c r="G518" s="34">
        <f>КВСР!L2111</f>
        <v>230940.97349999999</v>
      </c>
      <c r="H518" s="34">
        <f t="shared" si="222"/>
        <v>99.959042459257347</v>
      </c>
      <c r="I518" s="34">
        <f t="shared" si="223"/>
        <v>99.997368444423216</v>
      </c>
    </row>
    <row r="519" spans="1:9" ht="38.25">
      <c r="A519" s="33" t="s">
        <v>923</v>
      </c>
      <c r="B519" s="28" t="s">
        <v>924</v>
      </c>
      <c r="C519" s="28" t="s">
        <v>0</v>
      </c>
      <c r="D519" s="34">
        <v>58.5</v>
      </c>
      <c r="E519" s="34">
        <f>E520+E522</f>
        <v>58.5</v>
      </c>
      <c r="F519" s="34">
        <f t="shared" ref="F519:G519" si="259">F520+F522</f>
        <v>55.420160000000003</v>
      </c>
      <c r="G519" s="34">
        <f t="shared" si="259"/>
        <v>55.420160000000003</v>
      </c>
      <c r="H519" s="34">
        <f t="shared" si="222"/>
        <v>94.735316239316248</v>
      </c>
      <c r="I519" s="34">
        <f t="shared" si="223"/>
        <v>94.735316239316248</v>
      </c>
    </row>
    <row r="520" spans="1:9">
      <c r="A520" s="33" t="s">
        <v>89</v>
      </c>
      <c r="B520" s="28" t="s">
        <v>924</v>
      </c>
      <c r="C520" s="28" t="s">
        <v>90</v>
      </c>
      <c r="D520" s="34">
        <v>0.9</v>
      </c>
      <c r="E520" s="34">
        <f>E521</f>
        <v>0.9</v>
      </c>
      <c r="F520" s="34">
        <f t="shared" ref="F520:G520" si="260">F521</f>
        <v>0.77742</v>
      </c>
      <c r="G520" s="34">
        <f t="shared" si="260"/>
        <v>0.77742</v>
      </c>
      <c r="H520" s="34">
        <f t="shared" si="222"/>
        <v>86.38</v>
      </c>
      <c r="I520" s="34">
        <f t="shared" si="223"/>
        <v>86.38</v>
      </c>
    </row>
    <row r="521" spans="1:9" ht="25.5">
      <c r="A521" s="33" t="s">
        <v>91</v>
      </c>
      <c r="B521" s="28" t="s">
        <v>924</v>
      </c>
      <c r="C521" s="28" t="s">
        <v>92</v>
      </c>
      <c r="D521" s="34">
        <v>0.9</v>
      </c>
      <c r="E521" s="34">
        <f>КВСР!J2114</f>
        <v>0.9</v>
      </c>
      <c r="F521" s="34">
        <f>КВСР!K2114</f>
        <v>0.77742</v>
      </c>
      <c r="G521" s="34">
        <f>КВСР!L2114</f>
        <v>0.77742</v>
      </c>
      <c r="H521" s="34">
        <f t="shared" si="222"/>
        <v>86.38</v>
      </c>
      <c r="I521" s="34">
        <f t="shared" si="223"/>
        <v>86.38</v>
      </c>
    </row>
    <row r="522" spans="1:9">
      <c r="A522" s="33" t="s">
        <v>93</v>
      </c>
      <c r="B522" s="28" t="s">
        <v>924</v>
      </c>
      <c r="C522" s="28" t="s">
        <v>94</v>
      </c>
      <c r="D522" s="34">
        <v>57.6</v>
      </c>
      <c r="E522" s="34">
        <f>E523</f>
        <v>57.6</v>
      </c>
      <c r="F522" s="34">
        <f t="shared" ref="F522:G522" si="261">F523</f>
        <v>54.642740000000003</v>
      </c>
      <c r="G522" s="34">
        <f t="shared" si="261"/>
        <v>54.642740000000003</v>
      </c>
      <c r="H522" s="34">
        <f t="shared" ref="H522:H585" si="262">G522/D522*100</f>
        <v>94.865868055555552</v>
      </c>
      <c r="I522" s="34">
        <f t="shared" ref="I522:I585" si="263">G522/E522*100</f>
        <v>94.865868055555552</v>
      </c>
    </row>
    <row r="523" spans="1:9">
      <c r="A523" s="33" t="s">
        <v>531</v>
      </c>
      <c r="B523" s="28" t="s">
        <v>924</v>
      </c>
      <c r="C523" s="28" t="s">
        <v>532</v>
      </c>
      <c r="D523" s="34">
        <v>57.6</v>
      </c>
      <c r="E523" s="34">
        <f>КВСР!J2116</f>
        <v>57.6</v>
      </c>
      <c r="F523" s="34">
        <f>КВСР!K2116</f>
        <v>54.642740000000003</v>
      </c>
      <c r="G523" s="34">
        <f>КВСР!L2116</f>
        <v>54.642740000000003</v>
      </c>
      <c r="H523" s="34">
        <f t="shared" si="262"/>
        <v>94.865868055555552</v>
      </c>
      <c r="I523" s="34">
        <f t="shared" si="263"/>
        <v>94.865868055555552</v>
      </c>
    </row>
    <row r="524" spans="1:9" ht="38.25">
      <c r="A524" s="33" t="s">
        <v>925</v>
      </c>
      <c r="B524" s="28" t="s">
        <v>926</v>
      </c>
      <c r="C524" s="28" t="s">
        <v>0</v>
      </c>
      <c r="D524" s="34">
        <v>1661.4</v>
      </c>
      <c r="E524" s="34">
        <f>E525+E527</f>
        <v>1661.4</v>
      </c>
      <c r="F524" s="34">
        <f t="shared" ref="F524:G524" si="264">F525+F527</f>
        <v>1031.2665</v>
      </c>
      <c r="G524" s="34">
        <f t="shared" si="264"/>
        <v>1028.6565000000001</v>
      </c>
      <c r="H524" s="34">
        <f t="shared" si="262"/>
        <v>61.915041531238714</v>
      </c>
      <c r="I524" s="34">
        <f t="shared" si="263"/>
        <v>61.915041531238714</v>
      </c>
    </row>
    <row r="525" spans="1:9">
      <c r="A525" s="33" t="s">
        <v>89</v>
      </c>
      <c r="B525" s="28" t="s">
        <v>926</v>
      </c>
      <c r="C525" s="28" t="s">
        <v>90</v>
      </c>
      <c r="D525" s="34">
        <v>21.4</v>
      </c>
      <c r="E525" s="34">
        <f>E526</f>
        <v>21.4</v>
      </c>
      <c r="F525" s="34">
        <f t="shared" ref="F525:G525" si="265">F526</f>
        <v>11.266500000000001</v>
      </c>
      <c r="G525" s="34">
        <f t="shared" si="265"/>
        <v>8.6564999999999994</v>
      </c>
      <c r="H525" s="34">
        <f t="shared" si="262"/>
        <v>40.450934579439249</v>
      </c>
      <c r="I525" s="34">
        <f t="shared" si="263"/>
        <v>40.450934579439249</v>
      </c>
    </row>
    <row r="526" spans="1:9" ht="25.5">
      <c r="A526" s="33" t="s">
        <v>91</v>
      </c>
      <c r="B526" s="28" t="s">
        <v>926</v>
      </c>
      <c r="C526" s="28" t="s">
        <v>92</v>
      </c>
      <c r="D526" s="34">
        <v>21.4</v>
      </c>
      <c r="E526" s="34">
        <f>КВСР!J2119</f>
        <v>21.4</v>
      </c>
      <c r="F526" s="34">
        <f>КВСР!K2119</f>
        <v>11.266500000000001</v>
      </c>
      <c r="G526" s="34">
        <f>КВСР!L2119</f>
        <v>8.6564999999999994</v>
      </c>
      <c r="H526" s="34">
        <f t="shared" si="262"/>
        <v>40.450934579439249</v>
      </c>
      <c r="I526" s="34">
        <f t="shared" si="263"/>
        <v>40.450934579439249</v>
      </c>
    </row>
    <row r="527" spans="1:9">
      <c r="A527" s="33" t="s">
        <v>93</v>
      </c>
      <c r="B527" s="28" t="s">
        <v>926</v>
      </c>
      <c r="C527" s="28" t="s">
        <v>94</v>
      </c>
      <c r="D527" s="34">
        <v>1640</v>
      </c>
      <c r="E527" s="34">
        <f>E528</f>
        <v>1640</v>
      </c>
      <c r="F527" s="34">
        <f t="shared" ref="F527:G527" si="266">F528</f>
        <v>1020</v>
      </c>
      <c r="G527" s="34">
        <f t="shared" si="266"/>
        <v>1020</v>
      </c>
      <c r="H527" s="34">
        <f t="shared" si="262"/>
        <v>62.195121951219512</v>
      </c>
      <c r="I527" s="34">
        <f t="shared" si="263"/>
        <v>62.195121951219512</v>
      </c>
    </row>
    <row r="528" spans="1:9">
      <c r="A528" s="33" t="s">
        <v>927</v>
      </c>
      <c r="B528" s="28" t="s">
        <v>926</v>
      </c>
      <c r="C528" s="28" t="s">
        <v>928</v>
      </c>
      <c r="D528" s="34">
        <v>1640</v>
      </c>
      <c r="E528" s="34">
        <f>КВСР!J2121</f>
        <v>1640</v>
      </c>
      <c r="F528" s="34">
        <f>КВСР!K2121</f>
        <v>1020</v>
      </c>
      <c r="G528" s="34">
        <f>КВСР!L2121</f>
        <v>1020</v>
      </c>
      <c r="H528" s="34">
        <f t="shared" si="262"/>
        <v>62.195121951219512</v>
      </c>
      <c r="I528" s="34">
        <f t="shared" si="263"/>
        <v>62.195121951219512</v>
      </c>
    </row>
    <row r="529" spans="1:9" ht="25.5">
      <c r="A529" s="33" t="s">
        <v>929</v>
      </c>
      <c r="B529" s="28" t="s">
        <v>930</v>
      </c>
      <c r="C529" s="28" t="s">
        <v>0</v>
      </c>
      <c r="D529" s="34">
        <v>306538.2</v>
      </c>
      <c r="E529" s="34">
        <f>E530+E532</f>
        <v>306538.2</v>
      </c>
      <c r="F529" s="34">
        <f t="shared" ref="F529:G529" si="267">F530+F532</f>
        <v>289702.10094999999</v>
      </c>
      <c r="G529" s="34">
        <f t="shared" si="267"/>
        <v>289698.30530000001</v>
      </c>
      <c r="H529" s="34">
        <f t="shared" si="262"/>
        <v>94.506428660441017</v>
      </c>
      <c r="I529" s="34">
        <f t="shared" si="263"/>
        <v>94.506428660441017</v>
      </c>
    </row>
    <row r="530" spans="1:9">
      <c r="A530" s="33" t="s">
        <v>89</v>
      </c>
      <c r="B530" s="28" t="s">
        <v>930</v>
      </c>
      <c r="C530" s="28" t="s">
        <v>90</v>
      </c>
      <c r="D530" s="34">
        <v>3825.8</v>
      </c>
      <c r="E530" s="34">
        <f>E531</f>
        <v>3825.8</v>
      </c>
      <c r="F530" s="34">
        <f t="shared" ref="F530:G530" si="268">F531</f>
        <v>2648.2820000000002</v>
      </c>
      <c r="G530" s="34">
        <f t="shared" si="268"/>
        <v>2648.2783399999998</v>
      </c>
      <c r="H530" s="34">
        <f t="shared" si="262"/>
        <v>69.221557321344548</v>
      </c>
      <c r="I530" s="34">
        <f t="shared" si="263"/>
        <v>69.221557321344548</v>
      </c>
    </row>
    <row r="531" spans="1:9" ht="25.5">
      <c r="A531" s="33" t="s">
        <v>91</v>
      </c>
      <c r="B531" s="28" t="s">
        <v>930</v>
      </c>
      <c r="C531" s="28" t="s">
        <v>92</v>
      </c>
      <c r="D531" s="34">
        <v>3825.8</v>
      </c>
      <c r="E531" s="34">
        <f>КВСР!J2124</f>
        <v>3825.8</v>
      </c>
      <c r="F531" s="34">
        <f>КВСР!K2124</f>
        <v>2648.2820000000002</v>
      </c>
      <c r="G531" s="34">
        <f>КВСР!L2124</f>
        <v>2648.2783399999998</v>
      </c>
      <c r="H531" s="34">
        <f t="shared" si="262"/>
        <v>69.221557321344548</v>
      </c>
      <c r="I531" s="34">
        <f t="shared" si="263"/>
        <v>69.221557321344548</v>
      </c>
    </row>
    <row r="532" spans="1:9">
      <c r="A532" s="33" t="s">
        <v>93</v>
      </c>
      <c r="B532" s="28" t="s">
        <v>930</v>
      </c>
      <c r="C532" s="28" t="s">
        <v>94</v>
      </c>
      <c r="D532" s="34">
        <v>302712.40000000002</v>
      </c>
      <c r="E532" s="34">
        <f>E533</f>
        <v>302712.40000000002</v>
      </c>
      <c r="F532" s="34">
        <f t="shared" ref="F532:G532" si="269">F533</f>
        <v>287053.81894999999</v>
      </c>
      <c r="G532" s="34">
        <f t="shared" si="269"/>
        <v>287050.02695999999</v>
      </c>
      <c r="H532" s="34">
        <f t="shared" si="262"/>
        <v>94.825988945282703</v>
      </c>
      <c r="I532" s="34">
        <f t="shared" si="263"/>
        <v>94.825988945282703</v>
      </c>
    </row>
    <row r="533" spans="1:9">
      <c r="A533" s="33" t="s">
        <v>531</v>
      </c>
      <c r="B533" s="28" t="s">
        <v>930</v>
      </c>
      <c r="C533" s="28" t="s">
        <v>532</v>
      </c>
      <c r="D533" s="34">
        <v>302712.40000000002</v>
      </c>
      <c r="E533" s="34">
        <f>КВСР!J2126</f>
        <v>302712.40000000002</v>
      </c>
      <c r="F533" s="34">
        <f>КВСР!K2126</f>
        <v>287053.81894999999</v>
      </c>
      <c r="G533" s="34">
        <f>КВСР!L2126</f>
        <v>287050.02695999999</v>
      </c>
      <c r="H533" s="34">
        <f t="shared" si="262"/>
        <v>94.825988945282703</v>
      </c>
      <c r="I533" s="34">
        <f t="shared" si="263"/>
        <v>94.825988945282703</v>
      </c>
    </row>
    <row r="534" spans="1:9" ht="38.25">
      <c r="A534" s="33" t="s">
        <v>931</v>
      </c>
      <c r="B534" s="28" t="s">
        <v>932</v>
      </c>
      <c r="C534" s="28" t="s">
        <v>0</v>
      </c>
      <c r="D534" s="34">
        <v>184028.1</v>
      </c>
      <c r="E534" s="34">
        <f>E535+E537</f>
        <v>184028.1</v>
      </c>
      <c r="F534" s="34">
        <f t="shared" ref="F534:G534" si="270">F535+F537</f>
        <v>164731.94044999999</v>
      </c>
      <c r="G534" s="34">
        <f t="shared" si="270"/>
        <v>164731.94044999999</v>
      </c>
      <c r="H534" s="34">
        <f t="shared" si="262"/>
        <v>89.514558075641702</v>
      </c>
      <c r="I534" s="34">
        <f t="shared" si="263"/>
        <v>89.514558075641702</v>
      </c>
    </row>
    <row r="535" spans="1:9">
      <c r="A535" s="33" t="s">
        <v>89</v>
      </c>
      <c r="B535" s="28" t="s">
        <v>932</v>
      </c>
      <c r="C535" s="28" t="s">
        <v>90</v>
      </c>
      <c r="D535" s="34">
        <v>7814.7</v>
      </c>
      <c r="E535" s="34">
        <f>E536</f>
        <v>7814.7</v>
      </c>
      <c r="F535" s="34">
        <f t="shared" ref="F535:G535" si="271">F536</f>
        <v>5697.9463299999998</v>
      </c>
      <c r="G535" s="34">
        <f t="shared" si="271"/>
        <v>5697.9463299999998</v>
      </c>
      <c r="H535" s="34">
        <f t="shared" si="262"/>
        <v>72.913180672322682</v>
      </c>
      <c r="I535" s="34">
        <f t="shared" si="263"/>
        <v>72.913180672322682</v>
      </c>
    </row>
    <row r="536" spans="1:9" ht="25.5">
      <c r="A536" s="33" t="s">
        <v>91</v>
      </c>
      <c r="B536" s="28" t="s">
        <v>932</v>
      </c>
      <c r="C536" s="28" t="s">
        <v>92</v>
      </c>
      <c r="D536" s="34">
        <v>7814.7</v>
      </c>
      <c r="E536" s="34">
        <f>КВСР!J2129</f>
        <v>7814.7</v>
      </c>
      <c r="F536" s="34">
        <f>КВСР!K2129</f>
        <v>5697.9463299999998</v>
      </c>
      <c r="G536" s="34">
        <f>КВСР!L2129</f>
        <v>5697.9463299999998</v>
      </c>
      <c r="H536" s="34">
        <f t="shared" si="262"/>
        <v>72.913180672322682</v>
      </c>
      <c r="I536" s="34">
        <f t="shared" si="263"/>
        <v>72.913180672322682</v>
      </c>
    </row>
    <row r="537" spans="1:9">
      <c r="A537" s="33" t="s">
        <v>93</v>
      </c>
      <c r="B537" s="28" t="s">
        <v>932</v>
      </c>
      <c r="C537" s="28" t="s">
        <v>94</v>
      </c>
      <c r="D537" s="34">
        <v>176213.4</v>
      </c>
      <c r="E537" s="34">
        <f>E538</f>
        <v>176213.4</v>
      </c>
      <c r="F537" s="34">
        <f t="shared" ref="F537:G537" si="272">F538</f>
        <v>159033.99411999999</v>
      </c>
      <c r="G537" s="34">
        <f t="shared" si="272"/>
        <v>159033.99411999999</v>
      </c>
      <c r="H537" s="34">
        <f t="shared" si="262"/>
        <v>90.250794843070963</v>
      </c>
      <c r="I537" s="34">
        <f t="shared" si="263"/>
        <v>90.250794843070963</v>
      </c>
    </row>
    <row r="538" spans="1:9">
      <c r="A538" s="33" t="s">
        <v>531</v>
      </c>
      <c r="B538" s="28" t="s">
        <v>932</v>
      </c>
      <c r="C538" s="28" t="s">
        <v>532</v>
      </c>
      <c r="D538" s="34">
        <v>176213.4</v>
      </c>
      <c r="E538" s="34">
        <f>КВСР!J2131</f>
        <v>176213.4</v>
      </c>
      <c r="F538" s="34">
        <f>КВСР!K2131</f>
        <v>159033.99411999999</v>
      </c>
      <c r="G538" s="34">
        <f>КВСР!L2131</f>
        <v>159033.99411999999</v>
      </c>
      <c r="H538" s="34">
        <f t="shared" si="262"/>
        <v>90.250794843070963</v>
      </c>
      <c r="I538" s="34">
        <f t="shared" si="263"/>
        <v>90.250794843070963</v>
      </c>
    </row>
    <row r="539" spans="1:9" ht="38.25">
      <c r="A539" s="33" t="s">
        <v>933</v>
      </c>
      <c r="B539" s="28" t="s">
        <v>934</v>
      </c>
      <c r="C539" s="28" t="s">
        <v>0</v>
      </c>
      <c r="D539" s="34">
        <v>639</v>
      </c>
      <c r="E539" s="34">
        <f>E540+E542</f>
        <v>639</v>
      </c>
      <c r="F539" s="34">
        <f t="shared" ref="F539:G539" si="273">F540+F542</f>
        <v>585.60699999999997</v>
      </c>
      <c r="G539" s="34">
        <f t="shared" si="273"/>
        <v>585.60824000000002</v>
      </c>
      <c r="H539" s="34">
        <f t="shared" si="262"/>
        <v>91.644482003129895</v>
      </c>
      <c r="I539" s="34">
        <f t="shared" si="263"/>
        <v>91.644482003129895</v>
      </c>
    </row>
    <row r="540" spans="1:9">
      <c r="A540" s="33" t="s">
        <v>89</v>
      </c>
      <c r="B540" s="28" t="s">
        <v>934</v>
      </c>
      <c r="C540" s="28" t="s">
        <v>90</v>
      </c>
      <c r="D540" s="34">
        <v>7.8</v>
      </c>
      <c r="E540" s="34">
        <f>E541</f>
        <v>7.8</v>
      </c>
      <c r="F540" s="34">
        <f>F541</f>
        <v>7.0069999999999997</v>
      </c>
      <c r="G540" s="34">
        <f>G541</f>
        <v>7.0082399999999998</v>
      </c>
      <c r="H540" s="34">
        <f t="shared" si="262"/>
        <v>89.849230769230772</v>
      </c>
      <c r="I540" s="34">
        <f t="shared" si="263"/>
        <v>89.849230769230772</v>
      </c>
    </row>
    <row r="541" spans="1:9" ht="25.5">
      <c r="A541" s="33" t="s">
        <v>91</v>
      </c>
      <c r="B541" s="28" t="s">
        <v>934</v>
      </c>
      <c r="C541" s="28" t="s">
        <v>92</v>
      </c>
      <c r="D541" s="34">
        <v>7.8</v>
      </c>
      <c r="E541" s="34">
        <f>КВСР!J2134</f>
        <v>7.8</v>
      </c>
      <c r="F541" s="34">
        <f>КВСР!K2134</f>
        <v>7.0069999999999997</v>
      </c>
      <c r="G541" s="34">
        <f>КВСР!L2134</f>
        <v>7.0082399999999998</v>
      </c>
      <c r="H541" s="34">
        <f t="shared" si="262"/>
        <v>89.849230769230772</v>
      </c>
      <c r="I541" s="34">
        <f t="shared" si="263"/>
        <v>89.849230769230772</v>
      </c>
    </row>
    <row r="542" spans="1:9">
      <c r="A542" s="33" t="s">
        <v>93</v>
      </c>
      <c r="B542" s="28" t="s">
        <v>934</v>
      </c>
      <c r="C542" s="28" t="s">
        <v>94</v>
      </c>
      <c r="D542" s="34">
        <v>631.20000000000005</v>
      </c>
      <c r="E542" s="34">
        <f>E543</f>
        <v>631.20000000000005</v>
      </c>
      <c r="F542" s="34">
        <f t="shared" ref="F542:G542" si="274">F543</f>
        <v>578.6</v>
      </c>
      <c r="G542" s="34">
        <f t="shared" si="274"/>
        <v>578.6</v>
      </c>
      <c r="H542" s="34">
        <f t="shared" si="262"/>
        <v>91.666666666666657</v>
      </c>
      <c r="I542" s="34">
        <f t="shared" si="263"/>
        <v>91.666666666666657</v>
      </c>
    </row>
    <row r="543" spans="1:9">
      <c r="A543" s="33" t="s">
        <v>531</v>
      </c>
      <c r="B543" s="28" t="s">
        <v>934</v>
      </c>
      <c r="C543" s="28" t="s">
        <v>532</v>
      </c>
      <c r="D543" s="34">
        <v>631.20000000000005</v>
      </c>
      <c r="E543" s="34">
        <f>КВСР!J2136</f>
        <v>631.20000000000005</v>
      </c>
      <c r="F543" s="34">
        <f>КВСР!K2136</f>
        <v>578.6</v>
      </c>
      <c r="G543" s="34">
        <f>КВСР!L2136</f>
        <v>578.6</v>
      </c>
      <c r="H543" s="34">
        <f t="shared" si="262"/>
        <v>91.666666666666657</v>
      </c>
      <c r="I543" s="34">
        <f t="shared" si="263"/>
        <v>91.666666666666657</v>
      </c>
    </row>
    <row r="544" spans="1:9" ht="51">
      <c r="A544" s="33" t="s">
        <v>935</v>
      </c>
      <c r="B544" s="28" t="s">
        <v>936</v>
      </c>
      <c r="C544" s="28" t="s">
        <v>0</v>
      </c>
      <c r="D544" s="34">
        <v>12.2</v>
      </c>
      <c r="E544" s="34">
        <f>E545+E547</f>
        <v>12.2</v>
      </c>
      <c r="F544" s="34">
        <f t="shared" ref="F544:G544" si="275">F545+F547</f>
        <v>11.164999999999999</v>
      </c>
      <c r="G544" s="34">
        <f t="shared" si="275"/>
        <v>11.164999999999999</v>
      </c>
      <c r="H544" s="34">
        <f t="shared" si="262"/>
        <v>91.516393442622942</v>
      </c>
      <c r="I544" s="34">
        <f t="shared" si="263"/>
        <v>91.516393442622942</v>
      </c>
    </row>
    <row r="545" spans="1:9">
      <c r="A545" s="33" t="s">
        <v>89</v>
      </c>
      <c r="B545" s="28" t="s">
        <v>936</v>
      </c>
      <c r="C545" s="28" t="s">
        <v>90</v>
      </c>
      <c r="D545" s="34">
        <v>0.2</v>
      </c>
      <c r="E545" s="34">
        <f>E546</f>
        <v>0.2</v>
      </c>
      <c r="F545" s="34">
        <f t="shared" ref="F545:G545" si="276">F546</f>
        <v>0.16500000000000001</v>
      </c>
      <c r="G545" s="34">
        <f t="shared" si="276"/>
        <v>0.16500000000000001</v>
      </c>
      <c r="H545" s="34">
        <f t="shared" si="262"/>
        <v>82.5</v>
      </c>
      <c r="I545" s="34">
        <f t="shared" si="263"/>
        <v>82.5</v>
      </c>
    </row>
    <row r="546" spans="1:9" ht="25.5">
      <c r="A546" s="33" t="s">
        <v>91</v>
      </c>
      <c r="B546" s="28" t="s">
        <v>936</v>
      </c>
      <c r="C546" s="28" t="s">
        <v>92</v>
      </c>
      <c r="D546" s="34">
        <v>0.2</v>
      </c>
      <c r="E546" s="34">
        <f>КВСР!J2139</f>
        <v>0.2</v>
      </c>
      <c r="F546" s="34">
        <f>КВСР!K2139</f>
        <v>0.16500000000000001</v>
      </c>
      <c r="G546" s="34">
        <f>КВСР!L2139</f>
        <v>0.16500000000000001</v>
      </c>
      <c r="H546" s="34">
        <f t="shared" si="262"/>
        <v>82.5</v>
      </c>
      <c r="I546" s="34">
        <f t="shared" si="263"/>
        <v>82.5</v>
      </c>
    </row>
    <row r="547" spans="1:9">
      <c r="A547" s="33" t="s">
        <v>93</v>
      </c>
      <c r="B547" s="28" t="s">
        <v>936</v>
      </c>
      <c r="C547" s="28" t="s">
        <v>94</v>
      </c>
      <c r="D547" s="34">
        <v>12</v>
      </c>
      <c r="E547" s="34">
        <f>E548</f>
        <v>12</v>
      </c>
      <c r="F547" s="34">
        <f t="shared" ref="F547:G547" si="277">F548</f>
        <v>11</v>
      </c>
      <c r="G547" s="34">
        <f t="shared" si="277"/>
        <v>11</v>
      </c>
      <c r="H547" s="34">
        <f t="shared" si="262"/>
        <v>91.666666666666657</v>
      </c>
      <c r="I547" s="34">
        <f t="shared" si="263"/>
        <v>91.666666666666657</v>
      </c>
    </row>
    <row r="548" spans="1:9">
      <c r="A548" s="33" t="s">
        <v>531</v>
      </c>
      <c r="B548" s="28" t="s">
        <v>936</v>
      </c>
      <c r="C548" s="28" t="s">
        <v>532</v>
      </c>
      <c r="D548" s="34">
        <v>12</v>
      </c>
      <c r="E548" s="34">
        <f>КВСР!J2141</f>
        <v>12</v>
      </c>
      <c r="F548" s="34">
        <f>КВСР!K2141</f>
        <v>11</v>
      </c>
      <c r="G548" s="34">
        <f>КВСР!L2141</f>
        <v>11</v>
      </c>
      <c r="H548" s="34">
        <f t="shared" si="262"/>
        <v>91.666666666666657</v>
      </c>
      <c r="I548" s="34">
        <f t="shared" si="263"/>
        <v>91.666666666666657</v>
      </c>
    </row>
    <row r="549" spans="1:9" ht="25.5">
      <c r="A549" s="33" t="s">
        <v>937</v>
      </c>
      <c r="B549" s="28" t="s">
        <v>938</v>
      </c>
      <c r="C549" s="28" t="s">
        <v>0</v>
      </c>
      <c r="D549" s="34">
        <v>4799</v>
      </c>
      <c r="E549" s="34">
        <f>E550+E552</f>
        <v>4799.0199999999995</v>
      </c>
      <c r="F549" s="34">
        <f t="shared" ref="F549:G549" si="278">F550+F552</f>
        <v>4798.60041</v>
      </c>
      <c r="G549" s="34">
        <f t="shared" si="278"/>
        <v>4798.5980599999994</v>
      </c>
      <c r="H549" s="34">
        <f t="shared" si="262"/>
        <v>99.991624505105221</v>
      </c>
      <c r="I549" s="34">
        <f t="shared" si="263"/>
        <v>99.991207788256759</v>
      </c>
    </row>
    <row r="550" spans="1:9">
      <c r="A550" s="33" t="s">
        <v>89</v>
      </c>
      <c r="B550" s="28" t="s">
        <v>938</v>
      </c>
      <c r="C550" s="28" t="s">
        <v>90</v>
      </c>
      <c r="D550" s="34">
        <v>55.8</v>
      </c>
      <c r="E550" s="34">
        <f>E551</f>
        <v>55.82</v>
      </c>
      <c r="F550" s="34">
        <f t="shared" ref="F550:G550" si="279">F551</f>
        <v>55.687089999999998</v>
      </c>
      <c r="G550" s="34">
        <f t="shared" si="279"/>
        <v>55.684739999999998</v>
      </c>
      <c r="H550" s="34">
        <f t="shared" si="262"/>
        <v>99.793440860215057</v>
      </c>
      <c r="I550" s="34">
        <f t="shared" si="263"/>
        <v>99.757685417413114</v>
      </c>
    </row>
    <row r="551" spans="1:9" ht="25.5">
      <c r="A551" s="33" t="s">
        <v>91</v>
      </c>
      <c r="B551" s="28" t="s">
        <v>938</v>
      </c>
      <c r="C551" s="28" t="s">
        <v>92</v>
      </c>
      <c r="D551" s="34">
        <v>55.8</v>
      </c>
      <c r="E551" s="34">
        <f>КВСР!J2144</f>
        <v>55.82</v>
      </c>
      <c r="F551" s="34">
        <f>КВСР!K2144</f>
        <v>55.687089999999998</v>
      </c>
      <c r="G551" s="34">
        <f>КВСР!L2144</f>
        <v>55.684739999999998</v>
      </c>
      <c r="H551" s="34">
        <f t="shared" si="262"/>
        <v>99.793440860215057</v>
      </c>
      <c r="I551" s="34">
        <f t="shared" si="263"/>
        <v>99.757685417413114</v>
      </c>
    </row>
    <row r="552" spans="1:9">
      <c r="A552" s="33" t="s">
        <v>93</v>
      </c>
      <c r="B552" s="28" t="s">
        <v>938</v>
      </c>
      <c r="C552" s="28" t="s">
        <v>94</v>
      </c>
      <c r="D552" s="34">
        <v>4743.2</v>
      </c>
      <c r="E552" s="34">
        <f>E553</f>
        <v>4743.2</v>
      </c>
      <c r="F552" s="34">
        <f t="shared" ref="F552:G552" si="280">F553</f>
        <v>4742.9133199999997</v>
      </c>
      <c r="G552" s="34">
        <f t="shared" si="280"/>
        <v>4742.9133199999997</v>
      </c>
      <c r="H552" s="34">
        <f t="shared" si="262"/>
        <v>99.993955979085854</v>
      </c>
      <c r="I552" s="34">
        <f t="shared" si="263"/>
        <v>99.993955979085854</v>
      </c>
    </row>
    <row r="553" spans="1:9">
      <c r="A553" s="33" t="s">
        <v>531</v>
      </c>
      <c r="B553" s="28" t="s">
        <v>938</v>
      </c>
      <c r="C553" s="28" t="s">
        <v>532</v>
      </c>
      <c r="D553" s="34">
        <v>4743.2</v>
      </c>
      <c r="E553" s="34">
        <f>КВСР!J2146</f>
        <v>4743.2</v>
      </c>
      <c r="F553" s="34">
        <f>КВСР!K2146</f>
        <v>4742.9133199999997</v>
      </c>
      <c r="G553" s="34">
        <f>КВСР!L2146</f>
        <v>4742.9133199999997</v>
      </c>
      <c r="H553" s="34">
        <f t="shared" si="262"/>
        <v>99.993955979085854</v>
      </c>
      <c r="I553" s="34">
        <f t="shared" si="263"/>
        <v>99.993955979085854</v>
      </c>
    </row>
    <row r="554" spans="1:9" ht="25.5">
      <c r="A554" s="33" t="s">
        <v>939</v>
      </c>
      <c r="B554" s="28" t="s">
        <v>940</v>
      </c>
      <c r="C554" s="28" t="s">
        <v>0</v>
      </c>
      <c r="D554" s="34">
        <v>11326.4</v>
      </c>
      <c r="E554" s="34">
        <f>E555+E557</f>
        <v>11326.424999999999</v>
      </c>
      <c r="F554" s="34">
        <f t="shared" ref="F554:G554" si="281">F555+F557</f>
        <v>11316.107870000002</v>
      </c>
      <c r="G554" s="34">
        <f t="shared" si="281"/>
        <v>11316.107870000002</v>
      </c>
      <c r="H554" s="34">
        <f t="shared" si="262"/>
        <v>99.909131498092975</v>
      </c>
      <c r="I554" s="34">
        <f t="shared" si="263"/>
        <v>99.908910975881639</v>
      </c>
    </row>
    <row r="555" spans="1:9">
      <c r="A555" s="33" t="s">
        <v>89</v>
      </c>
      <c r="B555" s="28" t="s">
        <v>940</v>
      </c>
      <c r="C555" s="28" t="s">
        <v>90</v>
      </c>
      <c r="D555" s="34">
        <v>147.19999999999999</v>
      </c>
      <c r="E555" s="34">
        <f>E556</f>
        <v>147.21100000000001</v>
      </c>
      <c r="F555" s="34">
        <f t="shared" ref="F555:G555" si="282">F556</f>
        <v>145.89542</v>
      </c>
      <c r="G555" s="34">
        <f t="shared" si="282"/>
        <v>145.89542</v>
      </c>
      <c r="H555" s="34">
        <f t="shared" si="262"/>
        <v>99.113736413043483</v>
      </c>
      <c r="I555" s="34">
        <f t="shared" si="263"/>
        <v>99.106330369333804</v>
      </c>
    </row>
    <row r="556" spans="1:9" ht="25.5">
      <c r="A556" s="33" t="s">
        <v>91</v>
      </c>
      <c r="B556" s="28" t="s">
        <v>940</v>
      </c>
      <c r="C556" s="28" t="s">
        <v>92</v>
      </c>
      <c r="D556" s="34">
        <v>147.19999999999999</v>
      </c>
      <c r="E556" s="34">
        <f>КВСР!J2149</f>
        <v>147.21100000000001</v>
      </c>
      <c r="F556" s="34">
        <f>КВСР!K2149</f>
        <v>145.89542</v>
      </c>
      <c r="G556" s="34">
        <f>КВСР!L2149</f>
        <v>145.89542</v>
      </c>
      <c r="H556" s="34">
        <f t="shared" si="262"/>
        <v>99.113736413043483</v>
      </c>
      <c r="I556" s="34">
        <f t="shared" si="263"/>
        <v>99.106330369333804</v>
      </c>
    </row>
    <row r="557" spans="1:9">
      <c r="A557" s="33" t="s">
        <v>93</v>
      </c>
      <c r="B557" s="28" t="s">
        <v>940</v>
      </c>
      <c r="C557" s="28" t="s">
        <v>94</v>
      </c>
      <c r="D557" s="34">
        <v>11179.2</v>
      </c>
      <c r="E557" s="34">
        <f>E558</f>
        <v>11179.214</v>
      </c>
      <c r="F557" s="34">
        <f t="shared" ref="F557:G557" si="283">F558</f>
        <v>11170.212450000001</v>
      </c>
      <c r="G557" s="34">
        <f t="shared" si="283"/>
        <v>11170.212450000001</v>
      </c>
      <c r="H557" s="34">
        <f t="shared" si="262"/>
        <v>99.919604712322879</v>
      </c>
      <c r="I557" s="34">
        <f t="shared" si="263"/>
        <v>99.9194795805859</v>
      </c>
    </row>
    <row r="558" spans="1:9">
      <c r="A558" s="33" t="s">
        <v>531</v>
      </c>
      <c r="B558" s="28" t="s">
        <v>940</v>
      </c>
      <c r="C558" s="28" t="s">
        <v>532</v>
      </c>
      <c r="D558" s="34">
        <v>11179.2</v>
      </c>
      <c r="E558" s="34">
        <f>КВСР!J2151</f>
        <v>11179.214</v>
      </c>
      <c r="F558" s="34">
        <f>КВСР!K2151</f>
        <v>11170.212450000001</v>
      </c>
      <c r="G558" s="34">
        <f>КВСР!L2151</f>
        <v>11170.212450000001</v>
      </c>
      <c r="H558" s="34">
        <f t="shared" si="262"/>
        <v>99.919604712322879</v>
      </c>
      <c r="I558" s="34">
        <f t="shared" si="263"/>
        <v>99.9194795805859</v>
      </c>
    </row>
    <row r="559" spans="1:9" ht="25.5">
      <c r="A559" s="33" t="s">
        <v>941</v>
      </c>
      <c r="B559" s="28" t="s">
        <v>942</v>
      </c>
      <c r="C559" s="28" t="s">
        <v>0</v>
      </c>
      <c r="D559" s="34">
        <v>985.8</v>
      </c>
      <c r="E559" s="34">
        <f>E560+E562</f>
        <v>985.78</v>
      </c>
      <c r="F559" s="34">
        <f t="shared" ref="F559:G559" si="284">F560+F562</f>
        <v>959.92499999999995</v>
      </c>
      <c r="G559" s="34">
        <f t="shared" si="284"/>
        <v>959.13977999999997</v>
      </c>
      <c r="H559" s="34">
        <f t="shared" si="262"/>
        <v>97.29557516737674</v>
      </c>
      <c r="I559" s="34">
        <f t="shared" si="263"/>
        <v>97.297549148897318</v>
      </c>
    </row>
    <row r="560" spans="1:9">
      <c r="A560" s="33" t="s">
        <v>89</v>
      </c>
      <c r="B560" s="28" t="s">
        <v>942</v>
      </c>
      <c r="C560" s="28" t="s">
        <v>90</v>
      </c>
      <c r="D560" s="34">
        <v>14.4</v>
      </c>
      <c r="E560" s="34">
        <f>E561</f>
        <v>14.38</v>
      </c>
      <c r="F560" s="34">
        <f t="shared" ref="F560:G560" si="285">F561</f>
        <v>11.175000000000001</v>
      </c>
      <c r="G560" s="34">
        <f t="shared" si="285"/>
        <v>11.104050000000001</v>
      </c>
      <c r="H560" s="34">
        <f t="shared" si="262"/>
        <v>77.111458333333331</v>
      </c>
      <c r="I560" s="34">
        <f t="shared" si="263"/>
        <v>77.218706536856757</v>
      </c>
    </row>
    <row r="561" spans="1:9" ht="25.5">
      <c r="A561" s="33" t="s">
        <v>91</v>
      </c>
      <c r="B561" s="28" t="s">
        <v>942</v>
      </c>
      <c r="C561" s="28" t="s">
        <v>92</v>
      </c>
      <c r="D561" s="34">
        <v>14.4</v>
      </c>
      <c r="E561" s="34">
        <f>КВСР!J2154</f>
        <v>14.38</v>
      </c>
      <c r="F561" s="34">
        <f>КВСР!K2154</f>
        <v>11.175000000000001</v>
      </c>
      <c r="G561" s="34">
        <f>КВСР!L2154</f>
        <v>11.104050000000001</v>
      </c>
      <c r="H561" s="34">
        <f t="shared" si="262"/>
        <v>77.111458333333331</v>
      </c>
      <c r="I561" s="34">
        <f t="shared" si="263"/>
        <v>77.218706536856757</v>
      </c>
    </row>
    <row r="562" spans="1:9">
      <c r="A562" s="33" t="s">
        <v>93</v>
      </c>
      <c r="B562" s="28" t="s">
        <v>942</v>
      </c>
      <c r="C562" s="28" t="s">
        <v>94</v>
      </c>
      <c r="D562" s="34">
        <v>971.4</v>
      </c>
      <c r="E562" s="34">
        <f>E563</f>
        <v>971.4</v>
      </c>
      <c r="F562" s="34">
        <f t="shared" ref="F562:G562" si="286">F563</f>
        <v>948.75</v>
      </c>
      <c r="G562" s="34">
        <f t="shared" si="286"/>
        <v>948.03572999999994</v>
      </c>
      <c r="H562" s="34">
        <f t="shared" si="262"/>
        <v>97.594783817171091</v>
      </c>
      <c r="I562" s="34">
        <f t="shared" si="263"/>
        <v>97.594783817171091</v>
      </c>
    </row>
    <row r="563" spans="1:9">
      <c r="A563" s="33" t="s">
        <v>531</v>
      </c>
      <c r="B563" s="28" t="s">
        <v>942</v>
      </c>
      <c r="C563" s="28" t="s">
        <v>532</v>
      </c>
      <c r="D563" s="34">
        <v>971.4</v>
      </c>
      <c r="E563" s="34">
        <f>КВСР!J2156</f>
        <v>971.4</v>
      </c>
      <c r="F563" s="34">
        <f>КВСР!K2156</f>
        <v>948.75</v>
      </c>
      <c r="G563" s="34">
        <f>КВСР!L2156</f>
        <v>948.03572999999994</v>
      </c>
      <c r="H563" s="34">
        <f t="shared" si="262"/>
        <v>97.594783817171091</v>
      </c>
      <c r="I563" s="34">
        <f t="shared" si="263"/>
        <v>97.594783817171091</v>
      </c>
    </row>
    <row r="564" spans="1:9" ht="51">
      <c r="A564" s="33" t="s">
        <v>943</v>
      </c>
      <c r="B564" s="28" t="s">
        <v>944</v>
      </c>
      <c r="C564" s="28" t="s">
        <v>0</v>
      </c>
      <c r="D564" s="34">
        <v>365.4</v>
      </c>
      <c r="E564" s="34">
        <f>E565+E567</f>
        <v>365.4</v>
      </c>
      <c r="F564" s="34">
        <f t="shared" ref="F564:G564" si="287">F565+F567</f>
        <v>351.76400000000001</v>
      </c>
      <c r="G564" s="34">
        <f t="shared" si="287"/>
        <v>351.76350000000002</v>
      </c>
      <c r="H564" s="34">
        <f t="shared" si="262"/>
        <v>96.268062397372759</v>
      </c>
      <c r="I564" s="34">
        <f t="shared" si="263"/>
        <v>96.268062397372759</v>
      </c>
    </row>
    <row r="565" spans="1:9">
      <c r="A565" s="33" t="s">
        <v>89</v>
      </c>
      <c r="B565" s="28" t="s">
        <v>944</v>
      </c>
      <c r="C565" s="28" t="s">
        <v>90</v>
      </c>
      <c r="D565" s="34">
        <v>5.4</v>
      </c>
      <c r="E565" s="34">
        <f>E566</f>
        <v>5.4</v>
      </c>
      <c r="F565" s="34">
        <f t="shared" ref="F565:G565" si="288">F566</f>
        <v>3.7639999999999998</v>
      </c>
      <c r="G565" s="34">
        <f t="shared" si="288"/>
        <v>3.7635000000000001</v>
      </c>
      <c r="H565" s="34">
        <f t="shared" si="262"/>
        <v>69.694444444444443</v>
      </c>
      <c r="I565" s="34">
        <f t="shared" si="263"/>
        <v>69.694444444444443</v>
      </c>
    </row>
    <row r="566" spans="1:9" ht="25.5">
      <c r="A566" s="33" t="s">
        <v>91</v>
      </c>
      <c r="B566" s="28" t="s">
        <v>944</v>
      </c>
      <c r="C566" s="28" t="s">
        <v>92</v>
      </c>
      <c r="D566" s="34">
        <v>5.4</v>
      </c>
      <c r="E566" s="34">
        <f>КВСР!J2159</f>
        <v>5.4</v>
      </c>
      <c r="F566" s="34">
        <f>КВСР!K2159</f>
        <v>3.7639999999999998</v>
      </c>
      <c r="G566" s="34">
        <f>КВСР!L2159</f>
        <v>3.7635000000000001</v>
      </c>
      <c r="H566" s="34">
        <f t="shared" si="262"/>
        <v>69.694444444444443</v>
      </c>
      <c r="I566" s="34">
        <f t="shared" si="263"/>
        <v>69.694444444444443</v>
      </c>
    </row>
    <row r="567" spans="1:9">
      <c r="A567" s="33" t="s">
        <v>93</v>
      </c>
      <c r="B567" s="28" t="s">
        <v>944</v>
      </c>
      <c r="C567" s="28" t="s">
        <v>94</v>
      </c>
      <c r="D567" s="34">
        <v>360</v>
      </c>
      <c r="E567" s="34">
        <f>E568</f>
        <v>360</v>
      </c>
      <c r="F567" s="34">
        <f t="shared" ref="F567:G567" si="289">F568</f>
        <v>348</v>
      </c>
      <c r="G567" s="34">
        <f t="shared" si="289"/>
        <v>348</v>
      </c>
      <c r="H567" s="34">
        <f t="shared" si="262"/>
        <v>96.666666666666671</v>
      </c>
      <c r="I567" s="34">
        <f t="shared" si="263"/>
        <v>96.666666666666671</v>
      </c>
    </row>
    <row r="568" spans="1:9">
      <c r="A568" s="33" t="s">
        <v>531</v>
      </c>
      <c r="B568" s="28" t="s">
        <v>944</v>
      </c>
      <c r="C568" s="28" t="s">
        <v>532</v>
      </c>
      <c r="D568" s="34">
        <v>360</v>
      </c>
      <c r="E568" s="34">
        <f>КВСР!J2161</f>
        <v>360</v>
      </c>
      <c r="F568" s="34">
        <f>КВСР!K2161</f>
        <v>348</v>
      </c>
      <c r="G568" s="34">
        <f>КВСР!L2161</f>
        <v>348</v>
      </c>
      <c r="H568" s="34">
        <f t="shared" si="262"/>
        <v>96.666666666666671</v>
      </c>
      <c r="I568" s="34">
        <f t="shared" si="263"/>
        <v>96.666666666666671</v>
      </c>
    </row>
    <row r="569" spans="1:9" ht="25.5">
      <c r="A569" s="33" t="s">
        <v>945</v>
      </c>
      <c r="B569" s="28" t="s">
        <v>946</v>
      </c>
      <c r="C569" s="28" t="s">
        <v>0</v>
      </c>
      <c r="D569" s="34">
        <v>349368.1</v>
      </c>
      <c r="E569" s="34">
        <f>E570</f>
        <v>349368.07</v>
      </c>
      <c r="F569" s="34">
        <f t="shared" ref="F569:G570" si="290">F570</f>
        <v>341244.19199999998</v>
      </c>
      <c r="G569" s="34">
        <f t="shared" si="290"/>
        <v>341230.86557999998</v>
      </c>
      <c r="H569" s="34">
        <f t="shared" si="262"/>
        <v>97.67087080360227</v>
      </c>
      <c r="I569" s="34">
        <f t="shared" si="263"/>
        <v>97.670879190533924</v>
      </c>
    </row>
    <row r="570" spans="1:9">
      <c r="A570" s="33" t="s">
        <v>28</v>
      </c>
      <c r="B570" s="28" t="s">
        <v>946</v>
      </c>
      <c r="C570" s="28" t="s">
        <v>29</v>
      </c>
      <c r="D570" s="34">
        <v>349368.1</v>
      </c>
      <c r="E570" s="34">
        <f>E571</f>
        <v>349368.07</v>
      </c>
      <c r="F570" s="34">
        <f t="shared" si="290"/>
        <v>341244.19199999998</v>
      </c>
      <c r="G570" s="34">
        <f t="shared" si="290"/>
        <v>341230.86557999998</v>
      </c>
      <c r="H570" s="34">
        <f t="shared" si="262"/>
        <v>97.67087080360227</v>
      </c>
      <c r="I570" s="34">
        <f t="shared" si="263"/>
        <v>97.670879190533924</v>
      </c>
    </row>
    <row r="571" spans="1:9">
      <c r="A571" s="33" t="s">
        <v>30</v>
      </c>
      <c r="B571" s="28" t="s">
        <v>946</v>
      </c>
      <c r="C571" s="28" t="s">
        <v>31</v>
      </c>
      <c r="D571" s="34">
        <v>349368.1</v>
      </c>
      <c r="E571" s="34">
        <f>КВСР!J2164</f>
        <v>349368.07</v>
      </c>
      <c r="F571" s="34">
        <f>КВСР!K2164</f>
        <v>341244.19199999998</v>
      </c>
      <c r="G571" s="34">
        <f>КВСР!L2164</f>
        <v>341230.86557999998</v>
      </c>
      <c r="H571" s="34">
        <f t="shared" si="262"/>
        <v>97.67087080360227</v>
      </c>
      <c r="I571" s="34">
        <f t="shared" si="263"/>
        <v>97.670879190533924</v>
      </c>
    </row>
    <row r="572" spans="1:9" ht="38.25">
      <c r="A572" s="33" t="s">
        <v>947</v>
      </c>
      <c r="B572" s="28" t="s">
        <v>948</v>
      </c>
      <c r="C572" s="28" t="s">
        <v>0</v>
      </c>
      <c r="D572" s="34">
        <v>7720.2</v>
      </c>
      <c r="E572" s="34">
        <f>E573</f>
        <v>7720.2</v>
      </c>
      <c r="F572" s="34">
        <f t="shared" ref="F572:G573" si="291">F573</f>
        <v>7720.2</v>
      </c>
      <c r="G572" s="34">
        <f t="shared" si="291"/>
        <v>7720.2</v>
      </c>
      <c r="H572" s="34">
        <f t="shared" si="262"/>
        <v>100</v>
      </c>
      <c r="I572" s="34">
        <f t="shared" si="263"/>
        <v>100</v>
      </c>
    </row>
    <row r="573" spans="1:9">
      <c r="A573" s="33" t="s">
        <v>28</v>
      </c>
      <c r="B573" s="28" t="s">
        <v>948</v>
      </c>
      <c r="C573" s="28" t="s">
        <v>29</v>
      </c>
      <c r="D573" s="34">
        <v>7720.2</v>
      </c>
      <c r="E573" s="34">
        <f>E574</f>
        <v>7720.2</v>
      </c>
      <c r="F573" s="34">
        <f t="shared" si="291"/>
        <v>7720.2</v>
      </c>
      <c r="G573" s="34">
        <f t="shared" si="291"/>
        <v>7720.2</v>
      </c>
      <c r="H573" s="34">
        <f t="shared" si="262"/>
        <v>100</v>
      </c>
      <c r="I573" s="34">
        <f t="shared" si="263"/>
        <v>100</v>
      </c>
    </row>
    <row r="574" spans="1:9">
      <c r="A574" s="33" t="s">
        <v>411</v>
      </c>
      <c r="B574" s="28" t="s">
        <v>948</v>
      </c>
      <c r="C574" s="28" t="s">
        <v>412</v>
      </c>
      <c r="D574" s="34">
        <v>7720.2</v>
      </c>
      <c r="E574" s="34">
        <f>КВСР!J2167</f>
        <v>7720.2</v>
      </c>
      <c r="F574" s="34">
        <f>КВСР!K2167</f>
        <v>7720.2</v>
      </c>
      <c r="G574" s="34">
        <f>КВСР!L2167</f>
        <v>7720.2</v>
      </c>
      <c r="H574" s="34">
        <f t="shared" si="262"/>
        <v>100</v>
      </c>
      <c r="I574" s="34">
        <f t="shared" si="263"/>
        <v>100</v>
      </c>
    </row>
    <row r="575" spans="1:9">
      <c r="A575" s="30" t="s">
        <v>0</v>
      </c>
      <c r="B575" s="43" t="s">
        <v>0</v>
      </c>
      <c r="C575" s="31" t="s">
        <v>0</v>
      </c>
      <c r="D575" s="32" t="s">
        <v>0</v>
      </c>
      <c r="E575" s="32" t="s">
        <v>0</v>
      </c>
      <c r="F575" s="32"/>
      <c r="G575" s="32"/>
      <c r="H575" s="32"/>
      <c r="I575" s="32"/>
    </row>
    <row r="576" spans="1:9">
      <c r="A576" s="30" t="s">
        <v>479</v>
      </c>
      <c r="B576" s="31" t="s">
        <v>480</v>
      </c>
      <c r="C576" s="31" t="s">
        <v>0</v>
      </c>
      <c r="D576" s="32">
        <v>393141.1</v>
      </c>
      <c r="E576" s="32">
        <f>E577+E581+E587</f>
        <v>393141.1</v>
      </c>
      <c r="F576" s="32">
        <f t="shared" ref="F576:G576" si="292">F577+F581+F587</f>
        <v>393141.1</v>
      </c>
      <c r="G576" s="32">
        <f t="shared" si="292"/>
        <v>392930.00965000002</v>
      </c>
      <c r="H576" s="32">
        <f t="shared" si="262"/>
        <v>99.946306720411599</v>
      </c>
      <c r="I576" s="32">
        <f t="shared" si="263"/>
        <v>99.946306720411599</v>
      </c>
    </row>
    <row r="577" spans="1:9">
      <c r="A577" s="33" t="s">
        <v>60</v>
      </c>
      <c r="B577" s="28" t="s">
        <v>843</v>
      </c>
      <c r="C577" s="28" t="s">
        <v>0</v>
      </c>
      <c r="D577" s="34">
        <v>40248.199999999997</v>
      </c>
      <c r="E577" s="34">
        <f>E578</f>
        <v>40248.18</v>
      </c>
      <c r="F577" s="34">
        <f t="shared" ref="F577:G577" si="293">F578</f>
        <v>40248.18</v>
      </c>
      <c r="G577" s="34">
        <f t="shared" si="293"/>
        <v>40248.18</v>
      </c>
      <c r="H577" s="34">
        <f t="shared" si="262"/>
        <v>99.999950308336778</v>
      </c>
      <c r="I577" s="34">
        <f t="shared" si="263"/>
        <v>100</v>
      </c>
    </row>
    <row r="578" spans="1:9" ht="25.5">
      <c r="A578" s="33" t="s">
        <v>62</v>
      </c>
      <c r="B578" s="28" t="s">
        <v>843</v>
      </c>
      <c r="C578" s="28" t="s">
        <v>63</v>
      </c>
      <c r="D578" s="34">
        <v>40248.199999999997</v>
      </c>
      <c r="E578" s="34">
        <f>E579+E580</f>
        <v>40248.18</v>
      </c>
      <c r="F578" s="34">
        <f t="shared" ref="F578:G578" si="294">F579+F580</f>
        <v>40248.18</v>
      </c>
      <c r="G578" s="34">
        <f t="shared" si="294"/>
        <v>40248.18</v>
      </c>
      <c r="H578" s="34">
        <f t="shared" si="262"/>
        <v>99.999950308336778</v>
      </c>
      <c r="I578" s="34">
        <f t="shared" si="263"/>
        <v>100</v>
      </c>
    </row>
    <row r="579" spans="1:9">
      <c r="A579" s="33" t="s">
        <v>64</v>
      </c>
      <c r="B579" s="28" t="s">
        <v>843</v>
      </c>
      <c r="C579" s="28" t="s">
        <v>65</v>
      </c>
      <c r="D579" s="34">
        <v>394.5</v>
      </c>
      <c r="E579" s="34">
        <f>КВСР!J1901</f>
        <v>394.48</v>
      </c>
      <c r="F579" s="34">
        <f>КВСР!K1901</f>
        <v>394.48</v>
      </c>
      <c r="G579" s="34">
        <f>КВСР!L1901</f>
        <v>394.48</v>
      </c>
      <c r="H579" s="34">
        <f t="shared" si="262"/>
        <v>99.99493029150824</v>
      </c>
      <c r="I579" s="34">
        <f t="shared" si="263"/>
        <v>100</v>
      </c>
    </row>
    <row r="580" spans="1:9">
      <c r="A580" s="33" t="s">
        <v>102</v>
      </c>
      <c r="B580" s="28" t="s">
        <v>843</v>
      </c>
      <c r="C580" s="28" t="s">
        <v>103</v>
      </c>
      <c r="D580" s="34">
        <v>39853.699999999997</v>
      </c>
      <c r="E580" s="34">
        <f>КВСР!J1902</f>
        <v>39853.699999999997</v>
      </c>
      <c r="F580" s="34">
        <f>КВСР!K1902</f>
        <v>39853.699999999997</v>
      </c>
      <c r="G580" s="34">
        <f>КВСР!L1902</f>
        <v>39853.699999999997</v>
      </c>
      <c r="H580" s="34">
        <f t="shared" si="262"/>
        <v>100</v>
      </c>
      <c r="I580" s="34">
        <f t="shared" si="263"/>
        <v>100</v>
      </c>
    </row>
    <row r="581" spans="1:9">
      <c r="A581" s="33" t="s">
        <v>481</v>
      </c>
      <c r="B581" s="28" t="s">
        <v>482</v>
      </c>
      <c r="C581" s="28" t="s">
        <v>0</v>
      </c>
      <c r="D581" s="34">
        <v>118122.9</v>
      </c>
      <c r="E581" s="34">
        <f>E582+E584</f>
        <v>118122.92</v>
      </c>
      <c r="F581" s="34">
        <f t="shared" ref="F581:G581" si="295">F582+F584</f>
        <v>118122.92</v>
      </c>
      <c r="G581" s="34">
        <f t="shared" si="295"/>
        <v>118062.62785</v>
      </c>
      <c r="H581" s="34">
        <f t="shared" si="262"/>
        <v>99.948975050561756</v>
      </c>
      <c r="I581" s="34">
        <f t="shared" si="263"/>
        <v>99.948958127685984</v>
      </c>
    </row>
    <row r="582" spans="1:9">
      <c r="A582" s="33" t="s">
        <v>93</v>
      </c>
      <c r="B582" s="28" t="s">
        <v>482</v>
      </c>
      <c r="C582" s="28" t="s">
        <v>94</v>
      </c>
      <c r="D582" s="34">
        <v>74362.899999999994</v>
      </c>
      <c r="E582" s="34">
        <f>E583</f>
        <v>74362.92</v>
      </c>
      <c r="F582" s="34">
        <f t="shared" ref="F582:G582" si="296">F583</f>
        <v>74362.92</v>
      </c>
      <c r="G582" s="34">
        <f t="shared" si="296"/>
        <v>74302.627850000004</v>
      </c>
      <c r="H582" s="34">
        <f t="shared" si="262"/>
        <v>99.91894862895343</v>
      </c>
      <c r="I582" s="34">
        <f t="shared" si="263"/>
        <v>99.918921755627679</v>
      </c>
    </row>
    <row r="583" spans="1:9" ht="25.5">
      <c r="A583" s="33" t="s">
        <v>268</v>
      </c>
      <c r="B583" s="28" t="s">
        <v>482</v>
      </c>
      <c r="C583" s="28" t="s">
        <v>269</v>
      </c>
      <c r="D583" s="34">
        <v>74362.899999999994</v>
      </c>
      <c r="E583" s="34">
        <f>КВСР!J1905</f>
        <v>74362.92</v>
      </c>
      <c r="F583" s="34">
        <f>КВСР!K1905</f>
        <v>74362.92</v>
      </c>
      <c r="G583" s="34">
        <f>КВСР!L1905</f>
        <v>74302.627850000004</v>
      </c>
      <c r="H583" s="34">
        <f t="shared" si="262"/>
        <v>99.91894862895343</v>
      </c>
      <c r="I583" s="34">
        <f t="shared" si="263"/>
        <v>99.918921755627679</v>
      </c>
    </row>
    <row r="584" spans="1:9" ht="25.5">
      <c r="A584" s="33" t="s">
        <v>62</v>
      </c>
      <c r="B584" s="28" t="s">
        <v>482</v>
      </c>
      <c r="C584" s="28" t="s">
        <v>63</v>
      </c>
      <c r="D584" s="34">
        <v>43760</v>
      </c>
      <c r="E584" s="34">
        <f>E585+E586</f>
        <v>43760</v>
      </c>
      <c r="F584" s="34">
        <f t="shared" ref="F584:G584" si="297">F585+F586</f>
        <v>43760</v>
      </c>
      <c r="G584" s="34">
        <f t="shared" si="297"/>
        <v>43760</v>
      </c>
      <c r="H584" s="34">
        <f t="shared" si="262"/>
        <v>100</v>
      </c>
      <c r="I584" s="34">
        <f t="shared" si="263"/>
        <v>100</v>
      </c>
    </row>
    <row r="585" spans="1:9">
      <c r="A585" s="33" t="s">
        <v>64</v>
      </c>
      <c r="B585" s="28" t="s">
        <v>482</v>
      </c>
      <c r="C585" s="28" t="s">
        <v>65</v>
      </c>
      <c r="D585" s="34">
        <v>41665.1</v>
      </c>
      <c r="E585" s="34">
        <f>КВСР!J1051</f>
        <v>42010.738680000002</v>
      </c>
      <c r="F585" s="34">
        <f>КВСР!K1051</f>
        <v>42010.738680000002</v>
      </c>
      <c r="G585" s="34">
        <f>КВСР!L1051</f>
        <v>42010.738680000002</v>
      </c>
      <c r="H585" s="34">
        <f t="shared" si="262"/>
        <v>100.8295640236073</v>
      </c>
      <c r="I585" s="34">
        <f t="shared" si="263"/>
        <v>100</v>
      </c>
    </row>
    <row r="586" spans="1:9">
      <c r="A586" s="33" t="s">
        <v>102</v>
      </c>
      <c r="B586" s="28" t="s">
        <v>482</v>
      </c>
      <c r="C586" s="28" t="s">
        <v>103</v>
      </c>
      <c r="D586" s="34">
        <v>2094.9</v>
      </c>
      <c r="E586" s="34">
        <f>КВСР!J1052</f>
        <v>1749.2613200000001</v>
      </c>
      <c r="F586" s="34">
        <f>КВСР!K1052</f>
        <v>1749.2613200000001</v>
      </c>
      <c r="G586" s="34">
        <f>КВСР!L1052</f>
        <v>1749.2613200000001</v>
      </c>
      <c r="H586" s="34">
        <f t="shared" ref="H586:H649" si="298">G586/D586*100</f>
        <v>83.500946107212755</v>
      </c>
      <c r="I586" s="34">
        <f t="shared" ref="I586:I649" si="299">G586/E586*100</f>
        <v>100</v>
      </c>
    </row>
    <row r="587" spans="1:9" ht="25.5">
      <c r="A587" s="33" t="s">
        <v>844</v>
      </c>
      <c r="B587" s="28" t="s">
        <v>845</v>
      </c>
      <c r="C587" s="28" t="s">
        <v>0</v>
      </c>
      <c r="D587" s="34">
        <v>234770</v>
      </c>
      <c r="E587" s="34">
        <f>E588</f>
        <v>234770</v>
      </c>
      <c r="F587" s="34">
        <f t="shared" ref="F587:G588" si="300">F588</f>
        <v>234770</v>
      </c>
      <c r="G587" s="34">
        <f t="shared" si="300"/>
        <v>234619.20180000001</v>
      </c>
      <c r="H587" s="34">
        <f t="shared" si="298"/>
        <v>99.935767687523963</v>
      </c>
      <c r="I587" s="34">
        <f t="shared" si="299"/>
        <v>99.935767687523963</v>
      </c>
    </row>
    <row r="588" spans="1:9">
      <c r="A588" s="33" t="s">
        <v>28</v>
      </c>
      <c r="B588" s="28" t="s">
        <v>845</v>
      </c>
      <c r="C588" s="28" t="s">
        <v>29</v>
      </c>
      <c r="D588" s="34">
        <v>234770</v>
      </c>
      <c r="E588" s="34">
        <f>E589</f>
        <v>234770</v>
      </c>
      <c r="F588" s="34">
        <f t="shared" si="300"/>
        <v>234770</v>
      </c>
      <c r="G588" s="34">
        <f t="shared" si="300"/>
        <v>234619.20180000001</v>
      </c>
      <c r="H588" s="34">
        <f t="shared" si="298"/>
        <v>99.935767687523963</v>
      </c>
      <c r="I588" s="34">
        <f t="shared" si="299"/>
        <v>99.935767687523963</v>
      </c>
    </row>
    <row r="589" spans="1:9">
      <c r="A589" s="33" t="s">
        <v>75</v>
      </c>
      <c r="B589" s="28" t="s">
        <v>845</v>
      </c>
      <c r="C589" s="28" t="s">
        <v>76</v>
      </c>
      <c r="D589" s="34">
        <v>234770</v>
      </c>
      <c r="E589" s="34">
        <f>КВСР!J1908</f>
        <v>234770</v>
      </c>
      <c r="F589" s="34">
        <f>КВСР!K1908</f>
        <v>234770</v>
      </c>
      <c r="G589" s="34">
        <f>КВСР!L1908</f>
        <v>234619.20180000001</v>
      </c>
      <c r="H589" s="34">
        <f t="shared" si="298"/>
        <v>99.935767687523963</v>
      </c>
      <c r="I589" s="34">
        <f t="shared" si="299"/>
        <v>99.935767687523963</v>
      </c>
    </row>
    <row r="590" spans="1:9">
      <c r="A590" s="30" t="s">
        <v>0</v>
      </c>
      <c r="B590" s="43" t="s">
        <v>0</v>
      </c>
      <c r="C590" s="31" t="s">
        <v>0</v>
      </c>
      <c r="D590" s="32" t="s">
        <v>0</v>
      </c>
      <c r="E590" s="32" t="s">
        <v>0</v>
      </c>
      <c r="F590" s="32"/>
      <c r="G590" s="32"/>
      <c r="H590" s="32"/>
      <c r="I590" s="32"/>
    </row>
    <row r="591" spans="1:9">
      <c r="A591" s="30" t="s">
        <v>860</v>
      </c>
      <c r="B591" s="31" t="s">
        <v>861</v>
      </c>
      <c r="C591" s="31" t="s">
        <v>0</v>
      </c>
      <c r="D591" s="32">
        <v>4149</v>
      </c>
      <c r="E591" s="32">
        <f>E592</f>
        <v>4149</v>
      </c>
      <c r="F591" s="32">
        <f t="shared" ref="F591:G593" si="301">F592</f>
        <v>4149</v>
      </c>
      <c r="G591" s="32">
        <f t="shared" si="301"/>
        <v>4149</v>
      </c>
      <c r="H591" s="32">
        <f t="shared" si="298"/>
        <v>100</v>
      </c>
      <c r="I591" s="32">
        <f t="shared" si="299"/>
        <v>100</v>
      </c>
    </row>
    <row r="592" spans="1:9">
      <c r="A592" s="33" t="s">
        <v>60</v>
      </c>
      <c r="B592" s="28" t="s">
        <v>862</v>
      </c>
      <c r="C592" s="28" t="s">
        <v>0</v>
      </c>
      <c r="D592" s="34">
        <v>4149</v>
      </c>
      <c r="E592" s="34">
        <f>E593</f>
        <v>4149</v>
      </c>
      <c r="F592" s="34">
        <f t="shared" si="301"/>
        <v>4149</v>
      </c>
      <c r="G592" s="34">
        <f t="shared" si="301"/>
        <v>4149</v>
      </c>
      <c r="H592" s="34">
        <f t="shared" si="298"/>
        <v>100</v>
      </c>
      <c r="I592" s="34">
        <f t="shared" si="299"/>
        <v>100</v>
      </c>
    </row>
    <row r="593" spans="1:9" ht="25.5">
      <c r="A593" s="33" t="s">
        <v>62</v>
      </c>
      <c r="B593" s="28" t="s">
        <v>862</v>
      </c>
      <c r="C593" s="28" t="s">
        <v>63</v>
      </c>
      <c r="D593" s="34">
        <v>4149</v>
      </c>
      <c r="E593" s="34">
        <f>E594</f>
        <v>4149</v>
      </c>
      <c r="F593" s="34">
        <f t="shared" si="301"/>
        <v>4149</v>
      </c>
      <c r="G593" s="34">
        <f t="shared" si="301"/>
        <v>4149</v>
      </c>
      <c r="H593" s="34">
        <f t="shared" si="298"/>
        <v>100</v>
      </c>
      <c r="I593" s="34">
        <f t="shared" si="299"/>
        <v>100</v>
      </c>
    </row>
    <row r="594" spans="1:9">
      <c r="A594" s="33" t="s">
        <v>64</v>
      </c>
      <c r="B594" s="28" t="s">
        <v>862</v>
      </c>
      <c r="C594" s="28" t="s">
        <v>65</v>
      </c>
      <c r="D594" s="34">
        <v>4149</v>
      </c>
      <c r="E594" s="34">
        <f>КВСР!J1951</f>
        <v>4149</v>
      </c>
      <c r="F594" s="34">
        <f>КВСР!K1951</f>
        <v>4149</v>
      </c>
      <c r="G594" s="34">
        <f>КВСР!L1951</f>
        <v>4149</v>
      </c>
      <c r="H594" s="34">
        <f t="shared" si="298"/>
        <v>100</v>
      </c>
      <c r="I594" s="34">
        <f t="shared" si="299"/>
        <v>100</v>
      </c>
    </row>
    <row r="595" spans="1:9">
      <c r="A595" s="30" t="s">
        <v>0</v>
      </c>
      <c r="B595" s="43" t="s">
        <v>0</v>
      </c>
      <c r="C595" s="31" t="s">
        <v>0</v>
      </c>
      <c r="D595" s="32" t="s">
        <v>0</v>
      </c>
      <c r="E595" s="32" t="s">
        <v>0</v>
      </c>
      <c r="F595" s="32"/>
      <c r="G595" s="32"/>
      <c r="H595" s="32"/>
      <c r="I595" s="32"/>
    </row>
    <row r="596" spans="1:9" ht="25.5">
      <c r="A596" s="30" t="s">
        <v>863</v>
      </c>
      <c r="B596" s="31" t="s">
        <v>864</v>
      </c>
      <c r="C596" s="31" t="s">
        <v>0</v>
      </c>
      <c r="D596" s="32">
        <v>150645.4</v>
      </c>
      <c r="E596" s="32">
        <f>E597+E601+E604+E609</f>
        <v>150499.93399999998</v>
      </c>
      <c r="F596" s="32">
        <f t="shared" ref="F596:G596" si="302">F597+F601+F604+F609</f>
        <v>75660.035279999996</v>
      </c>
      <c r="G596" s="32">
        <f t="shared" si="302"/>
        <v>75639.501830000008</v>
      </c>
      <c r="H596" s="32">
        <f t="shared" si="298"/>
        <v>50.210296384755203</v>
      </c>
      <c r="I596" s="32">
        <f t="shared" si="299"/>
        <v>50.258827243073753</v>
      </c>
    </row>
    <row r="597" spans="1:9">
      <c r="A597" s="33" t="s">
        <v>60</v>
      </c>
      <c r="B597" s="28" t="s">
        <v>865</v>
      </c>
      <c r="C597" s="28" t="s">
        <v>0</v>
      </c>
      <c r="D597" s="34">
        <v>17969</v>
      </c>
      <c r="E597" s="34">
        <f>E598</f>
        <v>17823.534</v>
      </c>
      <c r="F597" s="34">
        <f t="shared" ref="F597:G597" si="303">F598</f>
        <v>17823.534</v>
      </c>
      <c r="G597" s="34">
        <f t="shared" si="303"/>
        <v>17823.534</v>
      </c>
      <c r="H597" s="34">
        <f t="shared" si="298"/>
        <v>99.19046135010295</v>
      </c>
      <c r="I597" s="34">
        <f t="shared" si="299"/>
        <v>100</v>
      </c>
    </row>
    <row r="598" spans="1:9" ht="25.5">
      <c r="A598" s="33" t="s">
        <v>62</v>
      </c>
      <c r="B598" s="28" t="s">
        <v>865</v>
      </c>
      <c r="C598" s="28" t="s">
        <v>63</v>
      </c>
      <c r="D598" s="34">
        <v>17969</v>
      </c>
      <c r="E598" s="34">
        <f>E599+E600</f>
        <v>17823.534</v>
      </c>
      <c r="F598" s="34">
        <f t="shared" ref="F598:G598" si="304">F599+F600</f>
        <v>17823.534</v>
      </c>
      <c r="G598" s="34">
        <f t="shared" si="304"/>
        <v>17823.534</v>
      </c>
      <c r="H598" s="34">
        <f t="shared" si="298"/>
        <v>99.19046135010295</v>
      </c>
      <c r="I598" s="34">
        <f t="shared" si="299"/>
        <v>100</v>
      </c>
    </row>
    <row r="599" spans="1:9">
      <c r="A599" s="33" t="s">
        <v>64</v>
      </c>
      <c r="B599" s="28" t="s">
        <v>865</v>
      </c>
      <c r="C599" s="28" t="s">
        <v>65</v>
      </c>
      <c r="D599" s="34">
        <v>17669</v>
      </c>
      <c r="E599" s="34">
        <f>КВСР!J1955</f>
        <v>17523.534</v>
      </c>
      <c r="F599" s="34">
        <f>КВСР!K1955</f>
        <v>17523.534</v>
      </c>
      <c r="G599" s="34">
        <f>КВСР!L1955</f>
        <v>17523.534</v>
      </c>
      <c r="H599" s="34">
        <f t="shared" si="298"/>
        <v>99.176716282755109</v>
      </c>
      <c r="I599" s="34">
        <f t="shared" si="299"/>
        <v>100</v>
      </c>
    </row>
    <row r="600" spans="1:9">
      <c r="A600" s="33" t="s">
        <v>102</v>
      </c>
      <c r="B600" s="28" t="s">
        <v>865</v>
      </c>
      <c r="C600" s="28" t="s">
        <v>103</v>
      </c>
      <c r="D600" s="34">
        <v>300</v>
      </c>
      <c r="E600" s="34">
        <f>КВСР!J1956</f>
        <v>300</v>
      </c>
      <c r="F600" s="34">
        <f>КВСР!K1956</f>
        <v>300</v>
      </c>
      <c r="G600" s="34">
        <f>КВСР!L1956</f>
        <v>300</v>
      </c>
      <c r="H600" s="34">
        <f t="shared" si="298"/>
        <v>100</v>
      </c>
      <c r="I600" s="34">
        <f t="shared" si="299"/>
        <v>100</v>
      </c>
    </row>
    <row r="601" spans="1:9" ht="25.5">
      <c r="A601" s="33" t="s">
        <v>963</v>
      </c>
      <c r="B601" s="28" t="s">
        <v>964</v>
      </c>
      <c r="C601" s="28" t="s">
        <v>0</v>
      </c>
      <c r="D601" s="34">
        <v>520</v>
      </c>
      <c r="E601" s="34">
        <f>E602</f>
        <v>520</v>
      </c>
      <c r="F601" s="34">
        <f t="shared" ref="F601:G602" si="305">F602</f>
        <v>520</v>
      </c>
      <c r="G601" s="34">
        <f t="shared" si="305"/>
        <v>520</v>
      </c>
      <c r="H601" s="34">
        <f t="shared" si="298"/>
        <v>100</v>
      </c>
      <c r="I601" s="34">
        <f t="shared" si="299"/>
        <v>100</v>
      </c>
    </row>
    <row r="602" spans="1:9" ht="25.5">
      <c r="A602" s="33" t="s">
        <v>62</v>
      </c>
      <c r="B602" s="28" t="s">
        <v>964</v>
      </c>
      <c r="C602" s="28" t="s">
        <v>63</v>
      </c>
      <c r="D602" s="34">
        <v>520</v>
      </c>
      <c r="E602" s="34">
        <f>E603</f>
        <v>520</v>
      </c>
      <c r="F602" s="34">
        <f t="shared" si="305"/>
        <v>520</v>
      </c>
      <c r="G602" s="34">
        <f t="shared" si="305"/>
        <v>520</v>
      </c>
      <c r="H602" s="34">
        <f t="shared" si="298"/>
        <v>100</v>
      </c>
      <c r="I602" s="34">
        <f t="shared" si="299"/>
        <v>100</v>
      </c>
    </row>
    <row r="603" spans="1:9">
      <c r="A603" s="33" t="s">
        <v>64</v>
      </c>
      <c r="B603" s="28" t="s">
        <v>964</v>
      </c>
      <c r="C603" s="28" t="s">
        <v>65</v>
      </c>
      <c r="D603" s="34">
        <v>520</v>
      </c>
      <c r="E603" s="34">
        <f>КВСР!J2211</f>
        <v>520</v>
      </c>
      <c r="F603" s="34">
        <f>КВСР!K2211</f>
        <v>520</v>
      </c>
      <c r="G603" s="34">
        <f>КВСР!L2211</f>
        <v>520</v>
      </c>
      <c r="H603" s="34">
        <f t="shared" si="298"/>
        <v>100</v>
      </c>
      <c r="I603" s="34">
        <f t="shared" si="299"/>
        <v>100</v>
      </c>
    </row>
    <row r="604" spans="1:9" ht="63.75">
      <c r="A604" s="33" t="s">
        <v>949</v>
      </c>
      <c r="B604" s="28" t="s">
        <v>950</v>
      </c>
      <c r="C604" s="28" t="s">
        <v>0</v>
      </c>
      <c r="D604" s="34">
        <v>129714</v>
      </c>
      <c r="E604" s="34">
        <f>E605+E607</f>
        <v>129714</v>
      </c>
      <c r="F604" s="34">
        <f t="shared" ref="F604:G604" si="306">F605+F607</f>
        <v>54886.055579999993</v>
      </c>
      <c r="G604" s="34">
        <f t="shared" si="306"/>
        <v>54886.054949999998</v>
      </c>
      <c r="H604" s="34">
        <f t="shared" si="298"/>
        <v>42.313131157777875</v>
      </c>
      <c r="I604" s="34">
        <f t="shared" si="299"/>
        <v>42.313131157777875</v>
      </c>
    </row>
    <row r="605" spans="1:9">
      <c r="A605" s="33" t="s">
        <v>89</v>
      </c>
      <c r="B605" s="28" t="s">
        <v>950</v>
      </c>
      <c r="C605" s="28" t="s">
        <v>90</v>
      </c>
      <c r="D605" s="34">
        <v>1784</v>
      </c>
      <c r="E605" s="34">
        <f>E606</f>
        <v>1784</v>
      </c>
      <c r="F605" s="34">
        <f t="shared" ref="F605:G605" si="307">F606</f>
        <v>862.30831999999998</v>
      </c>
      <c r="G605" s="34">
        <f t="shared" si="307"/>
        <v>862.30768999999998</v>
      </c>
      <c r="H605" s="34">
        <f t="shared" si="298"/>
        <v>48.335632847533631</v>
      </c>
      <c r="I605" s="34">
        <f t="shared" si="299"/>
        <v>48.335632847533631</v>
      </c>
    </row>
    <row r="606" spans="1:9" ht="25.5">
      <c r="A606" s="33" t="s">
        <v>91</v>
      </c>
      <c r="B606" s="28" t="s">
        <v>950</v>
      </c>
      <c r="C606" s="28" t="s">
        <v>92</v>
      </c>
      <c r="D606" s="34">
        <v>1784</v>
      </c>
      <c r="E606" s="34">
        <f>КВСР!J2171</f>
        <v>1784</v>
      </c>
      <c r="F606" s="34">
        <f>КВСР!K2171</f>
        <v>862.30831999999998</v>
      </c>
      <c r="G606" s="34">
        <f>КВСР!L2171</f>
        <v>862.30768999999998</v>
      </c>
      <c r="H606" s="34">
        <f t="shared" si="298"/>
        <v>48.335632847533631</v>
      </c>
      <c r="I606" s="34">
        <f t="shared" si="299"/>
        <v>48.335632847533631</v>
      </c>
    </row>
    <row r="607" spans="1:9">
      <c r="A607" s="33" t="s">
        <v>93</v>
      </c>
      <c r="B607" s="28" t="s">
        <v>950</v>
      </c>
      <c r="C607" s="28" t="s">
        <v>94</v>
      </c>
      <c r="D607" s="34">
        <v>127930</v>
      </c>
      <c r="E607" s="34">
        <f>E608</f>
        <v>127930</v>
      </c>
      <c r="F607" s="34">
        <f t="shared" ref="F607:G607" si="308">F608</f>
        <v>54023.747259999996</v>
      </c>
      <c r="G607" s="34">
        <f t="shared" si="308"/>
        <v>54023.747259999996</v>
      </c>
      <c r="H607" s="34">
        <f t="shared" si="298"/>
        <v>42.229146611428121</v>
      </c>
      <c r="I607" s="34">
        <f t="shared" si="299"/>
        <v>42.229146611428121</v>
      </c>
    </row>
    <row r="608" spans="1:9" ht="25.5">
      <c r="A608" s="33" t="s">
        <v>268</v>
      </c>
      <c r="B608" s="28" t="s">
        <v>950</v>
      </c>
      <c r="C608" s="28" t="s">
        <v>269</v>
      </c>
      <c r="D608" s="34">
        <v>127930</v>
      </c>
      <c r="E608" s="34">
        <f>КВСР!J2173</f>
        <v>127930</v>
      </c>
      <c r="F608" s="34">
        <f>КВСР!K2173</f>
        <v>54023.747259999996</v>
      </c>
      <c r="G608" s="34">
        <f>КВСР!L2173</f>
        <v>54023.747259999996</v>
      </c>
      <c r="H608" s="34">
        <f t="shared" si="298"/>
        <v>42.229146611428121</v>
      </c>
      <c r="I608" s="34">
        <f t="shared" si="299"/>
        <v>42.229146611428121</v>
      </c>
    </row>
    <row r="609" spans="1:9" ht="25.5">
      <c r="A609" s="33" t="s">
        <v>965</v>
      </c>
      <c r="B609" s="28" t="s">
        <v>966</v>
      </c>
      <c r="C609" s="28" t="s">
        <v>0</v>
      </c>
      <c r="D609" s="34">
        <v>2442.4</v>
      </c>
      <c r="E609" s="34">
        <f>E610</f>
        <v>2442.4</v>
      </c>
      <c r="F609" s="34">
        <f t="shared" ref="F609:G609" si="309">F610</f>
        <v>2430.4457000000002</v>
      </c>
      <c r="G609" s="34">
        <f t="shared" si="309"/>
        <v>2409.9128799999999</v>
      </c>
      <c r="H609" s="34">
        <f t="shared" si="298"/>
        <v>98.669868981329827</v>
      </c>
      <c r="I609" s="34">
        <f t="shared" si="299"/>
        <v>98.669868981329827</v>
      </c>
    </row>
    <row r="610" spans="1:9">
      <c r="A610" s="33" t="s">
        <v>28</v>
      </c>
      <c r="B610" s="28" t="s">
        <v>966</v>
      </c>
      <c r="C610" s="28" t="s">
        <v>29</v>
      </c>
      <c r="D610" s="34">
        <v>2442.4</v>
      </c>
      <c r="E610" s="34">
        <f>E611</f>
        <v>2442.4</v>
      </c>
      <c r="F610" s="34">
        <f>F611</f>
        <v>2430.4457000000002</v>
      </c>
      <c r="G610" s="34">
        <f>G611</f>
        <v>2409.9128799999999</v>
      </c>
      <c r="H610" s="34">
        <f t="shared" si="298"/>
        <v>98.669868981329827</v>
      </c>
      <c r="I610" s="34">
        <f t="shared" si="299"/>
        <v>98.669868981329827</v>
      </c>
    </row>
    <row r="611" spans="1:9">
      <c r="A611" s="33" t="s">
        <v>30</v>
      </c>
      <c r="B611" s="28" t="s">
        <v>966</v>
      </c>
      <c r="C611" s="28" t="s">
        <v>31</v>
      </c>
      <c r="D611" s="34">
        <v>2442.4</v>
      </c>
      <c r="E611" s="34">
        <f>КВСР!J2214</f>
        <v>2442.4</v>
      </c>
      <c r="F611" s="34">
        <f>КВСР!K2214</f>
        <v>2430.4457000000002</v>
      </c>
      <c r="G611" s="34">
        <f>КВСР!L2214</f>
        <v>2409.9128799999999</v>
      </c>
      <c r="H611" s="34">
        <f t="shared" si="298"/>
        <v>98.669868981329827</v>
      </c>
      <c r="I611" s="34">
        <f t="shared" si="299"/>
        <v>98.669868981329827</v>
      </c>
    </row>
    <row r="612" spans="1:9">
      <c r="A612" s="30" t="s">
        <v>0</v>
      </c>
      <c r="B612" s="43" t="s">
        <v>0</v>
      </c>
      <c r="C612" s="31" t="s">
        <v>0</v>
      </c>
      <c r="D612" s="32" t="s">
        <v>0</v>
      </c>
      <c r="E612" s="32" t="s">
        <v>0</v>
      </c>
      <c r="F612" s="32"/>
      <c r="G612" s="32"/>
      <c r="H612" s="32"/>
      <c r="I612" s="32"/>
    </row>
    <row r="613" spans="1:9" ht="25.5">
      <c r="A613" s="30" t="s">
        <v>967</v>
      </c>
      <c r="B613" s="31" t="s">
        <v>968</v>
      </c>
      <c r="C613" s="31" t="s">
        <v>0</v>
      </c>
      <c r="D613" s="32">
        <v>2777.4</v>
      </c>
      <c r="E613" s="32">
        <f>E614+E617+E620</f>
        <v>2777.4</v>
      </c>
      <c r="F613" s="32">
        <f t="shared" ref="F613:G613" si="310">F614+F617+F620</f>
        <v>2761.8787000000002</v>
      </c>
      <c r="G613" s="32">
        <f t="shared" si="310"/>
        <v>2661.8787000000002</v>
      </c>
      <c r="H613" s="32">
        <f t="shared" si="298"/>
        <v>95.840667530784202</v>
      </c>
      <c r="I613" s="32">
        <f t="shared" si="299"/>
        <v>95.840667530784202</v>
      </c>
    </row>
    <row r="614" spans="1:9">
      <c r="A614" s="33" t="s">
        <v>1029</v>
      </c>
      <c r="B614" s="28" t="s">
        <v>1030</v>
      </c>
      <c r="C614" s="28" t="s">
        <v>0</v>
      </c>
      <c r="D614" s="34">
        <v>140</v>
      </c>
      <c r="E614" s="34">
        <f>E615</f>
        <v>140</v>
      </c>
      <c r="F614" s="34">
        <f t="shared" ref="F614:G615" si="311">F615</f>
        <v>140</v>
      </c>
      <c r="G614" s="34">
        <f t="shared" si="311"/>
        <v>140</v>
      </c>
      <c r="H614" s="34">
        <f t="shared" si="298"/>
        <v>100</v>
      </c>
      <c r="I614" s="34">
        <f t="shared" si="299"/>
        <v>100</v>
      </c>
    </row>
    <row r="615" spans="1:9" ht="25.5">
      <c r="A615" s="33" t="s">
        <v>62</v>
      </c>
      <c r="B615" s="28" t="s">
        <v>1030</v>
      </c>
      <c r="C615" s="28" t="s">
        <v>63</v>
      </c>
      <c r="D615" s="34">
        <v>140</v>
      </c>
      <c r="E615" s="34">
        <f>E616</f>
        <v>140</v>
      </c>
      <c r="F615" s="34">
        <f t="shared" si="311"/>
        <v>140</v>
      </c>
      <c r="G615" s="34">
        <f t="shared" si="311"/>
        <v>140</v>
      </c>
      <c r="H615" s="34">
        <f t="shared" si="298"/>
        <v>100</v>
      </c>
      <c r="I615" s="34">
        <f t="shared" si="299"/>
        <v>100</v>
      </c>
    </row>
    <row r="616" spans="1:9">
      <c r="A616" s="33" t="s">
        <v>102</v>
      </c>
      <c r="B616" s="28" t="s">
        <v>1030</v>
      </c>
      <c r="C616" s="28" t="s">
        <v>103</v>
      </c>
      <c r="D616" s="34">
        <v>140</v>
      </c>
      <c r="E616" s="34">
        <f>КВСР!J2459</f>
        <v>140</v>
      </c>
      <c r="F616" s="34">
        <f>КВСР!K2459</f>
        <v>140</v>
      </c>
      <c r="G616" s="34">
        <f>КВСР!L2459</f>
        <v>140</v>
      </c>
      <c r="H616" s="34">
        <f t="shared" si="298"/>
        <v>100</v>
      </c>
      <c r="I616" s="34">
        <f t="shared" si="299"/>
        <v>100</v>
      </c>
    </row>
    <row r="617" spans="1:9" ht="25.5">
      <c r="A617" s="33" t="s">
        <v>856</v>
      </c>
      <c r="B617" s="28" t="s">
        <v>969</v>
      </c>
      <c r="C617" s="28" t="s">
        <v>0</v>
      </c>
      <c r="D617" s="34">
        <v>150</v>
      </c>
      <c r="E617" s="34">
        <f>E618</f>
        <v>150</v>
      </c>
      <c r="F617" s="34">
        <f t="shared" ref="F617:G618" si="312">F618</f>
        <v>134.4787</v>
      </c>
      <c r="G617" s="34">
        <f t="shared" si="312"/>
        <v>34.478700000000003</v>
      </c>
      <c r="H617" s="34">
        <f t="shared" si="298"/>
        <v>22.985800000000005</v>
      </c>
      <c r="I617" s="34">
        <f t="shared" si="299"/>
        <v>22.985800000000005</v>
      </c>
    </row>
    <row r="618" spans="1:9">
      <c r="A618" s="33" t="s">
        <v>89</v>
      </c>
      <c r="B618" s="28" t="s">
        <v>969</v>
      </c>
      <c r="C618" s="28" t="s">
        <v>90</v>
      </c>
      <c r="D618" s="34">
        <v>150</v>
      </c>
      <c r="E618" s="34">
        <f>E619</f>
        <v>150</v>
      </c>
      <c r="F618" s="34">
        <f t="shared" si="312"/>
        <v>134.4787</v>
      </c>
      <c r="G618" s="34">
        <f t="shared" si="312"/>
        <v>34.478700000000003</v>
      </c>
      <c r="H618" s="34">
        <f t="shared" si="298"/>
        <v>22.985800000000005</v>
      </c>
      <c r="I618" s="34">
        <f t="shared" si="299"/>
        <v>22.985800000000005</v>
      </c>
    </row>
    <row r="619" spans="1:9" ht="25.5">
      <c r="A619" s="33" t="s">
        <v>91</v>
      </c>
      <c r="B619" s="28" t="s">
        <v>969</v>
      </c>
      <c r="C619" s="28" t="s">
        <v>92</v>
      </c>
      <c r="D619" s="34">
        <v>150</v>
      </c>
      <c r="E619" s="34">
        <f>КВСР!J2218</f>
        <v>150</v>
      </c>
      <c r="F619" s="34">
        <f>КВСР!K2218</f>
        <v>134.4787</v>
      </c>
      <c r="G619" s="34">
        <f>КВСР!L2218</f>
        <v>34.478700000000003</v>
      </c>
      <c r="H619" s="34">
        <f t="shared" si="298"/>
        <v>22.985800000000005</v>
      </c>
      <c r="I619" s="34">
        <f t="shared" si="299"/>
        <v>22.985800000000005</v>
      </c>
    </row>
    <row r="620" spans="1:9" ht="25.5">
      <c r="A620" s="33" t="s">
        <v>963</v>
      </c>
      <c r="B620" s="28" t="s">
        <v>970</v>
      </c>
      <c r="C620" s="28" t="s">
        <v>0</v>
      </c>
      <c r="D620" s="34">
        <v>2487.4</v>
      </c>
      <c r="E620" s="34">
        <f>E621</f>
        <v>2487.4</v>
      </c>
      <c r="F620" s="34">
        <f t="shared" ref="F620:G621" si="313">F621</f>
        <v>2487.4</v>
      </c>
      <c r="G620" s="34">
        <f t="shared" si="313"/>
        <v>2487.4</v>
      </c>
      <c r="H620" s="34">
        <f t="shared" si="298"/>
        <v>100</v>
      </c>
      <c r="I620" s="34">
        <f t="shared" si="299"/>
        <v>100</v>
      </c>
    </row>
    <row r="621" spans="1:9" ht="25.5">
      <c r="A621" s="33" t="s">
        <v>62</v>
      </c>
      <c r="B621" s="28" t="s">
        <v>970</v>
      </c>
      <c r="C621" s="28" t="s">
        <v>63</v>
      </c>
      <c r="D621" s="34">
        <v>2487.4</v>
      </c>
      <c r="E621" s="34">
        <f>E622</f>
        <v>2487.4</v>
      </c>
      <c r="F621" s="34">
        <f t="shared" si="313"/>
        <v>2487.4</v>
      </c>
      <c r="G621" s="34">
        <f t="shared" si="313"/>
        <v>2487.4</v>
      </c>
      <c r="H621" s="34">
        <f t="shared" si="298"/>
        <v>100</v>
      </c>
      <c r="I621" s="34">
        <f t="shared" si="299"/>
        <v>100</v>
      </c>
    </row>
    <row r="622" spans="1:9">
      <c r="A622" s="33" t="s">
        <v>64</v>
      </c>
      <c r="B622" s="28" t="s">
        <v>970</v>
      </c>
      <c r="C622" s="28" t="s">
        <v>65</v>
      </c>
      <c r="D622" s="34">
        <v>2487.4</v>
      </c>
      <c r="E622" s="34">
        <f>КВСР!J2221</f>
        <v>2487.4</v>
      </c>
      <c r="F622" s="34">
        <f>КВСР!K2221</f>
        <v>2487.4</v>
      </c>
      <c r="G622" s="34">
        <f>КВСР!L2221</f>
        <v>2487.4</v>
      </c>
      <c r="H622" s="34">
        <f t="shared" si="298"/>
        <v>100</v>
      </c>
      <c r="I622" s="34">
        <f t="shared" si="299"/>
        <v>100</v>
      </c>
    </row>
    <row r="623" spans="1:9">
      <c r="A623" s="30" t="s">
        <v>0</v>
      </c>
      <c r="B623" s="43" t="s">
        <v>0</v>
      </c>
      <c r="C623" s="31" t="s">
        <v>0</v>
      </c>
      <c r="D623" s="32" t="s">
        <v>0</v>
      </c>
      <c r="E623" s="32" t="s">
        <v>0</v>
      </c>
      <c r="F623" s="32"/>
      <c r="G623" s="32"/>
      <c r="H623" s="32"/>
      <c r="I623" s="32"/>
    </row>
    <row r="624" spans="1:9">
      <c r="A624" s="30" t="s">
        <v>388</v>
      </c>
      <c r="B624" s="31" t="s">
        <v>389</v>
      </c>
      <c r="C624" s="31" t="s">
        <v>0</v>
      </c>
      <c r="D624" s="32">
        <v>29976.7</v>
      </c>
      <c r="E624" s="32">
        <f>E625+E633+E637+E641+E644+E647++E650</f>
        <v>29976.65</v>
      </c>
      <c r="F624" s="32">
        <f t="shared" ref="F624:G624" si="314">F625+F633+F637+F641+F644+F647++F650</f>
        <v>29976.65</v>
      </c>
      <c r="G624" s="32">
        <f t="shared" si="314"/>
        <v>29715.067630000001</v>
      </c>
      <c r="H624" s="32">
        <f t="shared" si="298"/>
        <v>99.127214236390259</v>
      </c>
      <c r="I624" s="32">
        <f t="shared" si="299"/>
        <v>99.127379577104179</v>
      </c>
    </row>
    <row r="625" spans="1:9" ht="25.5">
      <c r="A625" s="33" t="s">
        <v>390</v>
      </c>
      <c r="B625" s="28" t="s">
        <v>391</v>
      </c>
      <c r="C625" s="28" t="s">
        <v>0</v>
      </c>
      <c r="D625" s="34">
        <v>14033.2</v>
      </c>
      <c r="E625" s="34">
        <f>E626+E628+E630</f>
        <v>14033.15</v>
      </c>
      <c r="F625" s="53">
        <f t="shared" ref="F625:G625" si="315">F626+F628+F630</f>
        <v>14033.15</v>
      </c>
      <c r="G625" s="53">
        <f t="shared" si="315"/>
        <v>14033.15</v>
      </c>
      <c r="H625" s="34">
        <f t="shared" si="298"/>
        <v>99.999643702077918</v>
      </c>
      <c r="I625" s="34">
        <f t="shared" si="299"/>
        <v>100</v>
      </c>
    </row>
    <row r="626" spans="1:9">
      <c r="A626" s="33" t="s">
        <v>89</v>
      </c>
      <c r="B626" s="28" t="s">
        <v>391</v>
      </c>
      <c r="C626" s="28" t="s">
        <v>90</v>
      </c>
      <c r="D626" s="34">
        <v>3760.8</v>
      </c>
      <c r="E626" s="34">
        <f>E627</f>
        <v>3760.75</v>
      </c>
      <c r="F626" s="34">
        <f t="shared" ref="F626:G626" si="316">F627</f>
        <v>3760.75</v>
      </c>
      <c r="G626" s="34">
        <f t="shared" si="316"/>
        <v>3760.75</v>
      </c>
      <c r="H626" s="34">
        <f t="shared" si="298"/>
        <v>99.998670495639217</v>
      </c>
      <c r="I626" s="34">
        <f t="shared" si="299"/>
        <v>100</v>
      </c>
    </row>
    <row r="627" spans="1:9" ht="25.5">
      <c r="A627" s="33" t="s">
        <v>91</v>
      </c>
      <c r="B627" s="28" t="s">
        <v>391</v>
      </c>
      <c r="C627" s="28" t="s">
        <v>92</v>
      </c>
      <c r="D627" s="34">
        <v>3760.8</v>
      </c>
      <c r="E627" s="34">
        <f>КВСР!J783</f>
        <v>3760.75</v>
      </c>
      <c r="F627" s="34">
        <f>КВСР!K783</f>
        <v>3760.75</v>
      </c>
      <c r="G627" s="34">
        <f>КВСР!L783</f>
        <v>3760.75</v>
      </c>
      <c r="H627" s="34">
        <f t="shared" si="298"/>
        <v>99.998670495639217</v>
      </c>
      <c r="I627" s="34">
        <f t="shared" si="299"/>
        <v>100</v>
      </c>
    </row>
    <row r="628" spans="1:9">
      <c r="A628" s="33" t="s">
        <v>28</v>
      </c>
      <c r="B628" s="28" t="s">
        <v>391</v>
      </c>
      <c r="C628" s="28" t="s">
        <v>29</v>
      </c>
      <c r="D628" s="34">
        <v>2500</v>
      </c>
      <c r="E628" s="34">
        <f>E629</f>
        <v>2500</v>
      </c>
      <c r="F628" s="34">
        <f t="shared" ref="F628:G628" si="317">F629</f>
        <v>2500</v>
      </c>
      <c r="G628" s="34">
        <f t="shared" si="317"/>
        <v>2500</v>
      </c>
      <c r="H628" s="34">
        <f t="shared" si="298"/>
        <v>100</v>
      </c>
      <c r="I628" s="34">
        <f t="shared" si="299"/>
        <v>100</v>
      </c>
    </row>
    <row r="629" spans="1:9">
      <c r="A629" s="33" t="s">
        <v>75</v>
      </c>
      <c r="B629" s="28" t="s">
        <v>391</v>
      </c>
      <c r="C629" s="28" t="s">
        <v>76</v>
      </c>
      <c r="D629" s="34">
        <v>2500</v>
      </c>
      <c r="E629" s="34">
        <f>КВСР!J850</f>
        <v>2500</v>
      </c>
      <c r="F629" s="34">
        <f>КВСР!K850</f>
        <v>2500</v>
      </c>
      <c r="G629" s="34">
        <f>КВСР!L850</f>
        <v>2500</v>
      </c>
      <c r="H629" s="34">
        <f t="shared" si="298"/>
        <v>100</v>
      </c>
      <c r="I629" s="34">
        <f t="shared" si="299"/>
        <v>100</v>
      </c>
    </row>
    <row r="630" spans="1:9" ht="25.5">
      <c r="A630" s="33" t="s">
        <v>62</v>
      </c>
      <c r="B630" s="28" t="s">
        <v>391</v>
      </c>
      <c r="C630" s="28" t="s">
        <v>63</v>
      </c>
      <c r="D630" s="34">
        <v>7772.4</v>
      </c>
      <c r="E630" s="34">
        <f>E631+E632</f>
        <v>7772.4</v>
      </c>
      <c r="F630" s="34">
        <f t="shared" ref="F630:G630" si="318">F631+F632</f>
        <v>7772.4</v>
      </c>
      <c r="G630" s="34">
        <f t="shared" si="318"/>
        <v>7772.4</v>
      </c>
      <c r="H630" s="34">
        <f t="shared" si="298"/>
        <v>100</v>
      </c>
      <c r="I630" s="34">
        <f t="shared" si="299"/>
        <v>100</v>
      </c>
    </row>
    <row r="631" spans="1:9">
      <c r="A631" s="33" t="s">
        <v>64</v>
      </c>
      <c r="B631" s="28" t="s">
        <v>391</v>
      </c>
      <c r="C631" s="28" t="s">
        <v>65</v>
      </c>
      <c r="D631" s="34">
        <v>3772.4</v>
      </c>
      <c r="E631" s="34">
        <f>КВСР!J852+КВСР!J1157</f>
        <v>3772.4</v>
      </c>
      <c r="F631" s="34">
        <f>КВСР!K852+КВСР!K1157</f>
        <v>3772.4</v>
      </c>
      <c r="G631" s="34">
        <f>КВСР!L852+КВСР!L1157</f>
        <v>3772.4</v>
      </c>
      <c r="H631" s="34">
        <f t="shared" si="298"/>
        <v>100</v>
      </c>
      <c r="I631" s="34">
        <f t="shared" si="299"/>
        <v>100</v>
      </c>
    </row>
    <row r="632" spans="1:9">
      <c r="A632" s="33" t="s">
        <v>102</v>
      </c>
      <c r="B632" s="28" t="s">
        <v>391</v>
      </c>
      <c r="C632" s="28" t="s">
        <v>103</v>
      </c>
      <c r="D632" s="34">
        <v>4000</v>
      </c>
      <c r="E632" s="34">
        <f>КВСР!J1960</f>
        <v>4000</v>
      </c>
      <c r="F632" s="34">
        <f>КВСР!K1960</f>
        <v>4000</v>
      </c>
      <c r="G632" s="34">
        <f>КВСР!L1960</f>
        <v>4000</v>
      </c>
      <c r="H632" s="34">
        <f t="shared" si="298"/>
        <v>100</v>
      </c>
      <c r="I632" s="34">
        <f t="shared" si="299"/>
        <v>100</v>
      </c>
    </row>
    <row r="633" spans="1:9">
      <c r="A633" s="33" t="s">
        <v>60</v>
      </c>
      <c r="B633" s="28" t="s">
        <v>406</v>
      </c>
      <c r="C633" s="28" t="s">
        <v>0</v>
      </c>
      <c r="D633" s="34">
        <v>7002</v>
      </c>
      <c r="E633" s="34">
        <f>E634</f>
        <v>7002</v>
      </c>
      <c r="F633" s="34">
        <f t="shared" ref="F633:G633" si="319">F634</f>
        <v>7002</v>
      </c>
      <c r="G633" s="34">
        <f t="shared" si="319"/>
        <v>7002</v>
      </c>
      <c r="H633" s="34">
        <f t="shared" si="298"/>
        <v>100</v>
      </c>
      <c r="I633" s="34">
        <f t="shared" si="299"/>
        <v>100</v>
      </c>
    </row>
    <row r="634" spans="1:9" ht="25.5">
      <c r="A634" s="33" t="s">
        <v>62</v>
      </c>
      <c r="B634" s="28" t="s">
        <v>406</v>
      </c>
      <c r="C634" s="28" t="s">
        <v>63</v>
      </c>
      <c r="D634" s="34">
        <v>7002</v>
      </c>
      <c r="E634" s="34">
        <f>E635+E636</f>
        <v>7002</v>
      </c>
      <c r="F634" s="34">
        <f t="shared" ref="F634:G634" si="320">F635+F636</f>
        <v>7002</v>
      </c>
      <c r="G634" s="34">
        <f t="shared" si="320"/>
        <v>7002</v>
      </c>
      <c r="H634" s="34">
        <f t="shared" si="298"/>
        <v>100</v>
      </c>
      <c r="I634" s="34">
        <f t="shared" si="299"/>
        <v>100</v>
      </c>
    </row>
    <row r="635" spans="1:9">
      <c r="A635" s="33" t="s">
        <v>64</v>
      </c>
      <c r="B635" s="28" t="s">
        <v>406</v>
      </c>
      <c r="C635" s="28" t="s">
        <v>65</v>
      </c>
      <c r="D635" s="34">
        <v>4856</v>
      </c>
      <c r="E635" s="34">
        <f>КВСР!J855+КВСР!J1160+КВСР!J1963</f>
        <v>4056</v>
      </c>
      <c r="F635" s="34">
        <f>КВСР!K855+КВСР!K1160+КВСР!K1963</f>
        <v>4056</v>
      </c>
      <c r="G635" s="34">
        <f>КВСР!L855+КВСР!L1160+КВСР!L1963</f>
        <v>4056</v>
      </c>
      <c r="H635" s="34">
        <f t="shared" si="298"/>
        <v>83.525535420098848</v>
      </c>
      <c r="I635" s="34">
        <f t="shared" si="299"/>
        <v>100</v>
      </c>
    </row>
    <row r="636" spans="1:9">
      <c r="A636" s="33" t="s">
        <v>102</v>
      </c>
      <c r="B636" s="28" t="s">
        <v>406</v>
      </c>
      <c r="C636" s="28" t="s">
        <v>103</v>
      </c>
      <c r="D636" s="34">
        <v>2146</v>
      </c>
      <c r="E636" s="34">
        <f>КВСР!J1161+КВСР!J1964</f>
        <v>2946</v>
      </c>
      <c r="F636" s="34">
        <f>КВСР!K1161+КВСР!K1964</f>
        <v>2946</v>
      </c>
      <c r="G636" s="34">
        <f>КВСР!L1161+КВСР!L1964</f>
        <v>2946</v>
      </c>
      <c r="H636" s="34">
        <f t="shared" si="298"/>
        <v>137.27865796831313</v>
      </c>
      <c r="I636" s="34">
        <f t="shared" si="299"/>
        <v>100</v>
      </c>
    </row>
    <row r="637" spans="1:9">
      <c r="A637" s="33" t="s">
        <v>487</v>
      </c>
      <c r="B637" s="28" t="s">
        <v>506</v>
      </c>
      <c r="C637" s="28" t="s">
        <v>0</v>
      </c>
      <c r="D637" s="34">
        <v>385</v>
      </c>
      <c r="E637" s="34">
        <f>E638</f>
        <v>385</v>
      </c>
      <c r="F637" s="34">
        <f t="shared" ref="F637:G637" si="321">F638</f>
        <v>385</v>
      </c>
      <c r="G637" s="34">
        <f t="shared" si="321"/>
        <v>385</v>
      </c>
      <c r="H637" s="34">
        <f t="shared" si="298"/>
        <v>100</v>
      </c>
      <c r="I637" s="34">
        <f t="shared" si="299"/>
        <v>100</v>
      </c>
    </row>
    <row r="638" spans="1:9" ht="25.5">
      <c r="A638" s="33" t="s">
        <v>62</v>
      </c>
      <c r="B638" s="28" t="s">
        <v>506</v>
      </c>
      <c r="C638" s="28" t="s">
        <v>63</v>
      </c>
      <c r="D638" s="34">
        <v>385</v>
      </c>
      <c r="E638" s="34">
        <f>E639+E640</f>
        <v>385</v>
      </c>
      <c r="F638" s="34">
        <f t="shared" ref="F638:G638" si="322">F639+F640</f>
        <v>385</v>
      </c>
      <c r="G638" s="34">
        <f t="shared" si="322"/>
        <v>385</v>
      </c>
      <c r="H638" s="34">
        <f t="shared" si="298"/>
        <v>100</v>
      </c>
      <c r="I638" s="34">
        <f t="shared" si="299"/>
        <v>100</v>
      </c>
    </row>
    <row r="639" spans="1:9">
      <c r="A639" s="33" t="s">
        <v>64</v>
      </c>
      <c r="B639" s="28" t="s">
        <v>506</v>
      </c>
      <c r="C639" s="28" t="s">
        <v>65</v>
      </c>
      <c r="D639" s="34">
        <v>300</v>
      </c>
      <c r="E639" s="34">
        <f>КВСР!J1164</f>
        <v>300</v>
      </c>
      <c r="F639" s="34">
        <f>КВСР!K1164</f>
        <v>300</v>
      </c>
      <c r="G639" s="34">
        <f>КВСР!L1164</f>
        <v>300</v>
      </c>
      <c r="H639" s="34">
        <f t="shared" si="298"/>
        <v>100</v>
      </c>
      <c r="I639" s="34">
        <f t="shared" si="299"/>
        <v>100</v>
      </c>
    </row>
    <row r="640" spans="1:9">
      <c r="A640" s="33" t="s">
        <v>102</v>
      </c>
      <c r="B640" s="28" t="s">
        <v>506</v>
      </c>
      <c r="C640" s="28" t="s">
        <v>103</v>
      </c>
      <c r="D640" s="34">
        <v>85</v>
      </c>
      <c r="E640" s="34">
        <f>КВСР!J1165</f>
        <v>85</v>
      </c>
      <c r="F640" s="34">
        <f>КВСР!K1165</f>
        <v>85</v>
      </c>
      <c r="G640" s="34">
        <f>КВСР!L1165</f>
        <v>85</v>
      </c>
      <c r="H640" s="34">
        <f t="shared" si="298"/>
        <v>100</v>
      </c>
      <c r="I640" s="34">
        <f t="shared" si="299"/>
        <v>100</v>
      </c>
    </row>
    <row r="641" spans="1:9">
      <c r="A641" s="33" t="s">
        <v>350</v>
      </c>
      <c r="B641" s="28" t="s">
        <v>392</v>
      </c>
      <c r="C641" s="28" t="s">
        <v>0</v>
      </c>
      <c r="D641" s="34">
        <v>4525</v>
      </c>
      <c r="E641" s="34">
        <f>E642</f>
        <v>4525</v>
      </c>
      <c r="F641" s="34">
        <f t="shared" ref="F641:G642" si="323">F642</f>
        <v>4525</v>
      </c>
      <c r="G641" s="34">
        <f t="shared" si="323"/>
        <v>4525</v>
      </c>
      <c r="H641" s="34">
        <f t="shared" si="298"/>
        <v>100</v>
      </c>
      <c r="I641" s="34">
        <f t="shared" si="299"/>
        <v>100</v>
      </c>
    </row>
    <row r="642" spans="1:9" ht="25.5">
      <c r="A642" s="33" t="s">
        <v>62</v>
      </c>
      <c r="B642" s="28" t="s">
        <v>392</v>
      </c>
      <c r="C642" s="28" t="s">
        <v>63</v>
      </c>
      <c r="D642" s="34">
        <v>4525</v>
      </c>
      <c r="E642" s="34">
        <f>E643</f>
        <v>4525</v>
      </c>
      <c r="F642" s="34">
        <f t="shared" si="323"/>
        <v>4525</v>
      </c>
      <c r="G642" s="34">
        <f t="shared" si="323"/>
        <v>4525</v>
      </c>
      <c r="H642" s="34">
        <f t="shared" si="298"/>
        <v>100</v>
      </c>
      <c r="I642" s="34">
        <f t="shared" si="299"/>
        <v>100</v>
      </c>
    </row>
    <row r="643" spans="1:9">
      <c r="A643" s="33" t="s">
        <v>64</v>
      </c>
      <c r="B643" s="28" t="s">
        <v>392</v>
      </c>
      <c r="C643" s="28" t="s">
        <v>65</v>
      </c>
      <c r="D643" s="34">
        <v>4525</v>
      </c>
      <c r="E643" s="34">
        <f>КВСР!J786</f>
        <v>4525</v>
      </c>
      <c r="F643" s="34">
        <f>КВСР!K786</f>
        <v>4525</v>
      </c>
      <c r="G643" s="34">
        <f>КВСР!L786</f>
        <v>4525</v>
      </c>
      <c r="H643" s="34">
        <f t="shared" si="298"/>
        <v>100</v>
      </c>
      <c r="I643" s="34">
        <f t="shared" si="299"/>
        <v>100</v>
      </c>
    </row>
    <row r="644" spans="1:9">
      <c r="A644" s="33" t="s">
        <v>1181</v>
      </c>
      <c r="B644" s="28" t="s">
        <v>1182</v>
      </c>
      <c r="C644" s="28" t="s">
        <v>0</v>
      </c>
      <c r="D644" s="34">
        <v>156</v>
      </c>
      <c r="E644" s="34">
        <f>E645</f>
        <v>156</v>
      </c>
      <c r="F644" s="34">
        <f t="shared" ref="F644:G645" si="324">F645</f>
        <v>156</v>
      </c>
      <c r="G644" s="34">
        <f t="shared" si="324"/>
        <v>156</v>
      </c>
      <c r="H644" s="34">
        <f t="shared" si="298"/>
        <v>100</v>
      </c>
      <c r="I644" s="34">
        <f t="shared" si="299"/>
        <v>100</v>
      </c>
    </row>
    <row r="645" spans="1:9">
      <c r="A645" s="33" t="s">
        <v>89</v>
      </c>
      <c r="B645" s="28" t="s">
        <v>1182</v>
      </c>
      <c r="C645" s="28" t="s">
        <v>90</v>
      </c>
      <c r="D645" s="34">
        <v>156</v>
      </c>
      <c r="E645" s="34">
        <f>E646</f>
        <v>156</v>
      </c>
      <c r="F645" s="34">
        <f t="shared" si="324"/>
        <v>156</v>
      </c>
      <c r="G645" s="34">
        <f t="shared" si="324"/>
        <v>156</v>
      </c>
      <c r="H645" s="34">
        <f t="shared" si="298"/>
        <v>100</v>
      </c>
      <c r="I645" s="34">
        <f t="shared" si="299"/>
        <v>100</v>
      </c>
    </row>
    <row r="646" spans="1:9" ht="25.5">
      <c r="A646" s="33" t="s">
        <v>91</v>
      </c>
      <c r="B646" s="28" t="s">
        <v>1182</v>
      </c>
      <c r="C646" s="28" t="s">
        <v>92</v>
      </c>
      <c r="D646" s="34">
        <v>156</v>
      </c>
      <c r="E646" s="34">
        <f>КВСР!J2861</f>
        <v>156</v>
      </c>
      <c r="F646" s="34">
        <f>КВСР!K2861</f>
        <v>156</v>
      </c>
      <c r="G646" s="34">
        <f>КВСР!L2861</f>
        <v>156</v>
      </c>
      <c r="H646" s="34">
        <f t="shared" si="298"/>
        <v>100</v>
      </c>
      <c r="I646" s="34">
        <f t="shared" si="299"/>
        <v>100</v>
      </c>
    </row>
    <row r="647" spans="1:9" ht="38.25">
      <c r="A647" s="33" t="s">
        <v>496</v>
      </c>
      <c r="B647" s="28" t="s">
        <v>507</v>
      </c>
      <c r="C647" s="28" t="s">
        <v>0</v>
      </c>
      <c r="D647" s="34">
        <v>1375.5</v>
      </c>
      <c r="E647" s="34">
        <f>E648</f>
        <v>1375.5</v>
      </c>
      <c r="F647" s="34">
        <f t="shared" ref="F647:G648" si="325">F648</f>
        <v>1375.5</v>
      </c>
      <c r="G647" s="34">
        <f t="shared" si="325"/>
        <v>1113.9176299999999</v>
      </c>
      <c r="H647" s="34">
        <f t="shared" si="298"/>
        <v>80.982743002544524</v>
      </c>
      <c r="I647" s="34">
        <f t="shared" si="299"/>
        <v>80.982743002544524</v>
      </c>
    </row>
    <row r="648" spans="1:9">
      <c r="A648" s="33" t="s">
        <v>28</v>
      </c>
      <c r="B648" s="28" t="s">
        <v>507</v>
      </c>
      <c r="C648" s="28" t="s">
        <v>29</v>
      </c>
      <c r="D648" s="34">
        <v>1375.5</v>
      </c>
      <c r="E648" s="34">
        <f>E649</f>
        <v>1375.5</v>
      </c>
      <c r="F648" s="34">
        <f t="shared" si="325"/>
        <v>1375.5</v>
      </c>
      <c r="G648" s="34">
        <f t="shared" si="325"/>
        <v>1113.9176299999999</v>
      </c>
      <c r="H648" s="34">
        <f t="shared" si="298"/>
        <v>80.982743002544524</v>
      </c>
      <c r="I648" s="34">
        <f t="shared" si="299"/>
        <v>80.982743002544524</v>
      </c>
    </row>
    <row r="649" spans="1:9">
      <c r="A649" s="33" t="s">
        <v>75</v>
      </c>
      <c r="B649" s="28" t="s">
        <v>507</v>
      </c>
      <c r="C649" s="28" t="s">
        <v>76</v>
      </c>
      <c r="D649" s="34">
        <v>1375.5</v>
      </c>
      <c r="E649" s="34">
        <f>КВСР!J1168</f>
        <v>1375.5</v>
      </c>
      <c r="F649" s="34">
        <f>КВСР!K1168</f>
        <v>1375.5</v>
      </c>
      <c r="G649" s="34">
        <f>КВСР!L1168</f>
        <v>1113.9176299999999</v>
      </c>
      <c r="H649" s="34">
        <f t="shared" si="298"/>
        <v>80.982743002544524</v>
      </c>
      <c r="I649" s="34">
        <f t="shared" si="299"/>
        <v>80.982743002544524</v>
      </c>
    </row>
    <row r="650" spans="1:9" ht="25.5">
      <c r="A650" s="33" t="s">
        <v>407</v>
      </c>
      <c r="B650" s="28" t="s">
        <v>408</v>
      </c>
      <c r="C650" s="28" t="s">
        <v>0</v>
      </c>
      <c r="D650" s="34">
        <v>2500</v>
      </c>
      <c r="E650" s="34">
        <f>E651</f>
        <v>2500</v>
      </c>
      <c r="F650" s="34">
        <f t="shared" ref="F650:G651" si="326">F651</f>
        <v>2500</v>
      </c>
      <c r="G650" s="34">
        <f t="shared" si="326"/>
        <v>2500</v>
      </c>
      <c r="H650" s="34">
        <f t="shared" ref="H650:H713" si="327">G650/D650*100</f>
        <v>100</v>
      </c>
      <c r="I650" s="34">
        <f t="shared" ref="I650:I713" si="328">G650/E650*100</f>
        <v>100</v>
      </c>
    </row>
    <row r="651" spans="1:9">
      <c r="A651" s="33" t="s">
        <v>28</v>
      </c>
      <c r="B651" s="28" t="s">
        <v>408</v>
      </c>
      <c r="C651" s="28" t="s">
        <v>29</v>
      </c>
      <c r="D651" s="34">
        <v>2500</v>
      </c>
      <c r="E651" s="34">
        <f>E652</f>
        <v>2500</v>
      </c>
      <c r="F651" s="34">
        <f t="shared" si="326"/>
        <v>2500</v>
      </c>
      <c r="G651" s="34">
        <f t="shared" si="326"/>
        <v>2500</v>
      </c>
      <c r="H651" s="34">
        <f t="shared" si="327"/>
        <v>100</v>
      </c>
      <c r="I651" s="34">
        <f t="shared" si="328"/>
        <v>100</v>
      </c>
    </row>
    <row r="652" spans="1:9">
      <c r="A652" s="33" t="s">
        <v>75</v>
      </c>
      <c r="B652" s="28" t="s">
        <v>408</v>
      </c>
      <c r="C652" s="28" t="s">
        <v>76</v>
      </c>
      <c r="D652" s="34">
        <v>2500</v>
      </c>
      <c r="E652" s="34">
        <f>КВСР!J858</f>
        <v>2500</v>
      </c>
      <c r="F652" s="34">
        <f>КВСР!K858</f>
        <v>2500</v>
      </c>
      <c r="G652" s="34">
        <f>КВСР!L858</f>
        <v>2500</v>
      </c>
      <c r="H652" s="34">
        <f t="shared" si="327"/>
        <v>100</v>
      </c>
      <c r="I652" s="34">
        <f t="shared" si="328"/>
        <v>100</v>
      </c>
    </row>
    <row r="653" spans="1:9">
      <c r="A653" s="30" t="s">
        <v>0</v>
      </c>
      <c r="B653" s="43" t="s">
        <v>0</v>
      </c>
      <c r="C653" s="31" t="s">
        <v>0</v>
      </c>
      <c r="D653" s="32" t="s">
        <v>0</v>
      </c>
      <c r="E653" s="32" t="s">
        <v>0</v>
      </c>
      <c r="F653" s="32" t="s">
        <v>0</v>
      </c>
      <c r="G653" s="32" t="s">
        <v>0</v>
      </c>
      <c r="H653" s="32"/>
      <c r="I653" s="32"/>
    </row>
    <row r="654" spans="1:9">
      <c r="A654" s="30" t="s">
        <v>508</v>
      </c>
      <c r="B654" s="31" t="s">
        <v>509</v>
      </c>
      <c r="C654" s="31" t="s">
        <v>0</v>
      </c>
      <c r="D654" s="32">
        <v>10796</v>
      </c>
      <c r="E654" s="32">
        <f>E655+E658</f>
        <v>10796</v>
      </c>
      <c r="F654" s="32">
        <f t="shared" ref="F654:G654" si="329">F655+F658</f>
        <v>10796</v>
      </c>
      <c r="G654" s="32">
        <f t="shared" si="329"/>
        <v>10796</v>
      </c>
      <c r="H654" s="32">
        <f t="shared" si="327"/>
        <v>100</v>
      </c>
      <c r="I654" s="32">
        <f t="shared" si="328"/>
        <v>100</v>
      </c>
    </row>
    <row r="655" spans="1:9">
      <c r="A655" s="33" t="s">
        <v>60</v>
      </c>
      <c r="B655" s="28" t="s">
        <v>866</v>
      </c>
      <c r="C655" s="28" t="s">
        <v>0</v>
      </c>
      <c r="D655" s="34">
        <v>10196</v>
      </c>
      <c r="E655" s="34">
        <f>E656</f>
        <v>10196</v>
      </c>
      <c r="F655" s="34">
        <f t="shared" ref="F655:G656" si="330">F656</f>
        <v>10196</v>
      </c>
      <c r="G655" s="34">
        <f t="shared" si="330"/>
        <v>10196</v>
      </c>
      <c r="H655" s="34">
        <f t="shared" si="327"/>
        <v>100</v>
      </c>
      <c r="I655" s="34">
        <f t="shared" si="328"/>
        <v>100</v>
      </c>
    </row>
    <row r="656" spans="1:9" ht="25.5">
      <c r="A656" s="33" t="s">
        <v>62</v>
      </c>
      <c r="B656" s="28" t="s">
        <v>866</v>
      </c>
      <c r="C656" s="28" t="s">
        <v>63</v>
      </c>
      <c r="D656" s="34">
        <v>10196</v>
      </c>
      <c r="E656" s="34">
        <f>E657</f>
        <v>10196</v>
      </c>
      <c r="F656" s="34">
        <f t="shared" si="330"/>
        <v>10196</v>
      </c>
      <c r="G656" s="34">
        <f t="shared" si="330"/>
        <v>10196</v>
      </c>
      <c r="H656" s="34">
        <f t="shared" si="327"/>
        <v>100</v>
      </c>
      <c r="I656" s="34">
        <f t="shared" si="328"/>
        <v>100</v>
      </c>
    </row>
    <row r="657" spans="1:9">
      <c r="A657" s="33" t="s">
        <v>64</v>
      </c>
      <c r="B657" s="28" t="s">
        <v>866</v>
      </c>
      <c r="C657" s="28" t="s">
        <v>65</v>
      </c>
      <c r="D657" s="34">
        <v>10196</v>
      </c>
      <c r="E657" s="34">
        <f>КВСР!J1968</f>
        <v>10196</v>
      </c>
      <c r="F657" s="34">
        <f>КВСР!K1968</f>
        <v>10196</v>
      </c>
      <c r="G657" s="34">
        <f>КВСР!L1968</f>
        <v>10196</v>
      </c>
      <c r="H657" s="34">
        <f t="shared" si="327"/>
        <v>100</v>
      </c>
      <c r="I657" s="34">
        <f t="shared" si="328"/>
        <v>100</v>
      </c>
    </row>
    <row r="658" spans="1:9">
      <c r="A658" s="33" t="s">
        <v>487</v>
      </c>
      <c r="B658" s="28" t="s">
        <v>510</v>
      </c>
      <c r="C658" s="28" t="s">
        <v>0</v>
      </c>
      <c r="D658" s="34">
        <v>600</v>
      </c>
      <c r="E658" s="34">
        <f>E659</f>
        <v>600</v>
      </c>
      <c r="F658" s="34">
        <f t="shared" ref="F658:G658" si="331">F659</f>
        <v>600</v>
      </c>
      <c r="G658" s="34">
        <f t="shared" si="331"/>
        <v>600</v>
      </c>
      <c r="H658" s="34">
        <f t="shared" si="327"/>
        <v>100</v>
      </c>
      <c r="I658" s="34">
        <f t="shared" si="328"/>
        <v>100</v>
      </c>
    </row>
    <row r="659" spans="1:9" ht="25.5">
      <c r="A659" s="33" t="s">
        <v>62</v>
      </c>
      <c r="B659" s="28" t="s">
        <v>510</v>
      </c>
      <c r="C659" s="28" t="s">
        <v>63</v>
      </c>
      <c r="D659" s="34">
        <v>600</v>
      </c>
      <c r="E659" s="34">
        <f>E660+E661</f>
        <v>600</v>
      </c>
      <c r="F659" s="34">
        <f t="shared" ref="F659:G659" si="332">F660+F661</f>
        <v>600</v>
      </c>
      <c r="G659" s="34">
        <f t="shared" si="332"/>
        <v>600</v>
      </c>
      <c r="H659" s="34">
        <f t="shared" si="327"/>
        <v>100</v>
      </c>
      <c r="I659" s="34">
        <f t="shared" si="328"/>
        <v>100</v>
      </c>
    </row>
    <row r="660" spans="1:9">
      <c r="A660" s="33" t="s">
        <v>64</v>
      </c>
      <c r="B660" s="28" t="s">
        <v>510</v>
      </c>
      <c r="C660" s="28" t="s">
        <v>65</v>
      </c>
      <c r="D660" s="34">
        <v>405</v>
      </c>
      <c r="E660" s="34">
        <f>КВСР!J1172</f>
        <v>405</v>
      </c>
      <c r="F660" s="34">
        <f>КВСР!K1172</f>
        <v>405</v>
      </c>
      <c r="G660" s="34">
        <f>КВСР!L1172</f>
        <v>405</v>
      </c>
      <c r="H660" s="34">
        <f t="shared" si="327"/>
        <v>100</v>
      </c>
      <c r="I660" s="34">
        <f t="shared" si="328"/>
        <v>100</v>
      </c>
    </row>
    <row r="661" spans="1:9">
      <c r="A661" s="33" t="s">
        <v>102</v>
      </c>
      <c r="B661" s="28" t="s">
        <v>510</v>
      </c>
      <c r="C661" s="28" t="s">
        <v>103</v>
      </c>
      <c r="D661" s="34">
        <v>195</v>
      </c>
      <c r="E661" s="34">
        <f>КВСР!J1173</f>
        <v>195</v>
      </c>
      <c r="F661" s="34">
        <f>КВСР!K1173</f>
        <v>195</v>
      </c>
      <c r="G661" s="34">
        <f>КВСР!L1173</f>
        <v>195</v>
      </c>
      <c r="H661" s="34">
        <f t="shared" si="327"/>
        <v>100</v>
      </c>
      <c r="I661" s="34">
        <f t="shared" si="328"/>
        <v>100</v>
      </c>
    </row>
    <row r="662" spans="1:9">
      <c r="A662" s="30" t="s">
        <v>0</v>
      </c>
      <c r="B662" s="43" t="s">
        <v>0</v>
      </c>
      <c r="C662" s="31" t="s">
        <v>0</v>
      </c>
      <c r="D662" s="32" t="s">
        <v>0</v>
      </c>
      <c r="E662" s="32" t="s">
        <v>0</v>
      </c>
      <c r="F662" s="32"/>
      <c r="G662" s="32"/>
      <c r="H662" s="32"/>
      <c r="I662" s="32"/>
    </row>
    <row r="663" spans="1:9" ht="25.5">
      <c r="A663" s="30" t="s">
        <v>145</v>
      </c>
      <c r="B663" s="31" t="s">
        <v>146</v>
      </c>
      <c r="C663" s="31" t="s">
        <v>0</v>
      </c>
      <c r="D663" s="32">
        <v>852935.5</v>
      </c>
      <c r="E663" s="32">
        <f>E664+E669+E672+E675+E678+E681++E684+E691+E698+E702+E705+E708+E716</f>
        <v>850044.29201999982</v>
      </c>
      <c r="F663" s="32">
        <f t="shared" ref="F663:G663" si="333">F664+F669+F672+F675+F678+F681++F684+F691+F698+F702+F705+F708+F716</f>
        <v>837313.59006999992</v>
      </c>
      <c r="G663" s="32">
        <f t="shared" si="333"/>
        <v>837229.1375699999</v>
      </c>
      <c r="H663" s="32">
        <f t="shared" si="327"/>
        <v>98.158552149605669</v>
      </c>
      <c r="I663" s="32">
        <f t="shared" si="328"/>
        <v>98.492413328304735</v>
      </c>
    </row>
    <row r="664" spans="1:9" ht="38.25">
      <c r="A664" s="33" t="s">
        <v>404</v>
      </c>
      <c r="B664" s="28" t="s">
        <v>405</v>
      </c>
      <c r="C664" s="28" t="s">
        <v>0</v>
      </c>
      <c r="D664" s="34">
        <v>1553.8</v>
      </c>
      <c r="E664" s="34">
        <f>E665+E667</f>
        <v>1553.7739999999999</v>
      </c>
      <c r="F664" s="34">
        <f t="shared" ref="F664:G664" si="334">F665+F667</f>
        <v>1553.7739999999999</v>
      </c>
      <c r="G664" s="34">
        <f t="shared" si="334"/>
        <v>1553.7739999999999</v>
      </c>
      <c r="H664" s="34">
        <f t="shared" si="327"/>
        <v>99.99832668297077</v>
      </c>
      <c r="I664" s="34">
        <f t="shared" si="328"/>
        <v>100</v>
      </c>
    </row>
    <row r="665" spans="1:9">
      <c r="A665" s="33" t="s">
        <v>28</v>
      </c>
      <c r="B665" s="28" t="s">
        <v>405</v>
      </c>
      <c r="C665" s="28" t="s">
        <v>29</v>
      </c>
      <c r="D665" s="34">
        <v>1504.2</v>
      </c>
      <c r="E665" s="34">
        <f>E666</f>
        <v>1504.1559999999999</v>
      </c>
      <c r="F665" s="34">
        <f t="shared" ref="F665:G665" si="335">F666</f>
        <v>1504.1559999999999</v>
      </c>
      <c r="G665" s="34">
        <f t="shared" si="335"/>
        <v>1504.1559999999999</v>
      </c>
      <c r="H665" s="34">
        <f t="shared" si="327"/>
        <v>99.997074857066863</v>
      </c>
      <c r="I665" s="34">
        <f t="shared" si="328"/>
        <v>100</v>
      </c>
    </row>
    <row r="666" spans="1:9">
      <c r="A666" s="33" t="s">
        <v>75</v>
      </c>
      <c r="B666" s="28" t="s">
        <v>405</v>
      </c>
      <c r="C666" s="28" t="s">
        <v>76</v>
      </c>
      <c r="D666" s="34">
        <v>1504.2</v>
      </c>
      <c r="E666" s="34">
        <f>КВСР!J829+КВСР!J862</f>
        <v>1504.1559999999999</v>
      </c>
      <c r="F666" s="34">
        <f>КВСР!K829+КВСР!K862</f>
        <v>1504.1559999999999</v>
      </c>
      <c r="G666" s="34">
        <f>КВСР!L829+КВСР!L862</f>
        <v>1504.1559999999999</v>
      </c>
      <c r="H666" s="34">
        <f t="shared" si="327"/>
        <v>99.997074857066863</v>
      </c>
      <c r="I666" s="34">
        <f t="shared" si="328"/>
        <v>100</v>
      </c>
    </row>
    <row r="667" spans="1:9" ht="25.5">
      <c r="A667" s="33" t="s">
        <v>62</v>
      </c>
      <c r="B667" s="28" t="s">
        <v>405</v>
      </c>
      <c r="C667" s="28" t="s">
        <v>63</v>
      </c>
      <c r="D667" s="34">
        <v>49.6</v>
      </c>
      <c r="E667" s="34">
        <f>E668</f>
        <v>49.618000000000002</v>
      </c>
      <c r="F667" s="34">
        <f t="shared" ref="F667:G667" si="336">F668</f>
        <v>49.618000000000002</v>
      </c>
      <c r="G667" s="34">
        <f t="shared" si="336"/>
        <v>49.618000000000002</v>
      </c>
      <c r="H667" s="34">
        <f t="shared" si="327"/>
        <v>100.03629032258065</v>
      </c>
      <c r="I667" s="34">
        <f t="shared" si="328"/>
        <v>100</v>
      </c>
    </row>
    <row r="668" spans="1:9">
      <c r="A668" s="33" t="s">
        <v>64</v>
      </c>
      <c r="B668" s="28" t="s">
        <v>405</v>
      </c>
      <c r="C668" s="28" t="s">
        <v>65</v>
      </c>
      <c r="D668" s="34">
        <v>49.6</v>
      </c>
      <c r="E668" s="34">
        <f>КВСР!J864</f>
        <v>49.618000000000002</v>
      </c>
      <c r="F668" s="34">
        <f>КВСР!K864</f>
        <v>49.618000000000002</v>
      </c>
      <c r="G668" s="34">
        <f>КВСР!L864</f>
        <v>49.618000000000002</v>
      </c>
      <c r="H668" s="34">
        <f t="shared" si="327"/>
        <v>100.03629032258065</v>
      </c>
      <c r="I668" s="34">
        <f t="shared" si="328"/>
        <v>100</v>
      </c>
    </row>
    <row r="669" spans="1:9" ht="25.5">
      <c r="A669" s="33" t="s">
        <v>164</v>
      </c>
      <c r="B669" s="28" t="s">
        <v>165</v>
      </c>
      <c r="C669" s="28" t="s">
        <v>0</v>
      </c>
      <c r="D669" s="34">
        <v>13486.7</v>
      </c>
      <c r="E669" s="34">
        <f>E670</f>
        <v>13486.7</v>
      </c>
      <c r="F669" s="34">
        <f t="shared" ref="F669:G670" si="337">F670</f>
        <v>13486.7</v>
      </c>
      <c r="G669" s="34">
        <f t="shared" si="337"/>
        <v>13486.7</v>
      </c>
      <c r="H669" s="34">
        <f t="shared" si="327"/>
        <v>100</v>
      </c>
      <c r="I669" s="34">
        <f t="shared" si="328"/>
        <v>100</v>
      </c>
    </row>
    <row r="670" spans="1:9" ht="25.5">
      <c r="A670" s="33" t="s">
        <v>42</v>
      </c>
      <c r="B670" s="28" t="s">
        <v>165</v>
      </c>
      <c r="C670" s="28" t="s">
        <v>43</v>
      </c>
      <c r="D670" s="34">
        <v>13486.7</v>
      </c>
      <c r="E670" s="34">
        <f>E671</f>
        <v>13486.7</v>
      </c>
      <c r="F670" s="34">
        <f t="shared" si="337"/>
        <v>13486.7</v>
      </c>
      <c r="G670" s="34">
        <f t="shared" si="337"/>
        <v>13486.7</v>
      </c>
      <c r="H670" s="34">
        <f t="shared" si="327"/>
        <v>100</v>
      </c>
      <c r="I670" s="34">
        <f t="shared" si="328"/>
        <v>100</v>
      </c>
    </row>
    <row r="671" spans="1:9" ht="63.75">
      <c r="A671" s="33" t="s">
        <v>44</v>
      </c>
      <c r="B671" s="28" t="s">
        <v>165</v>
      </c>
      <c r="C671" s="28" t="s">
        <v>45</v>
      </c>
      <c r="D671" s="34">
        <v>13486.7</v>
      </c>
      <c r="E671" s="34">
        <f>КВСР!J211</f>
        <v>13486.7</v>
      </c>
      <c r="F671" s="34">
        <f>КВСР!K211</f>
        <v>13486.7</v>
      </c>
      <c r="G671" s="34">
        <f>КВСР!L211</f>
        <v>13486.7</v>
      </c>
      <c r="H671" s="34">
        <f t="shared" si="327"/>
        <v>100</v>
      </c>
      <c r="I671" s="34">
        <f t="shared" si="328"/>
        <v>100</v>
      </c>
    </row>
    <row r="672" spans="1:9" ht="25.5">
      <c r="A672" s="33" t="s">
        <v>409</v>
      </c>
      <c r="B672" s="28" t="s">
        <v>410</v>
      </c>
      <c r="C672" s="28" t="s">
        <v>0</v>
      </c>
      <c r="D672" s="34">
        <v>353.7</v>
      </c>
      <c r="E672" s="34">
        <f>E673</f>
        <v>353.7</v>
      </c>
      <c r="F672" s="34">
        <f t="shared" ref="F672:G673" si="338">F673</f>
        <v>353.7</v>
      </c>
      <c r="G672" s="34">
        <f t="shared" si="338"/>
        <v>353.7</v>
      </c>
      <c r="H672" s="34">
        <f t="shared" si="327"/>
        <v>100</v>
      </c>
      <c r="I672" s="34">
        <f t="shared" si="328"/>
        <v>100</v>
      </c>
    </row>
    <row r="673" spans="1:9">
      <c r="A673" s="33" t="s">
        <v>28</v>
      </c>
      <c r="B673" s="28" t="s">
        <v>410</v>
      </c>
      <c r="C673" s="28" t="s">
        <v>29</v>
      </c>
      <c r="D673" s="34">
        <v>353.7</v>
      </c>
      <c r="E673" s="34">
        <f>E674</f>
        <v>353.7</v>
      </c>
      <c r="F673" s="34">
        <f t="shared" si="338"/>
        <v>353.7</v>
      </c>
      <c r="G673" s="34">
        <f t="shared" si="338"/>
        <v>353.7</v>
      </c>
      <c r="H673" s="34">
        <f t="shared" si="327"/>
        <v>100</v>
      </c>
      <c r="I673" s="34">
        <f t="shared" si="328"/>
        <v>100</v>
      </c>
    </row>
    <row r="674" spans="1:9">
      <c r="A674" s="33" t="s">
        <v>411</v>
      </c>
      <c r="B674" s="28" t="s">
        <v>410</v>
      </c>
      <c r="C674" s="28" t="s">
        <v>412</v>
      </c>
      <c r="D674" s="34">
        <v>353.7</v>
      </c>
      <c r="E674" s="34">
        <f>КВСР!J867</f>
        <v>353.7</v>
      </c>
      <c r="F674" s="34">
        <f>КВСР!K867</f>
        <v>353.7</v>
      </c>
      <c r="G674" s="34">
        <f>КВСР!L867</f>
        <v>353.7</v>
      </c>
      <c r="H674" s="34">
        <f t="shared" si="327"/>
        <v>100</v>
      </c>
      <c r="I674" s="34">
        <f t="shared" si="328"/>
        <v>100</v>
      </c>
    </row>
    <row r="675" spans="1:9" ht="38.25">
      <c r="A675" s="33" t="s">
        <v>413</v>
      </c>
      <c r="B675" s="28" t="s">
        <v>414</v>
      </c>
      <c r="C675" s="28" t="s">
        <v>0</v>
      </c>
      <c r="D675" s="34">
        <v>637.9</v>
      </c>
      <c r="E675" s="34">
        <f>E676</f>
        <v>637.94389999999999</v>
      </c>
      <c r="F675" s="34">
        <f t="shared" ref="F675:G676" si="339">F676</f>
        <v>637.94690000000003</v>
      </c>
      <c r="G675" s="34">
        <f t="shared" si="339"/>
        <v>637.94389999999999</v>
      </c>
      <c r="H675" s="34">
        <f t="shared" si="327"/>
        <v>100.00688195641952</v>
      </c>
      <c r="I675" s="34">
        <f t="shared" si="328"/>
        <v>100</v>
      </c>
    </row>
    <row r="676" spans="1:9">
      <c r="A676" s="33" t="s">
        <v>28</v>
      </c>
      <c r="B676" s="28" t="s">
        <v>414</v>
      </c>
      <c r="C676" s="28" t="s">
        <v>29</v>
      </c>
      <c r="D676" s="34">
        <v>637.9</v>
      </c>
      <c r="E676" s="34">
        <f>E677</f>
        <v>637.94389999999999</v>
      </c>
      <c r="F676" s="34">
        <f t="shared" si="339"/>
        <v>637.94690000000003</v>
      </c>
      <c r="G676" s="34">
        <f t="shared" si="339"/>
        <v>637.94389999999999</v>
      </c>
      <c r="H676" s="34">
        <f t="shared" si="327"/>
        <v>100.00688195641952</v>
      </c>
      <c r="I676" s="34">
        <f t="shared" si="328"/>
        <v>100</v>
      </c>
    </row>
    <row r="677" spans="1:9">
      <c r="A677" s="33" t="s">
        <v>411</v>
      </c>
      <c r="B677" s="28" t="s">
        <v>414</v>
      </c>
      <c r="C677" s="28" t="s">
        <v>412</v>
      </c>
      <c r="D677" s="34">
        <v>637.9</v>
      </c>
      <c r="E677" s="34">
        <f>КВСР!J870</f>
        <v>637.94389999999999</v>
      </c>
      <c r="F677" s="34">
        <f>КВСР!K870</f>
        <v>637.94690000000003</v>
      </c>
      <c r="G677" s="34">
        <f>КВСР!L870</f>
        <v>637.94389999999999</v>
      </c>
      <c r="H677" s="34">
        <f t="shared" si="327"/>
        <v>100.00688195641952</v>
      </c>
      <c r="I677" s="34">
        <f t="shared" si="328"/>
        <v>100</v>
      </c>
    </row>
    <row r="678" spans="1:9">
      <c r="A678" s="33" t="s">
        <v>415</v>
      </c>
      <c r="B678" s="28" t="s">
        <v>416</v>
      </c>
      <c r="C678" s="28" t="s">
        <v>0</v>
      </c>
      <c r="D678" s="34">
        <v>600</v>
      </c>
      <c r="E678" s="34">
        <f>E679</f>
        <v>600</v>
      </c>
      <c r="F678" s="34">
        <f t="shared" ref="F678:G679" si="340">F679</f>
        <v>600</v>
      </c>
      <c r="G678" s="34">
        <f t="shared" si="340"/>
        <v>600</v>
      </c>
      <c r="H678" s="34">
        <f t="shared" si="327"/>
        <v>100</v>
      </c>
      <c r="I678" s="34">
        <f t="shared" si="328"/>
        <v>100</v>
      </c>
    </row>
    <row r="679" spans="1:9">
      <c r="A679" s="33" t="s">
        <v>28</v>
      </c>
      <c r="B679" s="28" t="s">
        <v>416</v>
      </c>
      <c r="C679" s="28" t="s">
        <v>29</v>
      </c>
      <c r="D679" s="34">
        <v>600</v>
      </c>
      <c r="E679" s="34">
        <f>E680</f>
        <v>600</v>
      </c>
      <c r="F679" s="34">
        <f t="shared" si="340"/>
        <v>600</v>
      </c>
      <c r="G679" s="34">
        <f t="shared" si="340"/>
        <v>600</v>
      </c>
      <c r="H679" s="34">
        <f t="shared" si="327"/>
        <v>100</v>
      </c>
      <c r="I679" s="34">
        <f t="shared" si="328"/>
        <v>100</v>
      </c>
    </row>
    <row r="680" spans="1:9">
      <c r="A680" s="33" t="s">
        <v>411</v>
      </c>
      <c r="B680" s="28" t="s">
        <v>416</v>
      </c>
      <c r="C680" s="28" t="s">
        <v>412</v>
      </c>
      <c r="D680" s="34">
        <v>600</v>
      </c>
      <c r="E680" s="34">
        <f>КВСР!J873</f>
        <v>600</v>
      </c>
      <c r="F680" s="34">
        <f>КВСР!K873</f>
        <v>600</v>
      </c>
      <c r="G680" s="34">
        <f>КВСР!L873</f>
        <v>600</v>
      </c>
      <c r="H680" s="34">
        <f t="shared" si="327"/>
        <v>100</v>
      </c>
      <c r="I680" s="34">
        <f t="shared" si="328"/>
        <v>100</v>
      </c>
    </row>
    <row r="681" spans="1:9" ht="25.5">
      <c r="A681" s="33" t="s">
        <v>417</v>
      </c>
      <c r="B681" s="28" t="s">
        <v>418</v>
      </c>
      <c r="C681" s="28" t="s">
        <v>0</v>
      </c>
      <c r="D681" s="34">
        <v>400</v>
      </c>
      <c r="E681" s="34">
        <f>E682</f>
        <v>400</v>
      </c>
      <c r="F681" s="34">
        <f t="shared" ref="F681:G682" si="341">F682</f>
        <v>400</v>
      </c>
      <c r="G681" s="34">
        <f t="shared" si="341"/>
        <v>400</v>
      </c>
      <c r="H681" s="34">
        <f t="shared" si="327"/>
        <v>100</v>
      </c>
      <c r="I681" s="34">
        <f t="shared" si="328"/>
        <v>100</v>
      </c>
    </row>
    <row r="682" spans="1:9">
      <c r="A682" s="33" t="s">
        <v>28</v>
      </c>
      <c r="B682" s="28" t="s">
        <v>418</v>
      </c>
      <c r="C682" s="28" t="s">
        <v>29</v>
      </c>
      <c r="D682" s="34">
        <v>400</v>
      </c>
      <c r="E682" s="34">
        <f>E683</f>
        <v>400</v>
      </c>
      <c r="F682" s="34">
        <f t="shared" si="341"/>
        <v>400</v>
      </c>
      <c r="G682" s="34">
        <f t="shared" si="341"/>
        <v>400</v>
      </c>
      <c r="H682" s="34">
        <f t="shared" si="327"/>
        <v>100</v>
      </c>
      <c r="I682" s="34">
        <f t="shared" si="328"/>
        <v>100</v>
      </c>
    </row>
    <row r="683" spans="1:9">
      <c r="A683" s="33" t="s">
        <v>411</v>
      </c>
      <c r="B683" s="28" t="s">
        <v>418</v>
      </c>
      <c r="C683" s="28" t="s">
        <v>412</v>
      </c>
      <c r="D683" s="34">
        <v>400</v>
      </c>
      <c r="E683" s="34">
        <f>КВСР!J876</f>
        <v>400</v>
      </c>
      <c r="F683" s="34">
        <f>КВСР!K876</f>
        <v>400</v>
      </c>
      <c r="G683" s="34">
        <f>КВСР!L876</f>
        <v>400</v>
      </c>
      <c r="H683" s="34">
        <f t="shared" si="327"/>
        <v>100</v>
      </c>
      <c r="I683" s="34">
        <f t="shared" si="328"/>
        <v>100</v>
      </c>
    </row>
    <row r="684" spans="1:9" ht="38.25">
      <c r="A684" s="33" t="s">
        <v>434</v>
      </c>
      <c r="B684" s="28" t="s">
        <v>435</v>
      </c>
      <c r="C684" s="28" t="s">
        <v>0</v>
      </c>
      <c r="D684" s="34">
        <v>9973.4</v>
      </c>
      <c r="E684" s="34">
        <f>E685+E687+E689</f>
        <v>9973.4000000000015</v>
      </c>
      <c r="F684" s="34">
        <f t="shared" ref="F684:G684" si="342">F685+F687+F689</f>
        <v>9840.7527500000015</v>
      </c>
      <c r="G684" s="34">
        <f t="shared" si="342"/>
        <v>9756.3202500000007</v>
      </c>
      <c r="H684" s="34">
        <f t="shared" si="327"/>
        <v>97.823412777989461</v>
      </c>
      <c r="I684" s="34">
        <f t="shared" si="328"/>
        <v>97.823412777989446</v>
      </c>
    </row>
    <row r="685" spans="1:9" ht="38.25">
      <c r="A685" s="33" t="s">
        <v>85</v>
      </c>
      <c r="B685" s="28" t="s">
        <v>435</v>
      </c>
      <c r="C685" s="28" t="s">
        <v>86</v>
      </c>
      <c r="D685" s="34">
        <v>9189.9</v>
      </c>
      <c r="E685" s="34">
        <f>E686</f>
        <v>9111.7100000000009</v>
      </c>
      <c r="F685" s="34">
        <f t="shared" ref="F685:G685" si="343">F686</f>
        <v>8979.062750000001</v>
      </c>
      <c r="G685" s="34">
        <f t="shared" si="343"/>
        <v>8894.6302500000002</v>
      </c>
      <c r="H685" s="34">
        <f t="shared" si="327"/>
        <v>96.787018901185007</v>
      </c>
      <c r="I685" s="34">
        <f t="shared" si="328"/>
        <v>97.617573978978683</v>
      </c>
    </row>
    <row r="686" spans="1:9">
      <c r="A686" s="33" t="s">
        <v>87</v>
      </c>
      <c r="B686" s="28" t="s">
        <v>435</v>
      </c>
      <c r="C686" s="28" t="s">
        <v>88</v>
      </c>
      <c r="D686" s="34">
        <v>9189.9</v>
      </c>
      <c r="E686" s="34">
        <f>КВСР!J915</f>
        <v>9111.7100000000009</v>
      </c>
      <c r="F686" s="34">
        <f>КВСР!K915</f>
        <v>8979.062750000001</v>
      </c>
      <c r="G686" s="34">
        <f>КВСР!L915</f>
        <v>8894.6302500000002</v>
      </c>
      <c r="H686" s="34">
        <f t="shared" si="327"/>
        <v>96.787018901185007</v>
      </c>
      <c r="I686" s="34">
        <f t="shared" si="328"/>
        <v>97.617573978978683</v>
      </c>
    </row>
    <row r="687" spans="1:9">
      <c r="A687" s="33" t="s">
        <v>89</v>
      </c>
      <c r="B687" s="28" t="s">
        <v>435</v>
      </c>
      <c r="C687" s="28" t="s">
        <v>90</v>
      </c>
      <c r="D687" s="34">
        <v>781.9</v>
      </c>
      <c r="E687" s="34">
        <f>E688</f>
        <v>860.07399999999996</v>
      </c>
      <c r="F687" s="34">
        <f t="shared" ref="F687:G687" si="344">F688</f>
        <v>860.07399999999996</v>
      </c>
      <c r="G687" s="34">
        <f t="shared" si="344"/>
        <v>860.07399999999996</v>
      </c>
      <c r="H687" s="34">
        <f t="shared" si="327"/>
        <v>109.9979537025195</v>
      </c>
      <c r="I687" s="34">
        <f t="shared" si="328"/>
        <v>100</v>
      </c>
    </row>
    <row r="688" spans="1:9" ht="25.5">
      <c r="A688" s="33" t="s">
        <v>91</v>
      </c>
      <c r="B688" s="28" t="s">
        <v>435</v>
      </c>
      <c r="C688" s="28" t="s">
        <v>92</v>
      </c>
      <c r="D688" s="34">
        <v>781.9</v>
      </c>
      <c r="E688" s="34">
        <f>КВСР!J917</f>
        <v>860.07399999999996</v>
      </c>
      <c r="F688" s="34">
        <f>КВСР!K917</f>
        <v>860.07399999999996</v>
      </c>
      <c r="G688" s="34">
        <f>КВСР!L917</f>
        <v>860.07399999999996</v>
      </c>
      <c r="H688" s="34">
        <f t="shared" si="327"/>
        <v>109.9979537025195</v>
      </c>
      <c r="I688" s="34">
        <f t="shared" si="328"/>
        <v>100</v>
      </c>
    </row>
    <row r="689" spans="1:9">
      <c r="A689" s="33" t="s">
        <v>97</v>
      </c>
      <c r="B689" s="28" t="s">
        <v>435</v>
      </c>
      <c r="C689" s="28" t="s">
        <v>98</v>
      </c>
      <c r="D689" s="34">
        <v>1.6</v>
      </c>
      <c r="E689" s="34">
        <f>E690</f>
        <v>1.6160000000000001</v>
      </c>
      <c r="F689" s="34">
        <f t="shared" ref="F689:G689" si="345">F690</f>
        <v>1.6160000000000001</v>
      </c>
      <c r="G689" s="34">
        <f t="shared" si="345"/>
        <v>1.6160000000000001</v>
      </c>
      <c r="H689" s="34">
        <f t="shared" si="327"/>
        <v>101</v>
      </c>
      <c r="I689" s="34">
        <f t="shared" si="328"/>
        <v>100</v>
      </c>
    </row>
    <row r="690" spans="1:9">
      <c r="A690" s="33" t="s">
        <v>99</v>
      </c>
      <c r="B690" s="28" t="s">
        <v>435</v>
      </c>
      <c r="C690" s="28" t="s">
        <v>100</v>
      </c>
      <c r="D690" s="34">
        <v>1.6</v>
      </c>
      <c r="E690" s="34">
        <f>КВСР!J919</f>
        <v>1.6160000000000001</v>
      </c>
      <c r="F690" s="34">
        <f>КВСР!K919</f>
        <v>1.6160000000000001</v>
      </c>
      <c r="G690" s="34">
        <f>КВСР!L919</f>
        <v>1.6160000000000001</v>
      </c>
      <c r="H690" s="34">
        <f t="shared" si="327"/>
        <v>101</v>
      </c>
      <c r="I690" s="34">
        <f t="shared" si="328"/>
        <v>100</v>
      </c>
    </row>
    <row r="691" spans="1:9">
      <c r="A691" s="33" t="s">
        <v>83</v>
      </c>
      <c r="B691" s="28" t="s">
        <v>436</v>
      </c>
      <c r="C691" s="28" t="s">
        <v>0</v>
      </c>
      <c r="D691" s="34">
        <v>23876.1</v>
      </c>
      <c r="E691" s="34">
        <f>E692+E694+E696</f>
        <v>23376.106330000002</v>
      </c>
      <c r="F691" s="34">
        <f t="shared" ref="F691:G691" si="346">F692+F694+F696</f>
        <v>23376.106330000002</v>
      </c>
      <c r="G691" s="34">
        <f t="shared" si="346"/>
        <v>23376.106330000002</v>
      </c>
      <c r="H691" s="34">
        <f t="shared" si="327"/>
        <v>97.905882158308955</v>
      </c>
      <c r="I691" s="34">
        <f t="shared" si="328"/>
        <v>100</v>
      </c>
    </row>
    <row r="692" spans="1:9" ht="38.25">
      <c r="A692" s="33" t="s">
        <v>85</v>
      </c>
      <c r="B692" s="28" t="s">
        <v>436</v>
      </c>
      <c r="C692" s="28" t="s">
        <v>86</v>
      </c>
      <c r="D692" s="34">
        <v>22959.4</v>
      </c>
      <c r="E692" s="34">
        <f>E693</f>
        <v>22368.691160000002</v>
      </c>
      <c r="F692" s="34">
        <f t="shared" ref="F692:G692" si="347">F693</f>
        <v>22368.691160000002</v>
      </c>
      <c r="G692" s="34">
        <f t="shared" si="347"/>
        <v>22368.691160000002</v>
      </c>
      <c r="H692" s="34">
        <f t="shared" si="327"/>
        <v>97.42715907210119</v>
      </c>
      <c r="I692" s="34">
        <f t="shared" si="328"/>
        <v>100</v>
      </c>
    </row>
    <row r="693" spans="1:9">
      <c r="A693" s="33" t="s">
        <v>87</v>
      </c>
      <c r="B693" s="28" t="s">
        <v>436</v>
      </c>
      <c r="C693" s="28" t="s">
        <v>88</v>
      </c>
      <c r="D693" s="34">
        <v>22959.4</v>
      </c>
      <c r="E693" s="34">
        <f>КВСР!J922</f>
        <v>22368.691160000002</v>
      </c>
      <c r="F693" s="34">
        <f>КВСР!K922</f>
        <v>22368.691160000002</v>
      </c>
      <c r="G693" s="34">
        <f>КВСР!L922</f>
        <v>22368.691160000002</v>
      </c>
      <c r="H693" s="34">
        <f t="shared" si="327"/>
        <v>97.42715907210119</v>
      </c>
      <c r="I693" s="34">
        <f t="shared" si="328"/>
        <v>100</v>
      </c>
    </row>
    <row r="694" spans="1:9">
      <c r="A694" s="33" t="s">
        <v>89</v>
      </c>
      <c r="B694" s="28" t="s">
        <v>436</v>
      </c>
      <c r="C694" s="28" t="s">
        <v>90</v>
      </c>
      <c r="D694" s="34">
        <v>915.8</v>
      </c>
      <c r="E694" s="34">
        <f>E695</f>
        <v>1007.41517</v>
      </c>
      <c r="F694" s="34">
        <f t="shared" ref="F694:G694" si="348">F695</f>
        <v>1007.41517</v>
      </c>
      <c r="G694" s="34">
        <f t="shared" si="348"/>
        <v>1007.41517</v>
      </c>
      <c r="H694" s="34">
        <f t="shared" si="327"/>
        <v>110.00384035815681</v>
      </c>
      <c r="I694" s="34">
        <f t="shared" si="328"/>
        <v>100</v>
      </c>
    </row>
    <row r="695" spans="1:9" ht="25.5">
      <c r="A695" s="33" t="s">
        <v>91</v>
      </c>
      <c r="B695" s="28" t="s">
        <v>436</v>
      </c>
      <c r="C695" s="28" t="s">
        <v>92</v>
      </c>
      <c r="D695" s="34">
        <v>915.8</v>
      </c>
      <c r="E695" s="34">
        <f>КВСР!J924</f>
        <v>1007.41517</v>
      </c>
      <c r="F695" s="34">
        <f>КВСР!K924</f>
        <v>1007.41517</v>
      </c>
      <c r="G695" s="34">
        <f>КВСР!L924</f>
        <v>1007.41517</v>
      </c>
      <c r="H695" s="34">
        <f t="shared" si="327"/>
        <v>110.00384035815681</v>
      </c>
      <c r="I695" s="34">
        <f t="shared" si="328"/>
        <v>100</v>
      </c>
    </row>
    <row r="696" spans="1:9">
      <c r="A696" s="33" t="s">
        <v>97</v>
      </c>
      <c r="B696" s="28" t="s">
        <v>436</v>
      </c>
      <c r="C696" s="28" t="s">
        <v>98</v>
      </c>
      <c r="D696" s="34">
        <v>0.9</v>
      </c>
      <c r="E696" s="34">
        <f>E697</f>
        <v>0</v>
      </c>
      <c r="F696" s="34">
        <f t="shared" ref="F696:G696" si="349">F697</f>
        <v>0</v>
      </c>
      <c r="G696" s="34">
        <f t="shared" si="349"/>
        <v>0</v>
      </c>
      <c r="H696" s="34">
        <f t="shared" si="327"/>
        <v>0</v>
      </c>
      <c r="I696" s="34">
        <v>0</v>
      </c>
    </row>
    <row r="697" spans="1:9">
      <c r="A697" s="33" t="s">
        <v>99</v>
      </c>
      <c r="B697" s="28" t="s">
        <v>436</v>
      </c>
      <c r="C697" s="28" t="s">
        <v>100</v>
      </c>
      <c r="D697" s="34">
        <v>0.9</v>
      </c>
      <c r="E697" s="34">
        <f>КВСР!J926</f>
        <v>0</v>
      </c>
      <c r="F697" s="34">
        <f>КВСР!K926</f>
        <v>0</v>
      </c>
      <c r="G697" s="34">
        <f>КВСР!L926</f>
        <v>0</v>
      </c>
      <c r="H697" s="34">
        <f t="shared" si="327"/>
        <v>0</v>
      </c>
      <c r="I697" s="34">
        <v>0</v>
      </c>
    </row>
    <row r="698" spans="1:9">
      <c r="A698" s="33" t="s">
        <v>60</v>
      </c>
      <c r="B698" s="28" t="s">
        <v>147</v>
      </c>
      <c r="C698" s="28" t="s">
        <v>0</v>
      </c>
      <c r="D698" s="34">
        <v>747299.7</v>
      </c>
      <c r="E698" s="34">
        <f>E699</f>
        <v>747799.72398999997</v>
      </c>
      <c r="F698" s="34">
        <f t="shared" ref="F698:G698" si="350">F699</f>
        <v>735201.70228999993</v>
      </c>
      <c r="G698" s="34">
        <f t="shared" si="350"/>
        <v>735201.68528999994</v>
      </c>
      <c r="H698" s="34">
        <f t="shared" si="327"/>
        <v>98.381102694139983</v>
      </c>
      <c r="I698" s="34">
        <f t="shared" si="328"/>
        <v>98.315319156206527</v>
      </c>
    </row>
    <row r="699" spans="1:9" ht="25.5">
      <c r="A699" s="33" t="s">
        <v>62</v>
      </c>
      <c r="B699" s="28" t="s">
        <v>147</v>
      </c>
      <c r="C699" s="28" t="s">
        <v>63</v>
      </c>
      <c r="D699" s="34">
        <v>747299.7</v>
      </c>
      <c r="E699" s="34">
        <f>E700+E701</f>
        <v>747799.72398999997</v>
      </c>
      <c r="F699" s="34">
        <f t="shared" ref="F699:G699" si="351">F700+F701</f>
        <v>735201.70228999993</v>
      </c>
      <c r="G699" s="34">
        <f t="shared" si="351"/>
        <v>735201.68528999994</v>
      </c>
      <c r="H699" s="34">
        <f t="shared" si="327"/>
        <v>98.381102694139983</v>
      </c>
      <c r="I699" s="34">
        <f t="shared" si="328"/>
        <v>98.315319156206527</v>
      </c>
    </row>
    <row r="700" spans="1:9">
      <c r="A700" s="33" t="s">
        <v>64</v>
      </c>
      <c r="B700" s="28" t="s">
        <v>147</v>
      </c>
      <c r="C700" s="28" t="s">
        <v>65</v>
      </c>
      <c r="D700" s="34">
        <v>722827.6</v>
      </c>
      <c r="E700" s="34">
        <f>КВСР!J172+КВСР!J214+КВСР!J832+КВСР!J842+КВСР!J879</f>
        <v>723327.66778999998</v>
      </c>
      <c r="F700" s="34">
        <f>КВСР!K172+КВСР!K214+КВСР!K832+КВСР!K842+КВСР!K879</f>
        <v>710729.64608999994</v>
      </c>
      <c r="G700" s="34">
        <f>КВСР!L172+КВСР!L214+КВСР!L832+КВСР!L842+КВСР!L879</f>
        <v>710729.62908999994</v>
      </c>
      <c r="H700" s="34">
        <f t="shared" si="327"/>
        <v>98.32629925725027</v>
      </c>
      <c r="I700" s="34">
        <f t="shared" si="328"/>
        <v>98.25832202181742</v>
      </c>
    </row>
    <row r="701" spans="1:9">
      <c r="A701" s="33" t="s">
        <v>102</v>
      </c>
      <c r="B701" s="28" t="s">
        <v>147</v>
      </c>
      <c r="C701" s="28" t="s">
        <v>103</v>
      </c>
      <c r="D701" s="34">
        <v>24472.1</v>
      </c>
      <c r="E701" s="34">
        <f>КВСР!J880</f>
        <v>24472.056199999999</v>
      </c>
      <c r="F701" s="34">
        <f>КВСР!K880</f>
        <v>24472.056199999999</v>
      </c>
      <c r="G701" s="34">
        <f>КВСР!L880</f>
        <v>24472.056199999999</v>
      </c>
      <c r="H701" s="34">
        <f t="shared" si="327"/>
        <v>99.999821020672513</v>
      </c>
      <c r="I701" s="34">
        <f t="shared" si="328"/>
        <v>100</v>
      </c>
    </row>
    <row r="702" spans="1:9" ht="51">
      <c r="A702" s="33" t="s">
        <v>419</v>
      </c>
      <c r="B702" s="28" t="s">
        <v>420</v>
      </c>
      <c r="C702" s="28" t="s">
        <v>0</v>
      </c>
      <c r="D702" s="34">
        <v>2891.3</v>
      </c>
      <c r="E702" s="34">
        <f>E703</f>
        <v>3.5999999999999997E-2</v>
      </c>
      <c r="F702" s="34">
        <f t="shared" ref="F702:G703" si="352">F703</f>
        <v>0</v>
      </c>
      <c r="G702" s="34">
        <f t="shared" si="352"/>
        <v>0</v>
      </c>
      <c r="H702" s="34">
        <f t="shared" si="327"/>
        <v>0</v>
      </c>
      <c r="I702" s="34">
        <f t="shared" si="328"/>
        <v>0</v>
      </c>
    </row>
    <row r="703" spans="1:9">
      <c r="A703" s="33" t="s">
        <v>97</v>
      </c>
      <c r="B703" s="28" t="s">
        <v>420</v>
      </c>
      <c r="C703" s="28" t="s">
        <v>98</v>
      </c>
      <c r="D703" s="34">
        <v>2891.3</v>
      </c>
      <c r="E703" s="34">
        <f>E704</f>
        <v>3.5999999999999997E-2</v>
      </c>
      <c r="F703" s="34">
        <f t="shared" si="352"/>
        <v>0</v>
      </c>
      <c r="G703" s="34">
        <f t="shared" si="352"/>
        <v>0</v>
      </c>
      <c r="H703" s="34">
        <f t="shared" si="327"/>
        <v>0</v>
      </c>
      <c r="I703" s="34">
        <f t="shared" si="328"/>
        <v>0</v>
      </c>
    </row>
    <row r="704" spans="1:9">
      <c r="A704" s="33" t="s">
        <v>421</v>
      </c>
      <c r="B704" s="28" t="s">
        <v>420</v>
      </c>
      <c r="C704" s="28" t="s">
        <v>422</v>
      </c>
      <c r="D704" s="34">
        <v>2891.3</v>
      </c>
      <c r="E704" s="34">
        <f>КВСР!J883</f>
        <v>3.5999999999999997E-2</v>
      </c>
      <c r="F704" s="34">
        <v>0</v>
      </c>
      <c r="G704" s="34">
        <v>0</v>
      </c>
      <c r="H704" s="34">
        <f t="shared" si="327"/>
        <v>0</v>
      </c>
      <c r="I704" s="34">
        <f t="shared" si="328"/>
        <v>0</v>
      </c>
    </row>
    <row r="705" spans="1:9" ht="25.5">
      <c r="A705" s="33" t="s">
        <v>40</v>
      </c>
      <c r="B705" s="28" t="s">
        <v>166</v>
      </c>
      <c r="C705" s="28" t="s">
        <v>0</v>
      </c>
      <c r="D705" s="34">
        <v>43156.6</v>
      </c>
      <c r="E705" s="34">
        <f>E706</f>
        <v>43156.6</v>
      </c>
      <c r="F705" s="34">
        <f t="shared" ref="F705:G706" si="353">F706</f>
        <v>43156.6</v>
      </c>
      <c r="G705" s="34">
        <f t="shared" si="353"/>
        <v>43156.6</v>
      </c>
      <c r="H705" s="34">
        <f t="shared" si="327"/>
        <v>100</v>
      </c>
      <c r="I705" s="34">
        <f t="shared" si="328"/>
        <v>100</v>
      </c>
    </row>
    <row r="706" spans="1:9" ht="25.5">
      <c r="A706" s="33" t="s">
        <v>42</v>
      </c>
      <c r="B706" s="28" t="s">
        <v>166</v>
      </c>
      <c r="C706" s="28" t="s">
        <v>43</v>
      </c>
      <c r="D706" s="34">
        <v>43156.6</v>
      </c>
      <c r="E706" s="34">
        <f>E707</f>
        <v>43156.6</v>
      </c>
      <c r="F706" s="34">
        <f t="shared" si="353"/>
        <v>43156.6</v>
      </c>
      <c r="G706" s="34">
        <f t="shared" si="353"/>
        <v>43156.6</v>
      </c>
      <c r="H706" s="34">
        <f t="shared" si="327"/>
        <v>100</v>
      </c>
      <c r="I706" s="34">
        <f t="shared" si="328"/>
        <v>100</v>
      </c>
    </row>
    <row r="707" spans="1:9" ht="63.75">
      <c r="A707" s="33" t="s">
        <v>44</v>
      </c>
      <c r="B707" s="28" t="s">
        <v>166</v>
      </c>
      <c r="C707" s="28" t="s">
        <v>45</v>
      </c>
      <c r="D707" s="34">
        <v>43156.6</v>
      </c>
      <c r="E707" s="34">
        <f>КВСР!J217</f>
        <v>43156.6</v>
      </c>
      <c r="F707" s="34">
        <f>КВСР!K217</f>
        <v>43156.6</v>
      </c>
      <c r="G707" s="34">
        <f>КВСР!L217</f>
        <v>43156.6</v>
      </c>
      <c r="H707" s="34">
        <f t="shared" si="327"/>
        <v>100</v>
      </c>
      <c r="I707" s="34">
        <f t="shared" si="328"/>
        <v>100</v>
      </c>
    </row>
    <row r="708" spans="1:9">
      <c r="A708" s="33" t="s">
        <v>423</v>
      </c>
      <c r="B708" s="28" t="s">
        <v>424</v>
      </c>
      <c r="C708" s="28" t="s">
        <v>0</v>
      </c>
      <c r="D708" s="34">
        <v>6556.3</v>
      </c>
      <c r="E708" s="34">
        <f>E709+E711+E714</f>
        <v>6556.3077999999996</v>
      </c>
      <c r="F708" s="34">
        <f t="shared" ref="F708:G708" si="354">F709+F711+F714</f>
        <v>6556.3077999999996</v>
      </c>
      <c r="G708" s="34">
        <f t="shared" si="354"/>
        <v>6556.3077999999996</v>
      </c>
      <c r="H708" s="34">
        <f t="shared" si="327"/>
        <v>100.00011896954074</v>
      </c>
      <c r="I708" s="34">
        <f t="shared" si="328"/>
        <v>100</v>
      </c>
    </row>
    <row r="709" spans="1:9">
      <c r="A709" s="33" t="s">
        <v>89</v>
      </c>
      <c r="B709" s="28" t="s">
        <v>424</v>
      </c>
      <c r="C709" s="28" t="s">
        <v>90</v>
      </c>
      <c r="D709" s="34">
        <v>4882.2</v>
      </c>
      <c r="E709" s="34">
        <f>E710</f>
        <v>4882.2497999999996</v>
      </c>
      <c r="F709" s="34">
        <f t="shared" ref="F709:G709" si="355">F710</f>
        <v>4882.2497999999996</v>
      </c>
      <c r="G709" s="34">
        <f t="shared" si="355"/>
        <v>4882.2497999999996</v>
      </c>
      <c r="H709" s="34">
        <f t="shared" si="327"/>
        <v>100.00102003195282</v>
      </c>
      <c r="I709" s="34">
        <f t="shared" si="328"/>
        <v>100</v>
      </c>
    </row>
    <row r="710" spans="1:9" ht="25.5">
      <c r="A710" s="33" t="s">
        <v>91</v>
      </c>
      <c r="B710" s="28" t="s">
        <v>424</v>
      </c>
      <c r="C710" s="28" t="s">
        <v>92</v>
      </c>
      <c r="D710" s="34">
        <v>4882.2</v>
      </c>
      <c r="E710" s="34">
        <f>КВСР!J886</f>
        <v>4882.2497999999996</v>
      </c>
      <c r="F710" s="34">
        <f>КВСР!K886</f>
        <v>4882.2497999999996</v>
      </c>
      <c r="G710" s="34">
        <f>КВСР!L886</f>
        <v>4882.2497999999996</v>
      </c>
      <c r="H710" s="34">
        <f t="shared" si="327"/>
        <v>100.00102003195282</v>
      </c>
      <c r="I710" s="34">
        <f t="shared" si="328"/>
        <v>100</v>
      </c>
    </row>
    <row r="711" spans="1:9">
      <c r="A711" s="33" t="s">
        <v>93</v>
      </c>
      <c r="B711" s="28" t="s">
        <v>424</v>
      </c>
      <c r="C711" s="28" t="s">
        <v>94</v>
      </c>
      <c r="D711" s="34">
        <v>650.1</v>
      </c>
      <c r="E711" s="34">
        <f>E712+E713</f>
        <v>650.05799999999999</v>
      </c>
      <c r="F711" s="34">
        <f t="shared" ref="F711:G711" si="356">F712+F713</f>
        <v>650.05799999999999</v>
      </c>
      <c r="G711" s="34">
        <f t="shared" si="356"/>
        <v>650.05799999999999</v>
      </c>
      <c r="H711" s="34">
        <f t="shared" si="327"/>
        <v>99.99353945546838</v>
      </c>
      <c r="I711" s="34">
        <f t="shared" si="328"/>
        <v>100</v>
      </c>
    </row>
    <row r="712" spans="1:9">
      <c r="A712" s="33" t="s">
        <v>425</v>
      </c>
      <c r="B712" s="28" t="s">
        <v>424</v>
      </c>
      <c r="C712" s="28" t="s">
        <v>426</v>
      </c>
      <c r="D712" s="34">
        <v>225</v>
      </c>
      <c r="E712" s="34">
        <f>КВСР!J888</f>
        <v>225</v>
      </c>
      <c r="F712" s="34">
        <f>КВСР!K888</f>
        <v>225</v>
      </c>
      <c r="G712" s="34">
        <f>КВСР!L888</f>
        <v>225</v>
      </c>
      <c r="H712" s="34">
        <f t="shared" si="327"/>
        <v>100</v>
      </c>
      <c r="I712" s="34">
        <f t="shared" si="328"/>
        <v>100</v>
      </c>
    </row>
    <row r="713" spans="1:9">
      <c r="A713" s="33" t="s">
        <v>95</v>
      </c>
      <c r="B713" s="28" t="s">
        <v>424</v>
      </c>
      <c r="C713" s="28" t="s">
        <v>96</v>
      </c>
      <c r="D713" s="34">
        <v>425.1</v>
      </c>
      <c r="E713" s="34">
        <f>КВСР!J889</f>
        <v>425.05799999999999</v>
      </c>
      <c r="F713" s="34">
        <f>КВСР!K889</f>
        <v>425.05799999999999</v>
      </c>
      <c r="G713" s="34">
        <f>КВСР!L889</f>
        <v>425.05799999999999</v>
      </c>
      <c r="H713" s="34">
        <f t="shared" si="327"/>
        <v>99.990119971771335</v>
      </c>
      <c r="I713" s="34">
        <f t="shared" si="328"/>
        <v>100</v>
      </c>
    </row>
    <row r="714" spans="1:9" ht="25.5">
      <c r="A714" s="33" t="s">
        <v>62</v>
      </c>
      <c r="B714" s="28" t="s">
        <v>424</v>
      </c>
      <c r="C714" s="28" t="s">
        <v>63</v>
      </c>
      <c r="D714" s="34">
        <v>1024</v>
      </c>
      <c r="E714" s="34">
        <f>E715</f>
        <v>1024</v>
      </c>
      <c r="F714" s="34">
        <f t="shared" ref="F714:G714" si="357">F715</f>
        <v>1024</v>
      </c>
      <c r="G714" s="34">
        <f t="shared" si="357"/>
        <v>1024</v>
      </c>
      <c r="H714" s="34">
        <f t="shared" ref="H714:H772" si="358">G714/D714*100</f>
        <v>100</v>
      </c>
      <c r="I714" s="34">
        <f t="shared" ref="I714:I777" si="359">G714/E714*100</f>
        <v>100</v>
      </c>
    </row>
    <row r="715" spans="1:9" ht="25.5">
      <c r="A715" s="33" t="s">
        <v>218</v>
      </c>
      <c r="B715" s="28" t="s">
        <v>424</v>
      </c>
      <c r="C715" s="28" t="s">
        <v>219</v>
      </c>
      <c r="D715" s="34">
        <v>1024</v>
      </c>
      <c r="E715" s="34">
        <f>КВСР!J891</f>
        <v>1024</v>
      </c>
      <c r="F715" s="34">
        <f>КВСР!K891</f>
        <v>1024</v>
      </c>
      <c r="G715" s="34">
        <f>КВСР!L891</f>
        <v>1024</v>
      </c>
      <c r="H715" s="34">
        <f t="shared" si="358"/>
        <v>100</v>
      </c>
      <c r="I715" s="34">
        <f t="shared" si="359"/>
        <v>100</v>
      </c>
    </row>
    <row r="716" spans="1:9" ht="25.5">
      <c r="A716" s="33" t="s">
        <v>427</v>
      </c>
      <c r="B716" s="28" t="s">
        <v>428</v>
      </c>
      <c r="C716" s="28" t="s">
        <v>0</v>
      </c>
      <c r="D716" s="34">
        <v>2150</v>
      </c>
      <c r="E716" s="34">
        <f>E717</f>
        <v>2150</v>
      </c>
      <c r="F716" s="34">
        <f t="shared" ref="F716:G717" si="360">F717</f>
        <v>2150</v>
      </c>
      <c r="G716" s="34">
        <f t="shared" si="360"/>
        <v>2150</v>
      </c>
      <c r="H716" s="34">
        <f t="shared" si="358"/>
        <v>100</v>
      </c>
      <c r="I716" s="34">
        <f t="shared" si="359"/>
        <v>100</v>
      </c>
    </row>
    <row r="717" spans="1:9">
      <c r="A717" s="33" t="s">
        <v>28</v>
      </c>
      <c r="B717" s="28" t="s">
        <v>428</v>
      </c>
      <c r="C717" s="28" t="s">
        <v>29</v>
      </c>
      <c r="D717" s="34">
        <v>2150</v>
      </c>
      <c r="E717" s="34">
        <f>E718</f>
        <v>2150</v>
      </c>
      <c r="F717" s="34">
        <f t="shared" si="360"/>
        <v>2150</v>
      </c>
      <c r="G717" s="34">
        <f t="shared" si="360"/>
        <v>2150</v>
      </c>
      <c r="H717" s="34">
        <f t="shared" si="358"/>
        <v>100</v>
      </c>
      <c r="I717" s="34">
        <f t="shared" si="359"/>
        <v>100</v>
      </c>
    </row>
    <row r="718" spans="1:9">
      <c r="A718" s="33" t="s">
        <v>75</v>
      </c>
      <c r="B718" s="28" t="s">
        <v>428</v>
      </c>
      <c r="C718" s="28" t="s">
        <v>76</v>
      </c>
      <c r="D718" s="34">
        <v>2150</v>
      </c>
      <c r="E718" s="34">
        <f>КВСР!J894</f>
        <v>2150</v>
      </c>
      <c r="F718" s="34">
        <f>КВСР!K894</f>
        <v>2150</v>
      </c>
      <c r="G718" s="34">
        <f>КВСР!L894</f>
        <v>2150</v>
      </c>
      <c r="H718" s="34">
        <f t="shared" si="358"/>
        <v>100</v>
      </c>
      <c r="I718" s="34">
        <f t="shared" si="359"/>
        <v>100</v>
      </c>
    </row>
    <row r="719" spans="1:9">
      <c r="A719" s="30" t="s">
        <v>0</v>
      </c>
      <c r="B719" s="43" t="s">
        <v>0</v>
      </c>
      <c r="C719" s="31" t="s">
        <v>0</v>
      </c>
      <c r="D719" s="32" t="s">
        <v>0</v>
      </c>
      <c r="E719" s="32" t="s">
        <v>0</v>
      </c>
      <c r="F719" s="32"/>
      <c r="G719" s="32"/>
      <c r="H719" s="32"/>
      <c r="I719" s="32"/>
    </row>
    <row r="720" spans="1:9" ht="38.25">
      <c r="A720" s="30" t="s">
        <v>555</v>
      </c>
      <c r="B720" s="31" t="s">
        <v>556</v>
      </c>
      <c r="C720" s="31" t="s">
        <v>0</v>
      </c>
      <c r="D720" s="32">
        <v>1331768.1000000001</v>
      </c>
      <c r="E720" s="32">
        <f>E721+E874+E885</f>
        <v>1175907.5468900001</v>
      </c>
      <c r="F720" s="32">
        <f>F721+F874+F885</f>
        <v>1143055.4010399999</v>
      </c>
      <c r="G720" s="32">
        <f>G721+G874+G885</f>
        <v>1139439.5756399997</v>
      </c>
      <c r="H720" s="32">
        <f t="shared" si="358"/>
        <v>85.55840732632052</v>
      </c>
      <c r="I720" s="32">
        <f t="shared" si="359"/>
        <v>96.8987382259388</v>
      </c>
    </row>
    <row r="721" spans="1:9" ht="25.5">
      <c r="A721" s="30" t="s">
        <v>557</v>
      </c>
      <c r="B721" s="31" t="s">
        <v>558</v>
      </c>
      <c r="C721" s="31" t="s">
        <v>0</v>
      </c>
      <c r="D721" s="32">
        <v>1118923.8999999999</v>
      </c>
      <c r="E721" s="32">
        <f>E722+E725+E728+E731+E734+E737++E740+E743+E746+E749+E752+E755+E758+E761+E764+E767+E770+E785+E788+E791+E794+E797+E802+E805+E808+E811+E814+E817+E820+E823+E826+E829+E832+E836+E839+E842+E845+E848+E851+E854+E857+E861+E864+E867+E870+E773+E776+E779+E782</f>
        <v>963063.34689000004</v>
      </c>
      <c r="F721" s="32">
        <f t="shared" ref="F721:G721" si="361">F722+F725+F728+F731+F734+F737++F740+F743+F746+F749+F752+F755+F758+F761+F764+F767+F770+F785+F788+F791+F794+F797+F802+F805+F808+F811+F814+F817+F820+F823+F826+F829+F832+F836+F839+F842+F845+F848+F851+F854+F857+F861+F864+F867+F870+F773+F776+F779+F782</f>
        <v>930294.47499999986</v>
      </c>
      <c r="G721" s="32">
        <f t="shared" si="361"/>
        <v>926697.57399999979</v>
      </c>
      <c r="H721" s="32">
        <f t="shared" si="358"/>
        <v>82.820428985384964</v>
      </c>
      <c r="I721" s="32">
        <f t="shared" si="359"/>
        <v>96.223947987696192</v>
      </c>
    </row>
    <row r="722" spans="1:9">
      <c r="A722" s="33" t="s">
        <v>559</v>
      </c>
      <c r="B722" s="28" t="s">
        <v>560</v>
      </c>
      <c r="C722" s="28" t="s">
        <v>0</v>
      </c>
      <c r="D722" s="34">
        <v>611.1</v>
      </c>
      <c r="E722" s="34">
        <f>E723</f>
        <v>611.1</v>
      </c>
      <c r="F722" s="34">
        <f t="shared" ref="F722:G723" si="362">F723</f>
        <v>611.1</v>
      </c>
      <c r="G722" s="34">
        <f t="shared" si="362"/>
        <v>611.1</v>
      </c>
      <c r="H722" s="34">
        <f t="shared" si="358"/>
        <v>100</v>
      </c>
      <c r="I722" s="34">
        <f t="shared" si="359"/>
        <v>100</v>
      </c>
    </row>
    <row r="723" spans="1:9">
      <c r="A723" s="33" t="s">
        <v>97</v>
      </c>
      <c r="B723" s="28" t="s">
        <v>560</v>
      </c>
      <c r="C723" s="28" t="s">
        <v>98</v>
      </c>
      <c r="D723" s="34">
        <v>611.1</v>
      </c>
      <c r="E723" s="34">
        <f>E724</f>
        <v>611.1</v>
      </c>
      <c r="F723" s="34">
        <f t="shared" si="362"/>
        <v>611.1</v>
      </c>
      <c r="G723" s="34">
        <f t="shared" si="362"/>
        <v>611.1</v>
      </c>
      <c r="H723" s="34">
        <f t="shared" si="358"/>
        <v>100</v>
      </c>
      <c r="I723" s="34">
        <f t="shared" si="359"/>
        <v>100</v>
      </c>
    </row>
    <row r="724" spans="1:9" ht="25.5">
      <c r="A724" s="33" t="s">
        <v>240</v>
      </c>
      <c r="B724" s="28" t="s">
        <v>560</v>
      </c>
      <c r="C724" s="28" t="s">
        <v>241</v>
      </c>
      <c r="D724" s="34">
        <v>611.1</v>
      </c>
      <c r="E724" s="34">
        <f>КВСР!J1274</f>
        <v>611.1</v>
      </c>
      <c r="F724" s="34">
        <f>КВСР!K1274</f>
        <v>611.1</v>
      </c>
      <c r="G724" s="34">
        <f>КВСР!L1274</f>
        <v>611.1</v>
      </c>
      <c r="H724" s="34">
        <f t="shared" si="358"/>
        <v>100</v>
      </c>
      <c r="I724" s="34">
        <f t="shared" si="359"/>
        <v>100</v>
      </c>
    </row>
    <row r="725" spans="1:9" ht="25.5">
      <c r="A725" s="33" t="s">
        <v>561</v>
      </c>
      <c r="B725" s="28" t="s">
        <v>562</v>
      </c>
      <c r="C725" s="28" t="s">
        <v>0</v>
      </c>
      <c r="D725" s="34">
        <v>35647</v>
      </c>
      <c r="E725" s="34">
        <f>E726</f>
        <v>35647</v>
      </c>
      <c r="F725" s="34">
        <f t="shared" ref="F725:G726" si="363">F726</f>
        <v>35647</v>
      </c>
      <c r="G725" s="34">
        <f t="shared" si="363"/>
        <v>35647</v>
      </c>
      <c r="H725" s="34">
        <f t="shared" si="358"/>
        <v>100</v>
      </c>
      <c r="I725" s="34">
        <f t="shared" si="359"/>
        <v>100</v>
      </c>
    </row>
    <row r="726" spans="1:9">
      <c r="A726" s="33" t="s">
        <v>97</v>
      </c>
      <c r="B726" s="28" t="s">
        <v>562</v>
      </c>
      <c r="C726" s="28" t="s">
        <v>98</v>
      </c>
      <c r="D726" s="34">
        <v>35647</v>
      </c>
      <c r="E726" s="34">
        <f>E727</f>
        <v>35647</v>
      </c>
      <c r="F726" s="34">
        <f t="shared" si="363"/>
        <v>35647</v>
      </c>
      <c r="G726" s="34">
        <f t="shared" si="363"/>
        <v>35647</v>
      </c>
      <c r="H726" s="34">
        <f t="shared" si="358"/>
        <v>100</v>
      </c>
      <c r="I726" s="34">
        <f t="shared" si="359"/>
        <v>100</v>
      </c>
    </row>
    <row r="727" spans="1:9" ht="25.5">
      <c r="A727" s="33" t="s">
        <v>240</v>
      </c>
      <c r="B727" s="28" t="s">
        <v>562</v>
      </c>
      <c r="C727" s="28" t="s">
        <v>241</v>
      </c>
      <c r="D727" s="34">
        <v>35647</v>
      </c>
      <c r="E727" s="34">
        <f>КВСР!J1277</f>
        <v>35647</v>
      </c>
      <c r="F727" s="34">
        <f>КВСР!K1277</f>
        <v>35647</v>
      </c>
      <c r="G727" s="34">
        <f>КВСР!L1277</f>
        <v>35647</v>
      </c>
      <c r="H727" s="34">
        <f t="shared" si="358"/>
        <v>100</v>
      </c>
      <c r="I727" s="34">
        <f t="shared" si="359"/>
        <v>100</v>
      </c>
    </row>
    <row r="728" spans="1:9" ht="38.25">
      <c r="A728" s="33" t="s">
        <v>563</v>
      </c>
      <c r="B728" s="28" t="s">
        <v>564</v>
      </c>
      <c r="C728" s="28" t="s">
        <v>0</v>
      </c>
      <c r="D728" s="34">
        <v>8508</v>
      </c>
      <c r="E728" s="34">
        <f>E729</f>
        <v>2508</v>
      </c>
      <c r="F728" s="34">
        <f t="shared" ref="F728:G729" si="364">F729</f>
        <v>2376.9360000000001</v>
      </c>
      <c r="G728" s="34">
        <f t="shared" si="364"/>
        <v>2376.9360000000001</v>
      </c>
      <c r="H728" s="34">
        <f t="shared" si="358"/>
        <v>27.937658674188999</v>
      </c>
      <c r="I728" s="34">
        <f t="shared" si="359"/>
        <v>94.774162679425842</v>
      </c>
    </row>
    <row r="729" spans="1:9">
      <c r="A729" s="33" t="s">
        <v>97</v>
      </c>
      <c r="B729" s="28" t="s">
        <v>564</v>
      </c>
      <c r="C729" s="28" t="s">
        <v>98</v>
      </c>
      <c r="D729" s="34">
        <v>8508</v>
      </c>
      <c r="E729" s="34">
        <f>E730</f>
        <v>2508</v>
      </c>
      <c r="F729" s="34">
        <f t="shared" si="364"/>
        <v>2376.9360000000001</v>
      </c>
      <c r="G729" s="34">
        <f t="shared" si="364"/>
        <v>2376.9360000000001</v>
      </c>
      <c r="H729" s="34">
        <f t="shared" si="358"/>
        <v>27.937658674188999</v>
      </c>
      <c r="I729" s="34">
        <f t="shared" si="359"/>
        <v>94.774162679425842</v>
      </c>
    </row>
    <row r="730" spans="1:9" ht="25.5">
      <c r="A730" s="33" t="s">
        <v>240</v>
      </c>
      <c r="B730" s="28" t="s">
        <v>564</v>
      </c>
      <c r="C730" s="28" t="s">
        <v>241</v>
      </c>
      <c r="D730" s="34">
        <v>8508</v>
      </c>
      <c r="E730" s="34">
        <f>КВСР!J1280</f>
        <v>2508</v>
      </c>
      <c r="F730" s="34">
        <f>КВСР!K1280</f>
        <v>2376.9360000000001</v>
      </c>
      <c r="G730" s="34">
        <f>КВСР!L1280</f>
        <v>2376.9360000000001</v>
      </c>
      <c r="H730" s="34">
        <f t="shared" si="358"/>
        <v>27.937658674188999</v>
      </c>
      <c r="I730" s="34">
        <f t="shared" si="359"/>
        <v>94.774162679425842</v>
      </c>
    </row>
    <row r="731" spans="1:9" ht="38.25">
      <c r="A731" s="33" t="s">
        <v>565</v>
      </c>
      <c r="B731" s="28" t="s">
        <v>566</v>
      </c>
      <c r="C731" s="28" t="s">
        <v>0</v>
      </c>
      <c r="D731" s="34">
        <v>25686.9</v>
      </c>
      <c r="E731" s="34">
        <f>E732</f>
        <v>16346.3</v>
      </c>
      <c r="F731" s="34">
        <f t="shared" ref="F731:G732" si="365">F732</f>
        <v>16346.3</v>
      </c>
      <c r="G731" s="34">
        <f t="shared" si="365"/>
        <v>15336.960999999999</v>
      </c>
      <c r="H731" s="34">
        <f t="shared" si="358"/>
        <v>59.707325523905176</v>
      </c>
      <c r="I731" s="34">
        <f t="shared" si="359"/>
        <v>93.825275444596031</v>
      </c>
    </row>
    <row r="732" spans="1:9">
      <c r="A732" s="33" t="s">
        <v>97</v>
      </c>
      <c r="B732" s="28" t="s">
        <v>566</v>
      </c>
      <c r="C732" s="28" t="s">
        <v>98</v>
      </c>
      <c r="D732" s="34">
        <v>25686.9</v>
      </c>
      <c r="E732" s="34">
        <f>E733</f>
        <v>16346.3</v>
      </c>
      <c r="F732" s="34">
        <f t="shared" si="365"/>
        <v>16346.3</v>
      </c>
      <c r="G732" s="34">
        <f t="shared" si="365"/>
        <v>15336.960999999999</v>
      </c>
      <c r="H732" s="34">
        <f t="shared" si="358"/>
        <v>59.707325523905176</v>
      </c>
      <c r="I732" s="34">
        <f t="shared" si="359"/>
        <v>93.825275444596031</v>
      </c>
    </row>
    <row r="733" spans="1:9" ht="25.5">
      <c r="A733" s="33" t="s">
        <v>240</v>
      </c>
      <c r="B733" s="28" t="s">
        <v>566</v>
      </c>
      <c r="C733" s="28" t="s">
        <v>241</v>
      </c>
      <c r="D733" s="34">
        <v>25686.9</v>
      </c>
      <c r="E733" s="34">
        <f>КВСР!J1283</f>
        <v>16346.3</v>
      </c>
      <c r="F733" s="34">
        <f>КВСР!K1283</f>
        <v>16346.3</v>
      </c>
      <c r="G733" s="34">
        <f>КВСР!L1283</f>
        <v>15336.960999999999</v>
      </c>
      <c r="H733" s="34">
        <f t="shared" si="358"/>
        <v>59.707325523905176</v>
      </c>
      <c r="I733" s="34">
        <f t="shared" si="359"/>
        <v>93.825275444596031</v>
      </c>
    </row>
    <row r="734" spans="1:9" ht="38.25">
      <c r="A734" s="33" t="s">
        <v>567</v>
      </c>
      <c r="B734" s="28" t="s">
        <v>568</v>
      </c>
      <c r="C734" s="28" t="s">
        <v>0</v>
      </c>
      <c r="D734" s="34">
        <v>3751.6</v>
      </c>
      <c r="E734" s="34">
        <f>E735</f>
        <v>0</v>
      </c>
      <c r="F734" s="34">
        <f t="shared" ref="F734:G735" si="366">F735</f>
        <v>0</v>
      </c>
      <c r="G734" s="34">
        <f t="shared" si="366"/>
        <v>0</v>
      </c>
      <c r="H734" s="34">
        <f t="shared" si="358"/>
        <v>0</v>
      </c>
      <c r="I734" s="34">
        <v>0</v>
      </c>
    </row>
    <row r="735" spans="1:9">
      <c r="A735" s="33" t="s">
        <v>97</v>
      </c>
      <c r="B735" s="28" t="s">
        <v>568</v>
      </c>
      <c r="C735" s="28" t="s">
        <v>98</v>
      </c>
      <c r="D735" s="34">
        <v>3751.6</v>
      </c>
      <c r="E735" s="34">
        <f>E736</f>
        <v>0</v>
      </c>
      <c r="F735" s="34">
        <f t="shared" si="366"/>
        <v>0</v>
      </c>
      <c r="G735" s="34">
        <f t="shared" si="366"/>
        <v>0</v>
      </c>
      <c r="H735" s="34">
        <f t="shared" si="358"/>
        <v>0</v>
      </c>
      <c r="I735" s="34">
        <v>0</v>
      </c>
    </row>
    <row r="736" spans="1:9" ht="25.5">
      <c r="A736" s="33" t="s">
        <v>240</v>
      </c>
      <c r="B736" s="28" t="s">
        <v>568</v>
      </c>
      <c r="C736" s="28" t="s">
        <v>241</v>
      </c>
      <c r="D736" s="34">
        <v>3751.6</v>
      </c>
      <c r="E736" s="34">
        <f>КВСР!J1286</f>
        <v>0</v>
      </c>
      <c r="F736" s="34">
        <f>КВСР!K1286</f>
        <v>0</v>
      </c>
      <c r="G736" s="34">
        <f>КВСР!L1286</f>
        <v>0</v>
      </c>
      <c r="H736" s="34">
        <f t="shared" si="358"/>
        <v>0</v>
      </c>
      <c r="I736" s="34">
        <v>0</v>
      </c>
    </row>
    <row r="737" spans="1:9" ht="25.5">
      <c r="A737" s="33" t="s">
        <v>569</v>
      </c>
      <c r="B737" s="28" t="s">
        <v>570</v>
      </c>
      <c r="C737" s="28" t="s">
        <v>0</v>
      </c>
      <c r="D737" s="34">
        <v>20636.7</v>
      </c>
      <c r="E737" s="34">
        <f>E738</f>
        <v>20636.7</v>
      </c>
      <c r="F737" s="34">
        <f t="shared" ref="F737:G738" si="367">F738</f>
        <v>20636.7</v>
      </c>
      <c r="G737" s="34">
        <f t="shared" si="367"/>
        <v>20636.7</v>
      </c>
      <c r="H737" s="34">
        <f t="shared" si="358"/>
        <v>100</v>
      </c>
      <c r="I737" s="34">
        <f t="shared" si="359"/>
        <v>100</v>
      </c>
    </row>
    <row r="738" spans="1:9">
      <c r="A738" s="33" t="s">
        <v>97</v>
      </c>
      <c r="B738" s="28" t="s">
        <v>570</v>
      </c>
      <c r="C738" s="28" t="s">
        <v>98</v>
      </c>
      <c r="D738" s="34">
        <v>20636.7</v>
      </c>
      <c r="E738" s="34">
        <f>E739</f>
        <v>20636.7</v>
      </c>
      <c r="F738" s="34">
        <f t="shared" si="367"/>
        <v>20636.7</v>
      </c>
      <c r="G738" s="34">
        <f t="shared" si="367"/>
        <v>20636.7</v>
      </c>
      <c r="H738" s="34">
        <f t="shared" si="358"/>
        <v>100</v>
      </c>
      <c r="I738" s="34">
        <f t="shared" si="359"/>
        <v>100</v>
      </c>
    </row>
    <row r="739" spans="1:9" ht="25.5">
      <c r="A739" s="33" t="s">
        <v>240</v>
      </c>
      <c r="B739" s="28" t="s">
        <v>570</v>
      </c>
      <c r="C739" s="28" t="s">
        <v>241</v>
      </c>
      <c r="D739" s="34">
        <v>20636.7</v>
      </c>
      <c r="E739" s="34">
        <f>КВСР!J1289</f>
        <v>20636.7</v>
      </c>
      <c r="F739" s="34">
        <f>КВСР!K1289</f>
        <v>20636.7</v>
      </c>
      <c r="G739" s="34">
        <f>КВСР!L1289</f>
        <v>20636.7</v>
      </c>
      <c r="H739" s="34">
        <f t="shared" si="358"/>
        <v>100</v>
      </c>
      <c r="I739" s="34">
        <f t="shared" si="359"/>
        <v>100</v>
      </c>
    </row>
    <row r="740" spans="1:9">
      <c r="A740" s="33" t="s">
        <v>571</v>
      </c>
      <c r="B740" s="28" t="s">
        <v>572</v>
      </c>
      <c r="C740" s="28" t="s">
        <v>0</v>
      </c>
      <c r="D740" s="34">
        <v>35985.4</v>
      </c>
      <c r="E740" s="34">
        <f>E741</f>
        <v>35985.4</v>
      </c>
      <c r="F740" s="34">
        <f t="shared" ref="F740:G741" si="368">F741</f>
        <v>35985.4</v>
      </c>
      <c r="G740" s="34">
        <f t="shared" si="368"/>
        <v>35985.4</v>
      </c>
      <c r="H740" s="34">
        <f t="shared" si="358"/>
        <v>100</v>
      </c>
      <c r="I740" s="34">
        <f t="shared" si="359"/>
        <v>100</v>
      </c>
    </row>
    <row r="741" spans="1:9">
      <c r="A741" s="33" t="s">
        <v>97</v>
      </c>
      <c r="B741" s="28" t="s">
        <v>572</v>
      </c>
      <c r="C741" s="28" t="s">
        <v>98</v>
      </c>
      <c r="D741" s="34">
        <v>35985.4</v>
      </c>
      <c r="E741" s="34">
        <f>E742</f>
        <v>35985.4</v>
      </c>
      <c r="F741" s="34">
        <f t="shared" si="368"/>
        <v>35985.4</v>
      </c>
      <c r="G741" s="34">
        <f t="shared" si="368"/>
        <v>35985.4</v>
      </c>
      <c r="H741" s="34">
        <f t="shared" si="358"/>
        <v>100</v>
      </c>
      <c r="I741" s="34">
        <f t="shared" si="359"/>
        <v>100</v>
      </c>
    </row>
    <row r="742" spans="1:9" ht="25.5">
      <c r="A742" s="33" t="s">
        <v>240</v>
      </c>
      <c r="B742" s="28" t="s">
        <v>572</v>
      </c>
      <c r="C742" s="28" t="s">
        <v>241</v>
      </c>
      <c r="D742" s="34">
        <v>35985.4</v>
      </c>
      <c r="E742" s="34">
        <f>КВСР!J1292</f>
        <v>35985.4</v>
      </c>
      <c r="F742" s="34">
        <f>КВСР!K1292</f>
        <v>35985.4</v>
      </c>
      <c r="G742" s="34">
        <f>КВСР!L1292</f>
        <v>35985.4</v>
      </c>
      <c r="H742" s="34">
        <f t="shared" si="358"/>
        <v>100</v>
      </c>
      <c r="I742" s="34">
        <f t="shared" si="359"/>
        <v>100</v>
      </c>
    </row>
    <row r="743" spans="1:9" ht="25.5">
      <c r="A743" s="33" t="s">
        <v>573</v>
      </c>
      <c r="B743" s="28" t="s">
        <v>574</v>
      </c>
      <c r="C743" s="28" t="s">
        <v>0</v>
      </c>
      <c r="D743" s="34">
        <v>62787</v>
      </c>
      <c r="E743" s="34">
        <f>E744</f>
        <v>62787</v>
      </c>
      <c r="F743" s="34">
        <f t="shared" ref="F743:G744" si="369">F744</f>
        <v>62787</v>
      </c>
      <c r="G743" s="34">
        <f t="shared" si="369"/>
        <v>62787</v>
      </c>
      <c r="H743" s="34">
        <f t="shared" si="358"/>
        <v>100</v>
      </c>
      <c r="I743" s="34">
        <f t="shared" si="359"/>
        <v>100</v>
      </c>
    </row>
    <row r="744" spans="1:9">
      <c r="A744" s="33" t="s">
        <v>97</v>
      </c>
      <c r="B744" s="28" t="s">
        <v>574</v>
      </c>
      <c r="C744" s="28" t="s">
        <v>98</v>
      </c>
      <c r="D744" s="34">
        <v>62787</v>
      </c>
      <c r="E744" s="34">
        <f>E745</f>
        <v>62787</v>
      </c>
      <c r="F744" s="34">
        <f t="shared" si="369"/>
        <v>62787</v>
      </c>
      <c r="G744" s="34">
        <f t="shared" si="369"/>
        <v>62787</v>
      </c>
      <c r="H744" s="34">
        <f t="shared" si="358"/>
        <v>100</v>
      </c>
      <c r="I744" s="34">
        <f t="shared" si="359"/>
        <v>100</v>
      </c>
    </row>
    <row r="745" spans="1:9" ht="25.5">
      <c r="A745" s="33" t="s">
        <v>240</v>
      </c>
      <c r="B745" s="28" t="s">
        <v>574</v>
      </c>
      <c r="C745" s="28" t="s">
        <v>241</v>
      </c>
      <c r="D745" s="34">
        <v>62787</v>
      </c>
      <c r="E745" s="34">
        <f>КВСР!J1295</f>
        <v>62787</v>
      </c>
      <c r="F745" s="34">
        <f>КВСР!K1295</f>
        <v>62787</v>
      </c>
      <c r="G745" s="34">
        <f>КВСР!L1295</f>
        <v>62787</v>
      </c>
      <c r="H745" s="34">
        <f t="shared" si="358"/>
        <v>100</v>
      </c>
      <c r="I745" s="34">
        <f t="shared" si="359"/>
        <v>100</v>
      </c>
    </row>
    <row r="746" spans="1:9" ht="25.5">
      <c r="A746" s="33" t="s">
        <v>575</v>
      </c>
      <c r="B746" s="28" t="s">
        <v>576</v>
      </c>
      <c r="C746" s="28" t="s">
        <v>0</v>
      </c>
      <c r="D746" s="34">
        <v>335</v>
      </c>
      <c r="E746" s="34">
        <f>E747</f>
        <v>335</v>
      </c>
      <c r="F746" s="34">
        <f t="shared" ref="F746:G747" si="370">F747</f>
        <v>335</v>
      </c>
      <c r="G746" s="34">
        <f t="shared" si="370"/>
        <v>335</v>
      </c>
      <c r="H746" s="34">
        <f t="shared" si="358"/>
        <v>100</v>
      </c>
      <c r="I746" s="34">
        <f t="shared" si="359"/>
        <v>100</v>
      </c>
    </row>
    <row r="747" spans="1:9">
      <c r="A747" s="33" t="s">
        <v>97</v>
      </c>
      <c r="B747" s="28" t="s">
        <v>576</v>
      </c>
      <c r="C747" s="28" t="s">
        <v>98</v>
      </c>
      <c r="D747" s="34">
        <v>335</v>
      </c>
      <c r="E747" s="34">
        <f>E748</f>
        <v>335</v>
      </c>
      <c r="F747" s="34">
        <f t="shared" si="370"/>
        <v>335</v>
      </c>
      <c r="G747" s="34">
        <f t="shared" si="370"/>
        <v>335</v>
      </c>
      <c r="H747" s="34">
        <f t="shared" si="358"/>
        <v>100</v>
      </c>
      <c r="I747" s="34">
        <f t="shared" si="359"/>
        <v>100</v>
      </c>
    </row>
    <row r="748" spans="1:9" ht="25.5">
      <c r="A748" s="33" t="s">
        <v>240</v>
      </c>
      <c r="B748" s="28" t="s">
        <v>576</v>
      </c>
      <c r="C748" s="28" t="s">
        <v>241</v>
      </c>
      <c r="D748" s="34">
        <v>335</v>
      </c>
      <c r="E748" s="34">
        <f>КВСР!J1298</f>
        <v>335</v>
      </c>
      <c r="F748" s="34">
        <f>КВСР!K1298</f>
        <v>335</v>
      </c>
      <c r="G748" s="34">
        <f>КВСР!L1298</f>
        <v>335</v>
      </c>
      <c r="H748" s="34">
        <f t="shared" si="358"/>
        <v>100</v>
      </c>
      <c r="I748" s="34">
        <f t="shared" si="359"/>
        <v>100</v>
      </c>
    </row>
    <row r="749" spans="1:9" ht="38.25">
      <c r="A749" s="33" t="s">
        <v>577</v>
      </c>
      <c r="B749" s="28" t="s">
        <v>578</v>
      </c>
      <c r="C749" s="28" t="s">
        <v>0</v>
      </c>
      <c r="D749" s="34">
        <v>120978.1</v>
      </c>
      <c r="E749" s="34">
        <f>E750</f>
        <v>9859</v>
      </c>
      <c r="F749" s="34">
        <f t="shared" ref="F749:G750" si="371">F750</f>
        <v>9859</v>
      </c>
      <c r="G749" s="34">
        <f t="shared" si="371"/>
        <v>9859</v>
      </c>
      <c r="H749" s="34">
        <f t="shared" si="358"/>
        <v>8.149408859950686</v>
      </c>
      <c r="I749" s="34">
        <f t="shared" si="359"/>
        <v>100</v>
      </c>
    </row>
    <row r="750" spans="1:9">
      <c r="A750" s="33" t="s">
        <v>97</v>
      </c>
      <c r="B750" s="28" t="s">
        <v>578</v>
      </c>
      <c r="C750" s="28" t="s">
        <v>98</v>
      </c>
      <c r="D750" s="34">
        <v>120978.1</v>
      </c>
      <c r="E750" s="34">
        <f>E751</f>
        <v>9859</v>
      </c>
      <c r="F750" s="34">
        <f t="shared" si="371"/>
        <v>9859</v>
      </c>
      <c r="G750" s="34">
        <f t="shared" si="371"/>
        <v>9859</v>
      </c>
      <c r="H750" s="34">
        <f t="shared" si="358"/>
        <v>8.149408859950686</v>
      </c>
      <c r="I750" s="34">
        <f t="shared" si="359"/>
        <v>100</v>
      </c>
    </row>
    <row r="751" spans="1:9" ht="25.5">
      <c r="A751" s="33" t="s">
        <v>240</v>
      </c>
      <c r="B751" s="28" t="s">
        <v>578</v>
      </c>
      <c r="C751" s="28" t="s">
        <v>241</v>
      </c>
      <c r="D751" s="34">
        <v>120978.1</v>
      </c>
      <c r="E751" s="34">
        <f>КВСР!J1301</f>
        <v>9859</v>
      </c>
      <c r="F751" s="34">
        <f>КВСР!K1301</f>
        <v>9859</v>
      </c>
      <c r="G751" s="34">
        <f>КВСР!L1301</f>
        <v>9859</v>
      </c>
      <c r="H751" s="34">
        <f t="shared" si="358"/>
        <v>8.149408859950686</v>
      </c>
      <c r="I751" s="34">
        <f t="shared" si="359"/>
        <v>100</v>
      </c>
    </row>
    <row r="752" spans="1:9" ht="38.25">
      <c r="A752" s="33" t="s">
        <v>579</v>
      </c>
      <c r="B752" s="28" t="s">
        <v>580</v>
      </c>
      <c r="C752" s="28" t="s">
        <v>0</v>
      </c>
      <c r="D752" s="34">
        <v>131931.5</v>
      </c>
      <c r="E752" s="34">
        <f>E753</f>
        <v>38121.699999999997</v>
      </c>
      <c r="F752" s="34">
        <f t="shared" ref="F752:G753" si="372">F753</f>
        <v>19086.486000000001</v>
      </c>
      <c r="G752" s="34">
        <f t="shared" si="372"/>
        <v>19086.486000000001</v>
      </c>
      <c r="H752" s="34">
        <f t="shared" si="358"/>
        <v>14.466966569772952</v>
      </c>
      <c r="I752" s="34">
        <f t="shared" si="359"/>
        <v>50.067247788005261</v>
      </c>
    </row>
    <row r="753" spans="1:9">
      <c r="A753" s="33" t="s">
        <v>97</v>
      </c>
      <c r="B753" s="28" t="s">
        <v>580</v>
      </c>
      <c r="C753" s="28" t="s">
        <v>98</v>
      </c>
      <c r="D753" s="34">
        <v>131931.5</v>
      </c>
      <c r="E753" s="34">
        <f>E754</f>
        <v>38121.699999999997</v>
      </c>
      <c r="F753" s="34">
        <f t="shared" si="372"/>
        <v>19086.486000000001</v>
      </c>
      <c r="G753" s="34">
        <f t="shared" si="372"/>
        <v>19086.486000000001</v>
      </c>
      <c r="H753" s="34">
        <f t="shared" si="358"/>
        <v>14.466966569772952</v>
      </c>
      <c r="I753" s="34">
        <f t="shared" si="359"/>
        <v>50.067247788005261</v>
      </c>
    </row>
    <row r="754" spans="1:9" ht="25.5">
      <c r="A754" s="33" t="s">
        <v>240</v>
      </c>
      <c r="B754" s="28" t="s">
        <v>580</v>
      </c>
      <c r="C754" s="28" t="s">
        <v>241</v>
      </c>
      <c r="D754" s="34">
        <v>131931.5</v>
      </c>
      <c r="E754" s="34">
        <f>КВСР!J1304</f>
        <v>38121.699999999997</v>
      </c>
      <c r="F754" s="34">
        <f>КВСР!K1304</f>
        <v>19086.486000000001</v>
      </c>
      <c r="G754" s="34">
        <f>КВСР!L1304</f>
        <v>19086.486000000001</v>
      </c>
      <c r="H754" s="34">
        <f t="shared" si="358"/>
        <v>14.466966569772952</v>
      </c>
      <c r="I754" s="34">
        <f t="shared" si="359"/>
        <v>50.067247788005261</v>
      </c>
    </row>
    <row r="755" spans="1:9" ht="38.25">
      <c r="A755" s="33" t="s">
        <v>581</v>
      </c>
      <c r="B755" s="28" t="s">
        <v>582</v>
      </c>
      <c r="C755" s="28" t="s">
        <v>0</v>
      </c>
      <c r="D755" s="34">
        <v>2373.1</v>
      </c>
      <c r="E755" s="34">
        <f>E756</f>
        <v>0</v>
      </c>
      <c r="F755" s="34">
        <f t="shared" ref="F755:G756" si="373">F756</f>
        <v>0</v>
      </c>
      <c r="G755" s="34">
        <f t="shared" si="373"/>
        <v>0</v>
      </c>
      <c r="H755" s="34">
        <f t="shared" si="358"/>
        <v>0</v>
      </c>
      <c r="I755" s="34">
        <v>0</v>
      </c>
    </row>
    <row r="756" spans="1:9">
      <c r="A756" s="33" t="s">
        <v>97</v>
      </c>
      <c r="B756" s="28" t="s">
        <v>582</v>
      </c>
      <c r="C756" s="28" t="s">
        <v>98</v>
      </c>
      <c r="D756" s="34">
        <v>2373.1</v>
      </c>
      <c r="E756" s="34">
        <f>E757</f>
        <v>0</v>
      </c>
      <c r="F756" s="34">
        <f t="shared" si="373"/>
        <v>0</v>
      </c>
      <c r="G756" s="34">
        <f t="shared" si="373"/>
        <v>0</v>
      </c>
      <c r="H756" s="34">
        <f t="shared" si="358"/>
        <v>0</v>
      </c>
      <c r="I756" s="34">
        <v>0</v>
      </c>
    </row>
    <row r="757" spans="1:9" ht="25.5">
      <c r="A757" s="33" t="s">
        <v>240</v>
      </c>
      <c r="B757" s="28" t="s">
        <v>582</v>
      </c>
      <c r="C757" s="28" t="s">
        <v>241</v>
      </c>
      <c r="D757" s="34">
        <v>2373.1</v>
      </c>
      <c r="E757" s="34">
        <f>КВСР!J1307</f>
        <v>0</v>
      </c>
      <c r="F757" s="34">
        <f>КВСР!K1307</f>
        <v>0</v>
      </c>
      <c r="G757" s="34">
        <f>КВСР!L1307</f>
        <v>0</v>
      </c>
      <c r="H757" s="34">
        <f t="shared" si="358"/>
        <v>0</v>
      </c>
      <c r="I757" s="34">
        <v>0</v>
      </c>
    </row>
    <row r="758" spans="1:9">
      <c r="A758" s="33" t="s">
        <v>583</v>
      </c>
      <c r="B758" s="28" t="s">
        <v>584</v>
      </c>
      <c r="C758" s="28" t="s">
        <v>0</v>
      </c>
      <c r="D758" s="34">
        <v>95.3</v>
      </c>
      <c r="E758" s="34">
        <f>E759</f>
        <v>0</v>
      </c>
      <c r="F758" s="34">
        <f t="shared" ref="F758:G759" si="374">F759</f>
        <v>0</v>
      </c>
      <c r="G758" s="34">
        <f t="shared" si="374"/>
        <v>0</v>
      </c>
      <c r="H758" s="34">
        <f t="shared" si="358"/>
        <v>0</v>
      </c>
      <c r="I758" s="34">
        <v>0</v>
      </c>
    </row>
    <row r="759" spans="1:9">
      <c r="A759" s="33" t="s">
        <v>97</v>
      </c>
      <c r="B759" s="28" t="s">
        <v>584</v>
      </c>
      <c r="C759" s="28" t="s">
        <v>98</v>
      </c>
      <c r="D759" s="34">
        <v>95.3</v>
      </c>
      <c r="E759" s="34">
        <f>E760</f>
        <v>0</v>
      </c>
      <c r="F759" s="34">
        <f t="shared" si="374"/>
        <v>0</v>
      </c>
      <c r="G759" s="34">
        <f t="shared" si="374"/>
        <v>0</v>
      </c>
      <c r="H759" s="34">
        <f t="shared" si="358"/>
        <v>0</v>
      </c>
      <c r="I759" s="34">
        <v>0</v>
      </c>
    </row>
    <row r="760" spans="1:9" ht="25.5">
      <c r="A760" s="33" t="s">
        <v>240</v>
      </c>
      <c r="B760" s="28" t="s">
        <v>584</v>
      </c>
      <c r="C760" s="28" t="s">
        <v>241</v>
      </c>
      <c r="D760" s="34">
        <v>95.3</v>
      </c>
      <c r="E760" s="34">
        <f>КВСР!J1310</f>
        <v>0</v>
      </c>
      <c r="F760" s="34">
        <f>КВСР!K1310</f>
        <v>0</v>
      </c>
      <c r="G760" s="34">
        <f>КВСР!L1310</f>
        <v>0</v>
      </c>
      <c r="H760" s="34">
        <f t="shared" si="358"/>
        <v>0</v>
      </c>
      <c r="I760" s="34">
        <v>0</v>
      </c>
    </row>
    <row r="761" spans="1:9" ht="25.5">
      <c r="A761" s="33" t="s">
        <v>585</v>
      </c>
      <c r="B761" s="28" t="s">
        <v>586</v>
      </c>
      <c r="C761" s="28" t="s">
        <v>0</v>
      </c>
      <c r="D761" s="34">
        <v>3339.6</v>
      </c>
      <c r="E761" s="34">
        <f>E762</f>
        <v>3339.6</v>
      </c>
      <c r="F761" s="34">
        <f t="shared" ref="F761:G762" si="375">F762</f>
        <v>3339.6</v>
      </c>
      <c r="G761" s="34">
        <f t="shared" si="375"/>
        <v>3339.6</v>
      </c>
      <c r="H761" s="34">
        <f t="shared" si="358"/>
        <v>100</v>
      </c>
      <c r="I761" s="34">
        <f t="shared" si="359"/>
        <v>100</v>
      </c>
    </row>
    <row r="762" spans="1:9">
      <c r="A762" s="33" t="s">
        <v>97</v>
      </c>
      <c r="B762" s="28" t="s">
        <v>586</v>
      </c>
      <c r="C762" s="28" t="s">
        <v>98</v>
      </c>
      <c r="D762" s="34">
        <v>3339.6</v>
      </c>
      <c r="E762" s="34">
        <f>E763</f>
        <v>3339.6</v>
      </c>
      <c r="F762" s="34">
        <f t="shared" si="375"/>
        <v>3339.6</v>
      </c>
      <c r="G762" s="34">
        <f t="shared" si="375"/>
        <v>3339.6</v>
      </c>
      <c r="H762" s="34">
        <f t="shared" si="358"/>
        <v>100</v>
      </c>
      <c r="I762" s="34">
        <f t="shared" si="359"/>
        <v>100</v>
      </c>
    </row>
    <row r="763" spans="1:9" ht="25.5">
      <c r="A763" s="33" t="s">
        <v>240</v>
      </c>
      <c r="B763" s="28" t="s">
        <v>586</v>
      </c>
      <c r="C763" s="28" t="s">
        <v>241</v>
      </c>
      <c r="D763" s="34">
        <v>3339.6</v>
      </c>
      <c r="E763" s="34">
        <f>КВСР!J1313</f>
        <v>3339.6</v>
      </c>
      <c r="F763" s="34">
        <f>КВСР!K1313</f>
        <v>3339.6</v>
      </c>
      <c r="G763" s="34">
        <f>КВСР!L1313</f>
        <v>3339.6</v>
      </c>
      <c r="H763" s="34">
        <f t="shared" si="358"/>
        <v>100</v>
      </c>
      <c r="I763" s="34">
        <f t="shared" si="359"/>
        <v>100</v>
      </c>
    </row>
    <row r="764" spans="1:9">
      <c r="A764" s="33" t="s">
        <v>587</v>
      </c>
      <c r="B764" s="28" t="s">
        <v>588</v>
      </c>
      <c r="C764" s="28" t="s">
        <v>0</v>
      </c>
      <c r="D764" s="34">
        <v>9515</v>
      </c>
      <c r="E764" s="34">
        <f>E765</f>
        <v>24245</v>
      </c>
      <c r="F764" s="34">
        <f t="shared" ref="F764:G765" si="376">F765</f>
        <v>24245</v>
      </c>
      <c r="G764" s="34">
        <f t="shared" si="376"/>
        <v>24245</v>
      </c>
      <c r="H764" s="34">
        <f t="shared" si="358"/>
        <v>254.80819758276408</v>
      </c>
      <c r="I764" s="34">
        <f t="shared" si="359"/>
        <v>100</v>
      </c>
    </row>
    <row r="765" spans="1:9">
      <c r="A765" s="33" t="s">
        <v>97</v>
      </c>
      <c r="B765" s="28" t="s">
        <v>588</v>
      </c>
      <c r="C765" s="28" t="s">
        <v>98</v>
      </c>
      <c r="D765" s="34">
        <v>9515</v>
      </c>
      <c r="E765" s="34">
        <f>E766</f>
        <v>24245</v>
      </c>
      <c r="F765" s="34">
        <f t="shared" si="376"/>
        <v>24245</v>
      </c>
      <c r="G765" s="34">
        <f t="shared" si="376"/>
        <v>24245</v>
      </c>
      <c r="H765" s="34">
        <f t="shared" si="358"/>
        <v>254.80819758276408</v>
      </c>
      <c r="I765" s="34">
        <f t="shared" si="359"/>
        <v>100</v>
      </c>
    </row>
    <row r="766" spans="1:9" ht="25.5">
      <c r="A766" s="33" t="s">
        <v>240</v>
      </c>
      <c r="B766" s="28" t="s">
        <v>588</v>
      </c>
      <c r="C766" s="28" t="s">
        <v>241</v>
      </c>
      <c r="D766" s="34">
        <v>9515</v>
      </c>
      <c r="E766" s="34">
        <f>КВСР!J1316</f>
        <v>24245</v>
      </c>
      <c r="F766" s="34">
        <f>КВСР!K1316</f>
        <v>24245</v>
      </c>
      <c r="G766" s="34">
        <f>КВСР!L1316</f>
        <v>24245</v>
      </c>
      <c r="H766" s="34">
        <f t="shared" si="358"/>
        <v>254.80819758276408</v>
      </c>
      <c r="I766" s="34">
        <f t="shared" si="359"/>
        <v>100</v>
      </c>
    </row>
    <row r="767" spans="1:9">
      <c r="A767" s="33" t="s">
        <v>589</v>
      </c>
      <c r="B767" s="28" t="s">
        <v>590</v>
      </c>
      <c r="C767" s="28" t="s">
        <v>0</v>
      </c>
      <c r="D767" s="34">
        <v>6159</v>
      </c>
      <c r="E767" s="34">
        <f>E768</f>
        <v>22192</v>
      </c>
      <c r="F767" s="34">
        <f t="shared" ref="F767:G768" si="377">F768</f>
        <v>22192</v>
      </c>
      <c r="G767" s="34">
        <f t="shared" si="377"/>
        <v>22192</v>
      </c>
      <c r="H767" s="34">
        <f t="shared" si="358"/>
        <v>360.31823347946096</v>
      </c>
      <c r="I767" s="34">
        <f t="shared" si="359"/>
        <v>100</v>
      </c>
    </row>
    <row r="768" spans="1:9">
      <c r="A768" s="33" t="s">
        <v>97</v>
      </c>
      <c r="B768" s="28" t="s">
        <v>590</v>
      </c>
      <c r="C768" s="28" t="s">
        <v>98</v>
      </c>
      <c r="D768" s="34">
        <v>6159</v>
      </c>
      <c r="E768" s="34">
        <f>E769</f>
        <v>22192</v>
      </c>
      <c r="F768" s="34">
        <f t="shared" si="377"/>
        <v>22192</v>
      </c>
      <c r="G768" s="34">
        <f t="shared" si="377"/>
        <v>22192</v>
      </c>
      <c r="H768" s="34">
        <f t="shared" si="358"/>
        <v>360.31823347946096</v>
      </c>
      <c r="I768" s="34">
        <f t="shared" si="359"/>
        <v>100</v>
      </c>
    </row>
    <row r="769" spans="1:9" ht="25.5">
      <c r="A769" s="33" t="s">
        <v>240</v>
      </c>
      <c r="B769" s="28" t="s">
        <v>590</v>
      </c>
      <c r="C769" s="28" t="s">
        <v>241</v>
      </c>
      <c r="D769" s="34">
        <v>6159</v>
      </c>
      <c r="E769" s="34">
        <f>КВСР!J1319</f>
        <v>22192</v>
      </c>
      <c r="F769" s="34">
        <f>КВСР!K1319</f>
        <v>22192</v>
      </c>
      <c r="G769" s="34">
        <f>КВСР!L1319</f>
        <v>22192</v>
      </c>
      <c r="H769" s="34">
        <f t="shared" si="358"/>
        <v>360.31823347946096</v>
      </c>
      <c r="I769" s="34">
        <f t="shared" si="359"/>
        <v>100</v>
      </c>
    </row>
    <row r="770" spans="1:9" ht="25.5">
      <c r="A770" s="33" t="s">
        <v>591</v>
      </c>
      <c r="B770" s="28" t="s">
        <v>592</v>
      </c>
      <c r="C770" s="28" t="s">
        <v>0</v>
      </c>
      <c r="D770" s="34">
        <v>3396.2</v>
      </c>
      <c r="E770" s="34">
        <f>E771</f>
        <v>3396.2468899999999</v>
      </c>
      <c r="F770" s="34">
        <f t="shared" ref="F770:G771" si="378">F771</f>
        <v>1839.0540000000001</v>
      </c>
      <c r="G770" s="34">
        <f t="shared" si="378"/>
        <v>1839.0509999999999</v>
      </c>
      <c r="H770" s="34">
        <f t="shared" si="358"/>
        <v>54.150256168659098</v>
      </c>
      <c r="I770" s="34">
        <f t="shared" si="359"/>
        <v>54.149508547654499</v>
      </c>
    </row>
    <row r="771" spans="1:9">
      <c r="A771" s="33" t="s">
        <v>97</v>
      </c>
      <c r="B771" s="28" t="s">
        <v>592</v>
      </c>
      <c r="C771" s="28" t="s">
        <v>98</v>
      </c>
      <c r="D771" s="34">
        <v>3396.2</v>
      </c>
      <c r="E771" s="34">
        <f>E772</f>
        <v>3396.2468899999999</v>
      </c>
      <c r="F771" s="34">
        <f t="shared" si="378"/>
        <v>1839.0540000000001</v>
      </c>
      <c r="G771" s="34">
        <f t="shared" si="378"/>
        <v>1839.0509999999999</v>
      </c>
      <c r="H771" s="34">
        <f t="shared" si="358"/>
        <v>54.150256168659098</v>
      </c>
      <c r="I771" s="34">
        <f t="shared" si="359"/>
        <v>54.149508547654499</v>
      </c>
    </row>
    <row r="772" spans="1:9" ht="25.5">
      <c r="A772" s="33" t="s">
        <v>240</v>
      </c>
      <c r="B772" s="28" t="s">
        <v>592</v>
      </c>
      <c r="C772" s="28" t="s">
        <v>241</v>
      </c>
      <c r="D772" s="34">
        <v>3396.2</v>
      </c>
      <c r="E772" s="34">
        <f>КВСР!J1322</f>
        <v>3396.2468899999999</v>
      </c>
      <c r="F772" s="34">
        <f>КВСР!K1322</f>
        <v>1839.0540000000001</v>
      </c>
      <c r="G772" s="34">
        <f>КВСР!L1322</f>
        <v>1839.0509999999999</v>
      </c>
      <c r="H772" s="34">
        <f t="shared" si="358"/>
        <v>54.150256168659098</v>
      </c>
      <c r="I772" s="34">
        <f t="shared" si="359"/>
        <v>54.149508547654499</v>
      </c>
    </row>
    <row r="773" spans="1:9" ht="89.25">
      <c r="A773" s="56" t="s">
        <v>1240</v>
      </c>
      <c r="B773" s="52" t="s">
        <v>1236</v>
      </c>
      <c r="C773" s="2"/>
      <c r="D773" s="34"/>
      <c r="E773" s="34">
        <f>E774</f>
        <v>3918.3</v>
      </c>
      <c r="F773" s="34">
        <f t="shared" ref="F773:G774" si="379">F774</f>
        <v>3918.3</v>
      </c>
      <c r="G773" s="34">
        <f t="shared" si="379"/>
        <v>3918.3</v>
      </c>
      <c r="H773" s="34">
        <v>0</v>
      </c>
      <c r="I773" s="34">
        <f t="shared" si="359"/>
        <v>100</v>
      </c>
    </row>
    <row r="774" spans="1:9">
      <c r="A774" s="8" t="s">
        <v>97</v>
      </c>
      <c r="B774" s="52" t="s">
        <v>1236</v>
      </c>
      <c r="C774" s="2">
        <v>800</v>
      </c>
      <c r="D774" s="34"/>
      <c r="E774" s="34">
        <f>E775</f>
        <v>3918.3</v>
      </c>
      <c r="F774" s="34">
        <f t="shared" si="379"/>
        <v>3918.3</v>
      </c>
      <c r="G774" s="34">
        <f t="shared" si="379"/>
        <v>3918.3</v>
      </c>
      <c r="H774" s="34">
        <v>0</v>
      </c>
      <c r="I774" s="34">
        <f t="shared" si="359"/>
        <v>100</v>
      </c>
    </row>
    <row r="775" spans="1:9" ht="25.5">
      <c r="A775" s="8" t="s">
        <v>240</v>
      </c>
      <c r="B775" s="52" t="s">
        <v>1236</v>
      </c>
      <c r="C775" s="2">
        <v>810</v>
      </c>
      <c r="D775" s="34"/>
      <c r="E775" s="34">
        <f>КВСР!J1325</f>
        <v>3918.3</v>
      </c>
      <c r="F775" s="34">
        <f>КВСР!K1325</f>
        <v>3918.3</v>
      </c>
      <c r="G775" s="34">
        <f>КВСР!L1325</f>
        <v>3918.3</v>
      </c>
      <c r="H775" s="34">
        <v>0</v>
      </c>
      <c r="I775" s="34">
        <f t="shared" si="359"/>
        <v>100</v>
      </c>
    </row>
    <row r="776" spans="1:9" ht="25.5">
      <c r="A776" s="8" t="s">
        <v>635</v>
      </c>
      <c r="B776" s="52" t="s">
        <v>1237</v>
      </c>
      <c r="C776" s="2"/>
      <c r="D776" s="34"/>
      <c r="E776" s="34">
        <f>E777</f>
        <v>1931.4</v>
      </c>
      <c r="F776" s="34">
        <f t="shared" ref="F776:G777" si="380">F777</f>
        <v>841.346</v>
      </c>
      <c r="G776" s="34">
        <f t="shared" si="380"/>
        <v>841.279</v>
      </c>
      <c r="H776" s="34">
        <v>0</v>
      </c>
      <c r="I776" s="34">
        <f t="shared" si="359"/>
        <v>43.557989023506259</v>
      </c>
    </row>
    <row r="777" spans="1:9">
      <c r="A777" s="8" t="s">
        <v>97</v>
      </c>
      <c r="B777" s="52" t="s">
        <v>1237</v>
      </c>
      <c r="C777" s="2">
        <v>800</v>
      </c>
      <c r="D777" s="34"/>
      <c r="E777" s="34">
        <f>E778</f>
        <v>1931.4</v>
      </c>
      <c r="F777" s="34">
        <f t="shared" si="380"/>
        <v>841.346</v>
      </c>
      <c r="G777" s="34">
        <f t="shared" si="380"/>
        <v>841.279</v>
      </c>
      <c r="H777" s="34">
        <v>0</v>
      </c>
      <c r="I777" s="34">
        <f t="shared" si="359"/>
        <v>43.557989023506259</v>
      </c>
    </row>
    <row r="778" spans="1:9" ht="25.5">
      <c r="A778" s="8" t="s">
        <v>240</v>
      </c>
      <c r="B778" s="52" t="s">
        <v>1237</v>
      </c>
      <c r="C778" s="2">
        <v>810</v>
      </c>
      <c r="D778" s="34"/>
      <c r="E778" s="34">
        <f>КВСР!J1328</f>
        <v>1931.4</v>
      </c>
      <c r="F778" s="34">
        <f>КВСР!K1328</f>
        <v>841.346</v>
      </c>
      <c r="G778" s="34">
        <f>КВСР!L1328</f>
        <v>841.279</v>
      </c>
      <c r="H778" s="34">
        <v>0</v>
      </c>
      <c r="I778" s="34">
        <f t="shared" ref="I778:I841" si="381">G778/E778*100</f>
        <v>43.557989023506259</v>
      </c>
    </row>
    <row r="779" spans="1:9" ht="25.5">
      <c r="A779" s="56" t="s">
        <v>639</v>
      </c>
      <c r="B779" s="52" t="s">
        <v>1238</v>
      </c>
      <c r="C779" s="2"/>
      <c r="D779" s="34"/>
      <c r="E779" s="34">
        <f>E780</f>
        <v>18489.599999999999</v>
      </c>
      <c r="F779" s="34">
        <f t="shared" ref="F779:G780" si="382">F780</f>
        <v>18489.599999999999</v>
      </c>
      <c r="G779" s="34">
        <f t="shared" si="382"/>
        <v>15909.710999999999</v>
      </c>
      <c r="H779" s="34">
        <v>0</v>
      </c>
      <c r="I779" s="34">
        <f t="shared" si="381"/>
        <v>86.046810098650056</v>
      </c>
    </row>
    <row r="780" spans="1:9">
      <c r="A780" s="8" t="s">
        <v>97</v>
      </c>
      <c r="B780" s="52" t="s">
        <v>1238</v>
      </c>
      <c r="C780" s="2">
        <v>800</v>
      </c>
      <c r="D780" s="34"/>
      <c r="E780" s="34">
        <f>E781</f>
        <v>18489.599999999999</v>
      </c>
      <c r="F780" s="34">
        <f t="shared" si="382"/>
        <v>18489.599999999999</v>
      </c>
      <c r="G780" s="34">
        <f t="shared" si="382"/>
        <v>15909.710999999999</v>
      </c>
      <c r="H780" s="34">
        <v>0</v>
      </c>
      <c r="I780" s="34">
        <f t="shared" si="381"/>
        <v>86.046810098650056</v>
      </c>
    </row>
    <row r="781" spans="1:9" ht="25.5">
      <c r="A781" s="8" t="s">
        <v>240</v>
      </c>
      <c r="B781" s="52" t="s">
        <v>1238</v>
      </c>
      <c r="C781" s="2">
        <v>810</v>
      </c>
      <c r="D781" s="34"/>
      <c r="E781" s="34">
        <f>КВСР!J1331</f>
        <v>18489.599999999999</v>
      </c>
      <c r="F781" s="34">
        <f>КВСР!K1331</f>
        <v>18489.599999999999</v>
      </c>
      <c r="G781" s="34">
        <f>КВСР!L1331</f>
        <v>15909.710999999999</v>
      </c>
      <c r="H781" s="34">
        <v>0</v>
      </c>
      <c r="I781" s="34">
        <f t="shared" si="381"/>
        <v>86.046810098650056</v>
      </c>
    </row>
    <row r="782" spans="1:9" ht="25.5">
      <c r="A782" s="56" t="s">
        <v>637</v>
      </c>
      <c r="B782" s="52" t="s">
        <v>1239</v>
      </c>
      <c r="C782" s="2"/>
      <c r="D782" s="34"/>
      <c r="E782" s="34">
        <f>E783</f>
        <v>15526.6</v>
      </c>
      <c r="F782" s="34">
        <f t="shared" ref="F782:G783" si="383">F783</f>
        <v>4711.5829999999996</v>
      </c>
      <c r="G782" s="34">
        <f t="shared" si="383"/>
        <v>4711.5460000000003</v>
      </c>
      <c r="H782" s="34">
        <v>0</v>
      </c>
      <c r="I782" s="34">
        <f t="shared" si="381"/>
        <v>30.344995040768747</v>
      </c>
    </row>
    <row r="783" spans="1:9">
      <c r="A783" s="8" t="s">
        <v>97</v>
      </c>
      <c r="B783" s="52" t="s">
        <v>1239</v>
      </c>
      <c r="C783" s="2">
        <v>800</v>
      </c>
      <c r="D783" s="34"/>
      <c r="E783" s="34">
        <f>E784</f>
        <v>15526.6</v>
      </c>
      <c r="F783" s="34">
        <f t="shared" si="383"/>
        <v>4711.5829999999996</v>
      </c>
      <c r="G783" s="34">
        <f t="shared" si="383"/>
        <v>4711.5460000000003</v>
      </c>
      <c r="H783" s="34">
        <v>0</v>
      </c>
      <c r="I783" s="34">
        <f t="shared" si="381"/>
        <v>30.344995040768747</v>
      </c>
    </row>
    <row r="784" spans="1:9" ht="25.5">
      <c r="A784" s="8" t="s">
        <v>240</v>
      </c>
      <c r="B784" s="52" t="s">
        <v>1239</v>
      </c>
      <c r="C784" s="2">
        <v>810</v>
      </c>
      <c r="D784" s="34"/>
      <c r="E784" s="34">
        <f>КВСР!J1334</f>
        <v>15526.6</v>
      </c>
      <c r="F784" s="34">
        <f>КВСР!K1334</f>
        <v>4711.5829999999996</v>
      </c>
      <c r="G784" s="34">
        <f>КВСР!L1334</f>
        <v>4711.5460000000003</v>
      </c>
      <c r="H784" s="34">
        <v>0</v>
      </c>
      <c r="I784" s="34">
        <f t="shared" si="381"/>
        <v>30.344995040768747</v>
      </c>
    </row>
    <row r="785" spans="1:9">
      <c r="A785" s="33" t="s">
        <v>593</v>
      </c>
      <c r="B785" s="28" t="s">
        <v>594</v>
      </c>
      <c r="C785" s="28" t="s">
        <v>0</v>
      </c>
      <c r="D785" s="34">
        <v>42735.5</v>
      </c>
      <c r="E785" s="34">
        <f>E786</f>
        <v>42735.527000000002</v>
      </c>
      <c r="F785" s="34">
        <f t="shared" ref="F785:G786" si="384">F786</f>
        <v>42735.527000000002</v>
      </c>
      <c r="G785" s="34">
        <f t="shared" si="384"/>
        <v>42735.527000000002</v>
      </c>
      <c r="H785" s="34">
        <f t="shared" ref="H785:H841" si="385">G785/D785*100</f>
        <v>100.000063179324</v>
      </c>
      <c r="I785" s="34">
        <f t="shared" si="381"/>
        <v>100</v>
      </c>
    </row>
    <row r="786" spans="1:9">
      <c r="A786" s="33" t="s">
        <v>97</v>
      </c>
      <c r="B786" s="28" t="s">
        <v>594</v>
      </c>
      <c r="C786" s="28" t="s">
        <v>98</v>
      </c>
      <c r="D786" s="34">
        <v>42735.5</v>
      </c>
      <c r="E786" s="34">
        <f>E787</f>
        <v>42735.527000000002</v>
      </c>
      <c r="F786" s="34">
        <f t="shared" si="384"/>
        <v>42735.527000000002</v>
      </c>
      <c r="G786" s="34">
        <f t="shared" si="384"/>
        <v>42735.527000000002</v>
      </c>
      <c r="H786" s="34">
        <f t="shared" si="385"/>
        <v>100.000063179324</v>
      </c>
      <c r="I786" s="34">
        <f t="shared" si="381"/>
        <v>100</v>
      </c>
    </row>
    <row r="787" spans="1:9" ht="25.5">
      <c r="A787" s="33" t="s">
        <v>240</v>
      </c>
      <c r="B787" s="28" t="s">
        <v>594</v>
      </c>
      <c r="C787" s="28" t="s">
        <v>241</v>
      </c>
      <c r="D787" s="34">
        <v>42735.5</v>
      </c>
      <c r="E787" s="34">
        <f>КВСР!J1337</f>
        <v>42735.527000000002</v>
      </c>
      <c r="F787" s="34">
        <f>КВСР!K1337</f>
        <v>42735.527000000002</v>
      </c>
      <c r="G787" s="34">
        <f>КВСР!L1337</f>
        <v>42735.527000000002</v>
      </c>
      <c r="H787" s="34">
        <f t="shared" si="385"/>
        <v>100.000063179324</v>
      </c>
      <c r="I787" s="34">
        <f t="shared" si="381"/>
        <v>100</v>
      </c>
    </row>
    <row r="788" spans="1:9" ht="25.5">
      <c r="A788" s="33" t="s">
        <v>573</v>
      </c>
      <c r="B788" s="28" t="s">
        <v>595</v>
      </c>
      <c r="C788" s="28" t="s">
        <v>0</v>
      </c>
      <c r="D788" s="34">
        <v>410922.3</v>
      </c>
      <c r="E788" s="34">
        <f>E789</f>
        <v>410922.3</v>
      </c>
      <c r="F788" s="34">
        <f t="shared" ref="F788:G789" si="386">F789</f>
        <v>410922.3</v>
      </c>
      <c r="G788" s="34">
        <f t="shared" si="386"/>
        <v>410922.3</v>
      </c>
      <c r="H788" s="34">
        <f t="shared" si="385"/>
        <v>100</v>
      </c>
      <c r="I788" s="34">
        <f t="shared" si="381"/>
        <v>100</v>
      </c>
    </row>
    <row r="789" spans="1:9">
      <c r="A789" s="33" t="s">
        <v>97</v>
      </c>
      <c r="B789" s="28" t="s">
        <v>595</v>
      </c>
      <c r="C789" s="28" t="s">
        <v>98</v>
      </c>
      <c r="D789" s="34">
        <v>410922.3</v>
      </c>
      <c r="E789" s="34">
        <f>E790</f>
        <v>410922.3</v>
      </c>
      <c r="F789" s="34">
        <f t="shared" si="386"/>
        <v>410922.3</v>
      </c>
      <c r="G789" s="34">
        <f t="shared" si="386"/>
        <v>410922.3</v>
      </c>
      <c r="H789" s="34">
        <f t="shared" si="385"/>
        <v>100</v>
      </c>
      <c r="I789" s="34">
        <f t="shared" si="381"/>
        <v>100</v>
      </c>
    </row>
    <row r="790" spans="1:9" ht="25.5">
      <c r="A790" s="33" t="s">
        <v>240</v>
      </c>
      <c r="B790" s="28" t="s">
        <v>595</v>
      </c>
      <c r="C790" s="28" t="s">
        <v>241</v>
      </c>
      <c r="D790" s="34">
        <v>410922.3</v>
      </c>
      <c r="E790" s="34">
        <f>КВСР!J1340</f>
        <v>410922.3</v>
      </c>
      <c r="F790" s="34">
        <f>КВСР!K1340</f>
        <v>410922.3</v>
      </c>
      <c r="G790" s="34">
        <f>КВСР!L1340</f>
        <v>410922.3</v>
      </c>
      <c r="H790" s="34">
        <f t="shared" si="385"/>
        <v>100</v>
      </c>
      <c r="I790" s="34">
        <f t="shared" si="381"/>
        <v>100</v>
      </c>
    </row>
    <row r="791" spans="1:9">
      <c r="A791" s="33" t="s">
        <v>596</v>
      </c>
      <c r="B791" s="28" t="s">
        <v>597</v>
      </c>
      <c r="C791" s="28" t="s">
        <v>0</v>
      </c>
      <c r="D791" s="34">
        <v>9022.7999999999993</v>
      </c>
      <c r="E791" s="34">
        <f>E792</f>
        <v>9022.7510000000002</v>
      </c>
      <c r="F791" s="34">
        <f t="shared" ref="F791:G792" si="387">F792</f>
        <v>9022.7270000000008</v>
      </c>
      <c r="G791" s="34">
        <f t="shared" si="387"/>
        <v>9022.7270000000008</v>
      </c>
      <c r="H791" s="34">
        <f t="shared" si="385"/>
        <v>99.999190938511333</v>
      </c>
      <c r="I791" s="34">
        <f t="shared" si="381"/>
        <v>99.999734005737281</v>
      </c>
    </row>
    <row r="792" spans="1:9">
      <c r="A792" s="33" t="s">
        <v>97</v>
      </c>
      <c r="B792" s="28" t="s">
        <v>597</v>
      </c>
      <c r="C792" s="28" t="s">
        <v>98</v>
      </c>
      <c r="D792" s="34">
        <v>9022.7999999999993</v>
      </c>
      <c r="E792" s="34">
        <f>E793</f>
        <v>9022.7510000000002</v>
      </c>
      <c r="F792" s="34">
        <f t="shared" si="387"/>
        <v>9022.7270000000008</v>
      </c>
      <c r="G792" s="34">
        <f t="shared" si="387"/>
        <v>9022.7270000000008</v>
      </c>
      <c r="H792" s="34">
        <f t="shared" si="385"/>
        <v>99.999190938511333</v>
      </c>
      <c r="I792" s="34">
        <f t="shared" si="381"/>
        <v>99.999734005737281</v>
      </c>
    </row>
    <row r="793" spans="1:9" ht="25.5">
      <c r="A793" s="33" t="s">
        <v>240</v>
      </c>
      <c r="B793" s="28" t="s">
        <v>597</v>
      </c>
      <c r="C793" s="28" t="s">
        <v>241</v>
      </c>
      <c r="D793" s="34">
        <v>9022.7999999999993</v>
      </c>
      <c r="E793" s="34">
        <f>КВСР!J1343</f>
        <v>9022.7510000000002</v>
      </c>
      <c r="F793" s="34">
        <f>КВСР!K1343</f>
        <v>9022.7270000000008</v>
      </c>
      <c r="G793" s="34">
        <f>КВСР!L1343</f>
        <v>9022.7270000000008</v>
      </c>
      <c r="H793" s="34">
        <f t="shared" si="385"/>
        <v>99.999190938511333</v>
      </c>
      <c r="I793" s="34">
        <f t="shared" si="381"/>
        <v>99.999734005737281</v>
      </c>
    </row>
    <row r="794" spans="1:9" ht="25.5">
      <c r="A794" s="33" t="s">
        <v>598</v>
      </c>
      <c r="B794" s="28" t="s">
        <v>599</v>
      </c>
      <c r="C794" s="28" t="s">
        <v>0</v>
      </c>
      <c r="D794" s="34">
        <v>5405.6</v>
      </c>
      <c r="E794" s="34">
        <f>E795</f>
        <v>5405.6220000000003</v>
      </c>
      <c r="F794" s="34">
        <f t="shared" ref="F794:G795" si="388">F795</f>
        <v>5405.5919999999996</v>
      </c>
      <c r="G794" s="34">
        <f t="shared" si="388"/>
        <v>5405.5919999999996</v>
      </c>
      <c r="H794" s="34">
        <f t="shared" si="385"/>
        <v>99.999852005327796</v>
      </c>
      <c r="I794" s="34">
        <f t="shared" si="381"/>
        <v>99.99944502223795</v>
      </c>
    </row>
    <row r="795" spans="1:9">
      <c r="A795" s="33" t="s">
        <v>97</v>
      </c>
      <c r="B795" s="28" t="s">
        <v>599</v>
      </c>
      <c r="C795" s="28" t="s">
        <v>98</v>
      </c>
      <c r="D795" s="34">
        <v>5405.6</v>
      </c>
      <c r="E795" s="34">
        <f>E796</f>
        <v>5405.6220000000003</v>
      </c>
      <c r="F795" s="34">
        <f t="shared" si="388"/>
        <v>5405.5919999999996</v>
      </c>
      <c r="G795" s="34">
        <f t="shared" si="388"/>
        <v>5405.5919999999996</v>
      </c>
      <c r="H795" s="34">
        <f t="shared" si="385"/>
        <v>99.999852005327796</v>
      </c>
      <c r="I795" s="34">
        <f t="shared" si="381"/>
        <v>99.99944502223795</v>
      </c>
    </row>
    <row r="796" spans="1:9" ht="25.5">
      <c r="A796" s="33" t="s">
        <v>240</v>
      </c>
      <c r="B796" s="28" t="s">
        <v>599</v>
      </c>
      <c r="C796" s="28" t="s">
        <v>241</v>
      </c>
      <c r="D796" s="34">
        <v>5405.6</v>
      </c>
      <c r="E796" s="34">
        <f>КВСР!J1346</f>
        <v>5405.6220000000003</v>
      </c>
      <c r="F796" s="34">
        <f>КВСР!K1346</f>
        <v>5405.5919999999996</v>
      </c>
      <c r="G796" s="34">
        <f>КВСР!L1346</f>
        <v>5405.5919999999996</v>
      </c>
      <c r="H796" s="34">
        <f t="shared" si="385"/>
        <v>99.999852005327796</v>
      </c>
      <c r="I796" s="34">
        <f t="shared" si="381"/>
        <v>99.99944502223795</v>
      </c>
    </row>
    <row r="797" spans="1:9">
      <c r="A797" s="33" t="s">
        <v>600</v>
      </c>
      <c r="B797" s="28" t="s">
        <v>601</v>
      </c>
      <c r="C797" s="28" t="s">
        <v>0</v>
      </c>
      <c r="D797" s="34">
        <v>6410</v>
      </c>
      <c r="E797" s="34">
        <f>E798+E800</f>
        <v>6410</v>
      </c>
      <c r="F797" s="34">
        <f t="shared" ref="F797:G797" si="389">F798+F800</f>
        <v>6410</v>
      </c>
      <c r="G797" s="34">
        <f t="shared" si="389"/>
        <v>6405.45</v>
      </c>
      <c r="H797" s="34">
        <f t="shared" si="385"/>
        <v>99.929017160686428</v>
      </c>
      <c r="I797" s="34">
        <f t="shared" si="381"/>
        <v>99.929017160686428</v>
      </c>
    </row>
    <row r="798" spans="1:9">
      <c r="A798" s="33" t="s">
        <v>89</v>
      </c>
      <c r="B798" s="28" t="s">
        <v>601</v>
      </c>
      <c r="C798" s="28" t="s">
        <v>90</v>
      </c>
      <c r="D798" s="34">
        <v>2000</v>
      </c>
      <c r="E798" s="34">
        <f>E799</f>
        <v>2000</v>
      </c>
      <c r="F798" s="34">
        <f t="shared" ref="F798:G798" si="390">F799</f>
        <v>2000</v>
      </c>
      <c r="G798" s="34">
        <f t="shared" si="390"/>
        <v>1995.4499999999998</v>
      </c>
      <c r="H798" s="34">
        <f t="shared" si="385"/>
        <v>99.77249999999998</v>
      </c>
      <c r="I798" s="34">
        <f t="shared" si="381"/>
        <v>99.77249999999998</v>
      </c>
    </row>
    <row r="799" spans="1:9" ht="25.5">
      <c r="A799" s="33" t="s">
        <v>91</v>
      </c>
      <c r="B799" s="28" t="s">
        <v>601</v>
      </c>
      <c r="C799" s="28" t="s">
        <v>92</v>
      </c>
      <c r="D799" s="34">
        <v>2000</v>
      </c>
      <c r="E799" s="34">
        <f>КВСР!J1349</f>
        <v>2000</v>
      </c>
      <c r="F799" s="34">
        <f>КВСР!K1349</f>
        <v>2000</v>
      </c>
      <c r="G799" s="34">
        <f>КВСР!L1349</f>
        <v>1995.4499999999998</v>
      </c>
      <c r="H799" s="34">
        <f t="shared" si="385"/>
        <v>99.77249999999998</v>
      </c>
      <c r="I799" s="34">
        <f t="shared" si="381"/>
        <v>99.77249999999998</v>
      </c>
    </row>
    <row r="800" spans="1:9">
      <c r="A800" s="33" t="s">
        <v>97</v>
      </c>
      <c r="B800" s="28" t="s">
        <v>601</v>
      </c>
      <c r="C800" s="28" t="s">
        <v>98</v>
      </c>
      <c r="D800" s="34">
        <v>4410</v>
      </c>
      <c r="E800" s="34">
        <f>E801</f>
        <v>4410</v>
      </c>
      <c r="F800" s="34">
        <f t="shared" ref="F800:G800" si="391">F801</f>
        <v>4410</v>
      </c>
      <c r="G800" s="34">
        <f t="shared" si="391"/>
        <v>4410</v>
      </c>
      <c r="H800" s="34">
        <f t="shared" si="385"/>
        <v>100</v>
      </c>
      <c r="I800" s="34">
        <f t="shared" si="381"/>
        <v>100</v>
      </c>
    </row>
    <row r="801" spans="1:9" ht="25.5">
      <c r="A801" s="33" t="s">
        <v>240</v>
      </c>
      <c r="B801" s="28" t="s">
        <v>601</v>
      </c>
      <c r="C801" s="28" t="s">
        <v>241</v>
      </c>
      <c r="D801" s="34">
        <v>4410</v>
      </c>
      <c r="E801" s="34">
        <f>КВСР!J1351</f>
        <v>4410</v>
      </c>
      <c r="F801" s="34">
        <f>КВСР!K1351</f>
        <v>4410</v>
      </c>
      <c r="G801" s="34">
        <f>КВСР!L1351</f>
        <v>4410</v>
      </c>
      <c r="H801" s="34">
        <f t="shared" si="385"/>
        <v>100</v>
      </c>
      <c r="I801" s="34">
        <f t="shared" si="381"/>
        <v>100</v>
      </c>
    </row>
    <row r="802" spans="1:9" ht="25.5">
      <c r="A802" s="33" t="s">
        <v>569</v>
      </c>
      <c r="B802" s="28" t="s">
        <v>602</v>
      </c>
      <c r="C802" s="28" t="s">
        <v>0</v>
      </c>
      <c r="D802" s="34">
        <v>7197.4</v>
      </c>
      <c r="E802" s="34">
        <f>E803</f>
        <v>7197.4</v>
      </c>
      <c r="F802" s="34">
        <f t="shared" ref="F802:G803" si="392">F803</f>
        <v>7197.4</v>
      </c>
      <c r="G802" s="34">
        <f t="shared" si="392"/>
        <v>7197.4</v>
      </c>
      <c r="H802" s="34">
        <f t="shared" si="385"/>
        <v>100</v>
      </c>
      <c r="I802" s="34">
        <f t="shared" si="381"/>
        <v>100</v>
      </c>
    </row>
    <row r="803" spans="1:9">
      <c r="A803" s="33" t="s">
        <v>97</v>
      </c>
      <c r="B803" s="28" t="s">
        <v>602</v>
      </c>
      <c r="C803" s="28" t="s">
        <v>98</v>
      </c>
      <c r="D803" s="34">
        <v>7197.4</v>
      </c>
      <c r="E803" s="34">
        <f>E804</f>
        <v>7197.4</v>
      </c>
      <c r="F803" s="34">
        <f t="shared" si="392"/>
        <v>7197.4</v>
      </c>
      <c r="G803" s="34">
        <f t="shared" si="392"/>
        <v>7197.4</v>
      </c>
      <c r="H803" s="34">
        <f t="shared" si="385"/>
        <v>100</v>
      </c>
      <c r="I803" s="34">
        <f t="shared" si="381"/>
        <v>100</v>
      </c>
    </row>
    <row r="804" spans="1:9" ht="25.5">
      <c r="A804" s="33" t="s">
        <v>240</v>
      </c>
      <c r="B804" s="28" t="s">
        <v>602</v>
      </c>
      <c r="C804" s="28" t="s">
        <v>241</v>
      </c>
      <c r="D804" s="34">
        <v>7197.4</v>
      </c>
      <c r="E804" s="34">
        <f>КВСР!J1354</f>
        <v>7197.4</v>
      </c>
      <c r="F804" s="34">
        <f>КВСР!K1354</f>
        <v>7197.4</v>
      </c>
      <c r="G804" s="34">
        <f>КВСР!L1354</f>
        <v>7197.4</v>
      </c>
      <c r="H804" s="34">
        <f t="shared" si="385"/>
        <v>100</v>
      </c>
      <c r="I804" s="34">
        <f t="shared" si="381"/>
        <v>100</v>
      </c>
    </row>
    <row r="805" spans="1:9">
      <c r="A805" s="33" t="s">
        <v>604</v>
      </c>
      <c r="B805" s="28" t="s">
        <v>605</v>
      </c>
      <c r="C805" s="28" t="s">
        <v>0</v>
      </c>
      <c r="D805" s="34">
        <v>2616.1</v>
      </c>
      <c r="E805" s="34">
        <f>E806</f>
        <v>2616.1</v>
      </c>
      <c r="F805" s="34">
        <f t="shared" ref="F805:G806" si="393">F806</f>
        <v>2616.1</v>
      </c>
      <c r="G805" s="34">
        <f t="shared" si="393"/>
        <v>2616.1</v>
      </c>
      <c r="H805" s="34">
        <f t="shared" si="385"/>
        <v>100</v>
      </c>
      <c r="I805" s="34">
        <f t="shared" si="381"/>
        <v>100</v>
      </c>
    </row>
    <row r="806" spans="1:9">
      <c r="A806" s="33" t="s">
        <v>97</v>
      </c>
      <c r="B806" s="28" t="s">
        <v>605</v>
      </c>
      <c r="C806" s="28" t="s">
        <v>98</v>
      </c>
      <c r="D806" s="34">
        <v>2616.1</v>
      </c>
      <c r="E806" s="34">
        <f>E807</f>
        <v>2616.1</v>
      </c>
      <c r="F806" s="34">
        <f t="shared" si="393"/>
        <v>2616.1</v>
      </c>
      <c r="G806" s="34">
        <f t="shared" si="393"/>
        <v>2616.1</v>
      </c>
      <c r="H806" s="34">
        <f t="shared" si="385"/>
        <v>100</v>
      </c>
      <c r="I806" s="34">
        <f t="shared" si="381"/>
        <v>100</v>
      </c>
    </row>
    <row r="807" spans="1:9" ht="25.5">
      <c r="A807" s="33" t="s">
        <v>240</v>
      </c>
      <c r="B807" s="28" t="s">
        <v>605</v>
      </c>
      <c r="C807" s="28" t="s">
        <v>241</v>
      </c>
      <c r="D807" s="34">
        <v>2616.1</v>
      </c>
      <c r="E807" s="34">
        <f>КВСР!J1358</f>
        <v>2616.1</v>
      </c>
      <c r="F807" s="34">
        <f>КВСР!K1358</f>
        <v>2616.1</v>
      </c>
      <c r="G807" s="34">
        <f>КВСР!L1358</f>
        <v>2616.1</v>
      </c>
      <c r="H807" s="34">
        <f t="shared" si="385"/>
        <v>100</v>
      </c>
      <c r="I807" s="34">
        <f t="shared" si="381"/>
        <v>100</v>
      </c>
    </row>
    <row r="808" spans="1:9" ht="25.5">
      <c r="A808" s="33" t="s">
        <v>591</v>
      </c>
      <c r="B808" s="28" t="s">
        <v>606</v>
      </c>
      <c r="C808" s="28" t="s">
        <v>0</v>
      </c>
      <c r="D808" s="34">
        <v>250</v>
      </c>
      <c r="E808" s="34">
        <f>E809</f>
        <v>250</v>
      </c>
      <c r="F808" s="34">
        <f t="shared" ref="F808:G809" si="394">F809</f>
        <v>128.667</v>
      </c>
      <c r="G808" s="34">
        <f t="shared" si="394"/>
        <v>128.59</v>
      </c>
      <c r="H808" s="34">
        <f t="shared" si="385"/>
        <v>51.436000000000007</v>
      </c>
      <c r="I808" s="34">
        <f t="shared" si="381"/>
        <v>51.436000000000007</v>
      </c>
    </row>
    <row r="809" spans="1:9">
      <c r="A809" s="33" t="s">
        <v>97</v>
      </c>
      <c r="B809" s="28" t="s">
        <v>606</v>
      </c>
      <c r="C809" s="28" t="s">
        <v>98</v>
      </c>
      <c r="D809" s="34">
        <v>250</v>
      </c>
      <c r="E809" s="34">
        <f>E810</f>
        <v>250</v>
      </c>
      <c r="F809" s="34">
        <f t="shared" si="394"/>
        <v>128.667</v>
      </c>
      <c r="G809" s="34">
        <f t="shared" si="394"/>
        <v>128.59</v>
      </c>
      <c r="H809" s="34">
        <f t="shared" si="385"/>
        <v>51.436000000000007</v>
      </c>
      <c r="I809" s="34">
        <f t="shared" si="381"/>
        <v>51.436000000000007</v>
      </c>
    </row>
    <row r="810" spans="1:9" ht="25.5">
      <c r="A810" s="33" t="s">
        <v>240</v>
      </c>
      <c r="B810" s="28" t="s">
        <v>606</v>
      </c>
      <c r="C810" s="28" t="s">
        <v>241</v>
      </c>
      <c r="D810" s="34">
        <v>250</v>
      </c>
      <c r="E810" s="34">
        <f>КВСР!J1361</f>
        <v>250</v>
      </c>
      <c r="F810" s="34">
        <f>КВСР!K1361</f>
        <v>128.667</v>
      </c>
      <c r="G810" s="34">
        <f>КВСР!L1361</f>
        <v>128.59</v>
      </c>
      <c r="H810" s="34">
        <f t="shared" si="385"/>
        <v>51.436000000000007</v>
      </c>
      <c r="I810" s="34">
        <f t="shared" si="381"/>
        <v>51.436000000000007</v>
      </c>
    </row>
    <row r="811" spans="1:9">
      <c r="A811" s="33" t="s">
        <v>607</v>
      </c>
      <c r="B811" s="28" t="s">
        <v>608</v>
      </c>
      <c r="C811" s="28" t="s">
        <v>0</v>
      </c>
      <c r="D811" s="34">
        <v>12800</v>
      </c>
      <c r="E811" s="34">
        <f>E812</f>
        <v>12800</v>
      </c>
      <c r="F811" s="34">
        <f t="shared" ref="F811:G812" si="395">F812</f>
        <v>12800</v>
      </c>
      <c r="G811" s="34">
        <f t="shared" si="395"/>
        <v>12800</v>
      </c>
      <c r="H811" s="34">
        <f t="shared" si="385"/>
        <v>100</v>
      </c>
      <c r="I811" s="34">
        <f t="shared" si="381"/>
        <v>100</v>
      </c>
    </row>
    <row r="812" spans="1:9">
      <c r="A812" s="33" t="s">
        <v>97</v>
      </c>
      <c r="B812" s="28" t="s">
        <v>608</v>
      </c>
      <c r="C812" s="28" t="s">
        <v>98</v>
      </c>
      <c r="D812" s="34">
        <v>12800</v>
      </c>
      <c r="E812" s="34">
        <f>E813</f>
        <v>12800</v>
      </c>
      <c r="F812" s="34">
        <f t="shared" si="395"/>
        <v>12800</v>
      </c>
      <c r="G812" s="34">
        <f t="shared" si="395"/>
        <v>12800</v>
      </c>
      <c r="H812" s="34">
        <f t="shared" si="385"/>
        <v>100</v>
      </c>
      <c r="I812" s="34">
        <f t="shared" si="381"/>
        <v>100</v>
      </c>
    </row>
    <row r="813" spans="1:9" ht="25.5">
      <c r="A813" s="33" t="s">
        <v>240</v>
      </c>
      <c r="B813" s="28" t="s">
        <v>608</v>
      </c>
      <c r="C813" s="28" t="s">
        <v>241</v>
      </c>
      <c r="D813" s="34">
        <v>12800</v>
      </c>
      <c r="E813" s="34">
        <f>КВСР!J1364</f>
        <v>12800</v>
      </c>
      <c r="F813" s="34">
        <f>КВСР!K1364</f>
        <v>12800</v>
      </c>
      <c r="G813" s="34">
        <f>КВСР!L1364</f>
        <v>12800</v>
      </c>
      <c r="H813" s="34">
        <f t="shared" si="385"/>
        <v>100</v>
      </c>
      <c r="I813" s="34">
        <f t="shared" si="381"/>
        <v>100</v>
      </c>
    </row>
    <row r="814" spans="1:9">
      <c r="A814" s="33" t="s">
        <v>571</v>
      </c>
      <c r="B814" s="28" t="s">
        <v>609</v>
      </c>
      <c r="C814" s="28" t="s">
        <v>0</v>
      </c>
      <c r="D814" s="34">
        <v>54860</v>
      </c>
      <c r="E814" s="34">
        <f>E815</f>
        <v>54860</v>
      </c>
      <c r="F814" s="34">
        <f t="shared" ref="F814:G815" si="396">F815</f>
        <v>54860</v>
      </c>
      <c r="G814" s="34">
        <f t="shared" si="396"/>
        <v>54860</v>
      </c>
      <c r="H814" s="34">
        <f t="shared" si="385"/>
        <v>100</v>
      </c>
      <c r="I814" s="34">
        <f t="shared" si="381"/>
        <v>100</v>
      </c>
    </row>
    <row r="815" spans="1:9">
      <c r="A815" s="33" t="s">
        <v>97</v>
      </c>
      <c r="B815" s="28" t="s">
        <v>609</v>
      </c>
      <c r="C815" s="28" t="s">
        <v>98</v>
      </c>
      <c r="D815" s="34">
        <v>54860</v>
      </c>
      <c r="E815" s="34">
        <f>E816</f>
        <v>54860</v>
      </c>
      <c r="F815" s="34">
        <f t="shared" si="396"/>
        <v>54860</v>
      </c>
      <c r="G815" s="34">
        <f t="shared" si="396"/>
        <v>54860</v>
      </c>
      <c r="H815" s="34">
        <f t="shared" si="385"/>
        <v>100</v>
      </c>
      <c r="I815" s="34">
        <f t="shared" si="381"/>
        <v>100</v>
      </c>
    </row>
    <row r="816" spans="1:9" ht="25.5">
      <c r="A816" s="33" t="s">
        <v>240</v>
      </c>
      <c r="B816" s="28" t="s">
        <v>609</v>
      </c>
      <c r="C816" s="28" t="s">
        <v>241</v>
      </c>
      <c r="D816" s="34">
        <v>54860</v>
      </c>
      <c r="E816" s="34">
        <f>КВСР!J1367</f>
        <v>54860</v>
      </c>
      <c r="F816" s="34">
        <f>КВСР!K1367</f>
        <v>54860</v>
      </c>
      <c r="G816" s="34">
        <f>КВСР!L1367</f>
        <v>54860</v>
      </c>
      <c r="H816" s="34">
        <f t="shared" si="385"/>
        <v>100</v>
      </c>
      <c r="I816" s="34">
        <f t="shared" si="381"/>
        <v>100</v>
      </c>
    </row>
    <row r="817" spans="1:9" ht="25.5">
      <c r="A817" s="33" t="s">
        <v>585</v>
      </c>
      <c r="B817" s="28" t="s">
        <v>610</v>
      </c>
      <c r="C817" s="28" t="s">
        <v>0</v>
      </c>
      <c r="D817" s="34">
        <v>1990.6</v>
      </c>
      <c r="E817" s="34">
        <f>E818</f>
        <v>1990.6</v>
      </c>
      <c r="F817" s="34">
        <f t="shared" ref="F817:G818" si="397">F818</f>
        <v>1990.6</v>
      </c>
      <c r="G817" s="34">
        <f t="shared" si="397"/>
        <v>1990.6</v>
      </c>
      <c r="H817" s="34">
        <f t="shared" si="385"/>
        <v>100</v>
      </c>
      <c r="I817" s="34">
        <f t="shared" si="381"/>
        <v>100</v>
      </c>
    </row>
    <row r="818" spans="1:9">
      <c r="A818" s="33" t="s">
        <v>97</v>
      </c>
      <c r="B818" s="28" t="s">
        <v>610</v>
      </c>
      <c r="C818" s="28" t="s">
        <v>98</v>
      </c>
      <c r="D818" s="34">
        <v>1990.6</v>
      </c>
      <c r="E818" s="34">
        <f>E819</f>
        <v>1990.6</v>
      </c>
      <c r="F818" s="34">
        <f t="shared" si="397"/>
        <v>1990.6</v>
      </c>
      <c r="G818" s="34">
        <f t="shared" si="397"/>
        <v>1990.6</v>
      </c>
      <c r="H818" s="34">
        <f t="shared" si="385"/>
        <v>100</v>
      </c>
      <c r="I818" s="34">
        <f t="shared" si="381"/>
        <v>100</v>
      </c>
    </row>
    <row r="819" spans="1:9" ht="25.5">
      <c r="A819" s="33" t="s">
        <v>240</v>
      </c>
      <c r="B819" s="28" t="s">
        <v>610</v>
      </c>
      <c r="C819" s="28" t="s">
        <v>241</v>
      </c>
      <c r="D819" s="34">
        <v>1990.6</v>
      </c>
      <c r="E819" s="34">
        <f>КВСР!J1370</f>
        <v>1990.6</v>
      </c>
      <c r="F819" s="34">
        <f>КВСР!K1370</f>
        <v>1990.6</v>
      </c>
      <c r="G819" s="34">
        <f>КВСР!L1370</f>
        <v>1990.6</v>
      </c>
      <c r="H819" s="34">
        <f t="shared" si="385"/>
        <v>100</v>
      </c>
      <c r="I819" s="34">
        <f t="shared" si="381"/>
        <v>100</v>
      </c>
    </row>
    <row r="820" spans="1:9" ht="25.5">
      <c r="A820" s="33" t="s">
        <v>611</v>
      </c>
      <c r="B820" s="28" t="s">
        <v>612</v>
      </c>
      <c r="C820" s="28" t="s">
        <v>0</v>
      </c>
      <c r="D820" s="34">
        <v>9500</v>
      </c>
      <c r="E820" s="34">
        <f>E821</f>
        <v>9500</v>
      </c>
      <c r="F820" s="34">
        <f t="shared" ref="F820:G821" si="398">F821</f>
        <v>9500</v>
      </c>
      <c r="G820" s="34">
        <f t="shared" si="398"/>
        <v>9500</v>
      </c>
      <c r="H820" s="34">
        <f t="shared" si="385"/>
        <v>100</v>
      </c>
      <c r="I820" s="34">
        <f t="shared" si="381"/>
        <v>100</v>
      </c>
    </row>
    <row r="821" spans="1:9">
      <c r="A821" s="33" t="s">
        <v>97</v>
      </c>
      <c r="B821" s="28" t="s">
        <v>612</v>
      </c>
      <c r="C821" s="28" t="s">
        <v>98</v>
      </c>
      <c r="D821" s="34">
        <v>9500</v>
      </c>
      <c r="E821" s="34">
        <f>E822</f>
        <v>9500</v>
      </c>
      <c r="F821" s="34">
        <f t="shared" si="398"/>
        <v>9500</v>
      </c>
      <c r="G821" s="34">
        <f t="shared" si="398"/>
        <v>9500</v>
      </c>
      <c r="H821" s="34">
        <f t="shared" si="385"/>
        <v>100</v>
      </c>
      <c r="I821" s="34">
        <f t="shared" si="381"/>
        <v>100</v>
      </c>
    </row>
    <row r="822" spans="1:9" ht="25.5">
      <c r="A822" s="33" t="s">
        <v>240</v>
      </c>
      <c r="B822" s="28" t="s">
        <v>612</v>
      </c>
      <c r="C822" s="28" t="s">
        <v>241</v>
      </c>
      <c r="D822" s="34">
        <v>9500</v>
      </c>
      <c r="E822" s="34">
        <f>КВСР!J1373</f>
        <v>9500</v>
      </c>
      <c r="F822" s="34">
        <f>КВСР!K1373</f>
        <v>9500</v>
      </c>
      <c r="G822" s="34">
        <f>КВСР!L1373</f>
        <v>9500</v>
      </c>
      <c r="H822" s="34">
        <f t="shared" si="385"/>
        <v>100</v>
      </c>
      <c r="I822" s="34">
        <f t="shared" si="381"/>
        <v>100</v>
      </c>
    </row>
    <row r="823" spans="1:9" ht="25.5">
      <c r="A823" s="33" t="s">
        <v>613</v>
      </c>
      <c r="B823" s="28" t="s">
        <v>614</v>
      </c>
      <c r="C823" s="28" t="s">
        <v>0</v>
      </c>
      <c r="D823" s="34">
        <v>500</v>
      </c>
      <c r="E823" s="34">
        <f>E824</f>
        <v>500</v>
      </c>
      <c r="F823" s="34">
        <f t="shared" ref="F823:G824" si="399">F824</f>
        <v>500</v>
      </c>
      <c r="G823" s="34">
        <f t="shared" si="399"/>
        <v>500</v>
      </c>
      <c r="H823" s="34">
        <f t="shared" si="385"/>
        <v>100</v>
      </c>
      <c r="I823" s="34">
        <f t="shared" si="381"/>
        <v>100</v>
      </c>
    </row>
    <row r="824" spans="1:9">
      <c r="A824" s="33" t="s">
        <v>89</v>
      </c>
      <c r="B824" s="28" t="s">
        <v>614</v>
      </c>
      <c r="C824" s="28" t="s">
        <v>90</v>
      </c>
      <c r="D824" s="34">
        <v>500</v>
      </c>
      <c r="E824" s="34">
        <f>E825</f>
        <v>500</v>
      </c>
      <c r="F824" s="34">
        <f t="shared" si="399"/>
        <v>500</v>
      </c>
      <c r="G824" s="34">
        <f t="shared" si="399"/>
        <v>500</v>
      </c>
      <c r="H824" s="34">
        <f t="shared" si="385"/>
        <v>100</v>
      </c>
      <c r="I824" s="34">
        <f t="shared" si="381"/>
        <v>100</v>
      </c>
    </row>
    <row r="825" spans="1:9" ht="25.5">
      <c r="A825" s="33" t="s">
        <v>91</v>
      </c>
      <c r="B825" s="28" t="s">
        <v>614</v>
      </c>
      <c r="C825" s="28" t="s">
        <v>92</v>
      </c>
      <c r="D825" s="34">
        <v>500</v>
      </c>
      <c r="E825" s="34">
        <f>КВСР!J1376</f>
        <v>500</v>
      </c>
      <c r="F825" s="34">
        <f>КВСР!K1376</f>
        <v>500</v>
      </c>
      <c r="G825" s="34">
        <f>КВСР!L1376</f>
        <v>500</v>
      </c>
      <c r="H825" s="34">
        <f t="shared" si="385"/>
        <v>100</v>
      </c>
      <c r="I825" s="34">
        <f t="shared" si="381"/>
        <v>100</v>
      </c>
    </row>
    <row r="826" spans="1:9" ht="25.5">
      <c r="A826" s="33" t="s">
        <v>615</v>
      </c>
      <c r="B826" s="28" t="s">
        <v>616</v>
      </c>
      <c r="C826" s="28" t="s">
        <v>0</v>
      </c>
      <c r="D826" s="34">
        <v>369.2</v>
      </c>
      <c r="E826" s="34">
        <f>E827</f>
        <v>369.2</v>
      </c>
      <c r="F826" s="34">
        <f t="shared" ref="F826:G827" si="400">F827</f>
        <v>369.2</v>
      </c>
      <c r="G826" s="34">
        <f t="shared" si="400"/>
        <v>369.2</v>
      </c>
      <c r="H826" s="34">
        <f t="shared" si="385"/>
        <v>100</v>
      </c>
      <c r="I826" s="34">
        <f t="shared" si="381"/>
        <v>100</v>
      </c>
    </row>
    <row r="827" spans="1:9">
      <c r="A827" s="33" t="s">
        <v>97</v>
      </c>
      <c r="B827" s="28" t="s">
        <v>616</v>
      </c>
      <c r="C827" s="28" t="s">
        <v>98</v>
      </c>
      <c r="D827" s="34">
        <v>369.2</v>
      </c>
      <c r="E827" s="34">
        <f>E828</f>
        <v>369.2</v>
      </c>
      <c r="F827" s="34">
        <f t="shared" si="400"/>
        <v>369.2</v>
      </c>
      <c r="G827" s="34">
        <f t="shared" si="400"/>
        <v>369.2</v>
      </c>
      <c r="H827" s="34">
        <f t="shared" si="385"/>
        <v>100</v>
      </c>
      <c r="I827" s="34">
        <f t="shared" si="381"/>
        <v>100</v>
      </c>
    </row>
    <row r="828" spans="1:9" ht="25.5">
      <c r="A828" s="33" t="s">
        <v>240</v>
      </c>
      <c r="B828" s="28" t="s">
        <v>616</v>
      </c>
      <c r="C828" s="28" t="s">
        <v>241</v>
      </c>
      <c r="D828" s="34">
        <v>369.2</v>
      </c>
      <c r="E828" s="34">
        <f>КВСР!J1379</f>
        <v>369.2</v>
      </c>
      <c r="F828" s="34">
        <f>КВСР!K1379</f>
        <v>369.2</v>
      </c>
      <c r="G828" s="34">
        <f>КВСР!L1379</f>
        <v>369.2</v>
      </c>
      <c r="H828" s="34">
        <f t="shared" si="385"/>
        <v>100</v>
      </c>
      <c r="I828" s="34">
        <f t="shared" si="381"/>
        <v>100</v>
      </c>
    </row>
    <row r="829" spans="1:9">
      <c r="A829" s="33" t="s">
        <v>617</v>
      </c>
      <c r="B829" s="28" t="s">
        <v>618</v>
      </c>
      <c r="C829" s="28" t="s">
        <v>0</v>
      </c>
      <c r="D829" s="34">
        <v>29941.3</v>
      </c>
      <c r="E829" s="34">
        <f>E830</f>
        <v>29941.3</v>
      </c>
      <c r="F829" s="34">
        <f t="shared" ref="F829:G830" si="401">F830</f>
        <v>29941.3</v>
      </c>
      <c r="G829" s="34">
        <f t="shared" si="401"/>
        <v>29941.3</v>
      </c>
      <c r="H829" s="34">
        <f t="shared" si="385"/>
        <v>100</v>
      </c>
      <c r="I829" s="34">
        <f t="shared" si="381"/>
        <v>100</v>
      </c>
    </row>
    <row r="830" spans="1:9">
      <c r="A830" s="33" t="s">
        <v>97</v>
      </c>
      <c r="B830" s="28" t="s">
        <v>618</v>
      </c>
      <c r="C830" s="28" t="s">
        <v>98</v>
      </c>
      <c r="D830" s="34">
        <v>29941.3</v>
      </c>
      <c r="E830" s="34">
        <f>E831</f>
        <v>29941.3</v>
      </c>
      <c r="F830" s="34">
        <f t="shared" si="401"/>
        <v>29941.3</v>
      </c>
      <c r="G830" s="34">
        <f t="shared" si="401"/>
        <v>29941.3</v>
      </c>
      <c r="H830" s="34">
        <f t="shared" si="385"/>
        <v>100</v>
      </c>
      <c r="I830" s="34">
        <f t="shared" si="381"/>
        <v>100</v>
      </c>
    </row>
    <row r="831" spans="1:9" ht="25.5">
      <c r="A831" s="33" t="s">
        <v>240</v>
      </c>
      <c r="B831" s="28" t="s">
        <v>618</v>
      </c>
      <c r="C831" s="28" t="s">
        <v>241</v>
      </c>
      <c r="D831" s="34">
        <v>29941.3</v>
      </c>
      <c r="E831" s="34">
        <f>КВСР!J1382</f>
        <v>29941.3</v>
      </c>
      <c r="F831" s="34">
        <f>КВСР!K1382</f>
        <v>29941.3</v>
      </c>
      <c r="G831" s="34">
        <f>КВСР!L1382</f>
        <v>29941.3</v>
      </c>
      <c r="H831" s="34">
        <f t="shared" si="385"/>
        <v>100</v>
      </c>
      <c r="I831" s="34">
        <f t="shared" si="381"/>
        <v>100</v>
      </c>
    </row>
    <row r="832" spans="1:9">
      <c r="A832" s="33" t="s">
        <v>619</v>
      </c>
      <c r="B832" s="28" t="s">
        <v>620</v>
      </c>
      <c r="C832" s="28" t="s">
        <v>0</v>
      </c>
      <c r="D832" s="34">
        <v>6600</v>
      </c>
      <c r="E832" s="34">
        <f>E833</f>
        <v>6600</v>
      </c>
      <c r="F832" s="34">
        <f t="shared" ref="F832:G834" si="402">F833</f>
        <v>6600</v>
      </c>
      <c r="G832" s="34">
        <f t="shared" si="402"/>
        <v>6600</v>
      </c>
      <c r="H832" s="34">
        <f t="shared" si="385"/>
        <v>100</v>
      </c>
      <c r="I832" s="34">
        <f t="shared" si="381"/>
        <v>100</v>
      </c>
    </row>
    <row r="833" spans="1:9">
      <c r="A833" s="33" t="s">
        <v>97</v>
      </c>
      <c r="B833" s="28" t="s">
        <v>620</v>
      </c>
      <c r="C833" s="28" t="s">
        <v>98</v>
      </c>
      <c r="D833" s="34">
        <v>6600</v>
      </c>
      <c r="E833" s="34">
        <f>E834</f>
        <v>6600</v>
      </c>
      <c r="F833" s="34">
        <f t="shared" si="402"/>
        <v>6600</v>
      </c>
      <c r="G833" s="34">
        <f t="shared" si="402"/>
        <v>6600</v>
      </c>
      <c r="H833" s="34">
        <f t="shared" si="385"/>
        <v>100</v>
      </c>
      <c r="I833" s="34">
        <f t="shared" si="381"/>
        <v>100</v>
      </c>
    </row>
    <row r="834" spans="1:9" ht="25.5">
      <c r="A834" s="33" t="s">
        <v>240</v>
      </c>
      <c r="B834" s="28" t="s">
        <v>620</v>
      </c>
      <c r="C834" s="28" t="s">
        <v>241</v>
      </c>
      <c r="D834" s="34">
        <v>6600</v>
      </c>
      <c r="E834" s="34">
        <f>E835</f>
        <v>6600</v>
      </c>
      <c r="F834" s="34">
        <f t="shared" si="402"/>
        <v>6600</v>
      </c>
      <c r="G834" s="34">
        <f t="shared" si="402"/>
        <v>6600</v>
      </c>
      <c r="H834" s="34">
        <f t="shared" si="385"/>
        <v>100</v>
      </c>
      <c r="I834" s="34">
        <f t="shared" si="381"/>
        <v>100</v>
      </c>
    </row>
    <row r="835" spans="1:9" ht="25.5">
      <c r="A835" s="44" t="s">
        <v>621</v>
      </c>
      <c r="B835" s="35" t="s">
        <v>0</v>
      </c>
      <c r="C835" s="35" t="s">
        <v>0</v>
      </c>
      <c r="D835" s="34">
        <v>6600</v>
      </c>
      <c r="E835" s="34">
        <f>КВСР!J1386</f>
        <v>6600</v>
      </c>
      <c r="F835" s="34">
        <f>КВСР!K1386</f>
        <v>6600</v>
      </c>
      <c r="G835" s="34">
        <f>КВСР!L1386</f>
        <v>6600</v>
      </c>
      <c r="H835" s="34">
        <f t="shared" si="385"/>
        <v>100</v>
      </c>
      <c r="I835" s="34">
        <f t="shared" si="381"/>
        <v>100</v>
      </c>
    </row>
    <row r="836" spans="1:9">
      <c r="A836" s="33" t="s">
        <v>622</v>
      </c>
      <c r="B836" s="28" t="s">
        <v>623</v>
      </c>
      <c r="C836" s="28" t="s">
        <v>0</v>
      </c>
      <c r="D836" s="34">
        <v>420.3</v>
      </c>
      <c r="E836" s="34">
        <f>E837</f>
        <v>420.3</v>
      </c>
      <c r="F836" s="34">
        <f t="shared" ref="F836:G837" si="403">F837</f>
        <v>420.25</v>
      </c>
      <c r="G836" s="34">
        <f t="shared" si="403"/>
        <v>420.25</v>
      </c>
      <c r="H836" s="34">
        <f t="shared" si="385"/>
        <v>99.988103735427075</v>
      </c>
      <c r="I836" s="34">
        <f t="shared" si="381"/>
        <v>99.988103735427075</v>
      </c>
    </row>
    <row r="837" spans="1:9">
      <c r="A837" s="33" t="s">
        <v>97</v>
      </c>
      <c r="B837" s="28" t="s">
        <v>623</v>
      </c>
      <c r="C837" s="28" t="s">
        <v>98</v>
      </c>
      <c r="D837" s="34">
        <v>420.3</v>
      </c>
      <c r="E837" s="34">
        <f>E838</f>
        <v>420.3</v>
      </c>
      <c r="F837" s="34">
        <f t="shared" si="403"/>
        <v>420.25</v>
      </c>
      <c r="G837" s="34">
        <f t="shared" si="403"/>
        <v>420.25</v>
      </c>
      <c r="H837" s="34">
        <f t="shared" si="385"/>
        <v>99.988103735427075</v>
      </c>
      <c r="I837" s="34">
        <f t="shared" si="381"/>
        <v>99.988103735427075</v>
      </c>
    </row>
    <row r="838" spans="1:9" ht="25.5">
      <c r="A838" s="33" t="s">
        <v>240</v>
      </c>
      <c r="B838" s="28" t="s">
        <v>623</v>
      </c>
      <c r="C838" s="28" t="s">
        <v>241</v>
      </c>
      <c r="D838" s="34">
        <v>420.3</v>
      </c>
      <c r="E838" s="34">
        <f>КВСР!J1389</f>
        <v>420.3</v>
      </c>
      <c r="F838" s="34">
        <f>КВСР!K1389</f>
        <v>420.25</v>
      </c>
      <c r="G838" s="34">
        <f>КВСР!L1389</f>
        <v>420.25</v>
      </c>
      <c r="H838" s="34">
        <f t="shared" si="385"/>
        <v>99.988103735427075</v>
      </c>
      <c r="I838" s="34">
        <f t="shared" si="381"/>
        <v>99.988103735427075</v>
      </c>
    </row>
    <row r="839" spans="1:9" ht="38.25">
      <c r="A839" s="33" t="s">
        <v>565</v>
      </c>
      <c r="B839" s="28" t="s">
        <v>624</v>
      </c>
      <c r="C839" s="28" t="s">
        <v>0</v>
      </c>
      <c r="D839" s="34">
        <v>5815.2</v>
      </c>
      <c r="E839" s="34">
        <f>E840</f>
        <v>5815.2</v>
      </c>
      <c r="F839" s="34">
        <f t="shared" ref="F839:G840" si="404">F840</f>
        <v>5815.2</v>
      </c>
      <c r="G839" s="34">
        <f t="shared" si="404"/>
        <v>5815.2</v>
      </c>
      <c r="H839" s="34">
        <f t="shared" si="385"/>
        <v>100</v>
      </c>
      <c r="I839" s="34">
        <f t="shared" si="381"/>
        <v>100</v>
      </c>
    </row>
    <row r="840" spans="1:9">
      <c r="A840" s="33" t="s">
        <v>97</v>
      </c>
      <c r="B840" s="28" t="s">
        <v>624</v>
      </c>
      <c r="C840" s="28" t="s">
        <v>98</v>
      </c>
      <c r="D840" s="34">
        <v>5815.2</v>
      </c>
      <c r="E840" s="34">
        <f>E841</f>
        <v>5815.2</v>
      </c>
      <c r="F840" s="34">
        <f t="shared" si="404"/>
        <v>5815.2</v>
      </c>
      <c r="G840" s="34">
        <f t="shared" si="404"/>
        <v>5815.2</v>
      </c>
      <c r="H840" s="34">
        <f t="shared" si="385"/>
        <v>100</v>
      </c>
      <c r="I840" s="34">
        <f t="shared" si="381"/>
        <v>100</v>
      </c>
    </row>
    <row r="841" spans="1:9" ht="25.5">
      <c r="A841" s="33" t="s">
        <v>240</v>
      </c>
      <c r="B841" s="28" t="s">
        <v>624</v>
      </c>
      <c r="C841" s="28" t="s">
        <v>241</v>
      </c>
      <c r="D841" s="34">
        <v>5815.2</v>
      </c>
      <c r="E841" s="34">
        <f>КВСР!J1392</f>
        <v>5815.2</v>
      </c>
      <c r="F841" s="34">
        <f>КВСР!K1392</f>
        <v>5815.2</v>
      </c>
      <c r="G841" s="34">
        <f>КВСР!L1392</f>
        <v>5815.2</v>
      </c>
      <c r="H841" s="34">
        <f t="shared" si="385"/>
        <v>100</v>
      </c>
      <c r="I841" s="34">
        <f t="shared" si="381"/>
        <v>100</v>
      </c>
    </row>
    <row r="842" spans="1:9" ht="38.25">
      <c r="A842" s="33" t="s">
        <v>579</v>
      </c>
      <c r="B842" s="28" t="s">
        <v>625</v>
      </c>
      <c r="C842" s="28" t="s">
        <v>0</v>
      </c>
      <c r="D842" s="34">
        <v>8512.4</v>
      </c>
      <c r="E842" s="34">
        <f>E843</f>
        <v>8512.4</v>
      </c>
      <c r="F842" s="34">
        <f t="shared" ref="F842:G843" si="405">F843</f>
        <v>8512.4</v>
      </c>
      <c r="G842" s="34">
        <f t="shared" si="405"/>
        <v>8512.4</v>
      </c>
      <c r="H842" s="34">
        <f t="shared" ref="H842:H905" si="406">G842/D842*100</f>
        <v>100</v>
      </c>
      <c r="I842" s="34">
        <f t="shared" ref="I842:I905" si="407">G842/E842*100</f>
        <v>100</v>
      </c>
    </row>
    <row r="843" spans="1:9">
      <c r="A843" s="33" t="s">
        <v>97</v>
      </c>
      <c r="B843" s="28" t="s">
        <v>625</v>
      </c>
      <c r="C843" s="28" t="s">
        <v>98</v>
      </c>
      <c r="D843" s="34">
        <v>8512.4</v>
      </c>
      <c r="E843" s="34">
        <f>E844</f>
        <v>8512.4</v>
      </c>
      <c r="F843" s="34">
        <f t="shared" si="405"/>
        <v>8512.4</v>
      </c>
      <c r="G843" s="34">
        <f t="shared" si="405"/>
        <v>8512.4</v>
      </c>
      <c r="H843" s="34">
        <f t="shared" si="406"/>
        <v>100</v>
      </c>
      <c r="I843" s="34">
        <f t="shared" si="407"/>
        <v>100</v>
      </c>
    </row>
    <row r="844" spans="1:9" ht="25.5">
      <c r="A844" s="33" t="s">
        <v>240</v>
      </c>
      <c r="B844" s="28" t="s">
        <v>625</v>
      </c>
      <c r="C844" s="28" t="s">
        <v>241</v>
      </c>
      <c r="D844" s="34">
        <v>8512.4</v>
      </c>
      <c r="E844" s="34">
        <f>КВСР!J1395</f>
        <v>8512.4</v>
      </c>
      <c r="F844" s="34">
        <f>КВСР!K1395</f>
        <v>8512.4</v>
      </c>
      <c r="G844" s="34">
        <f>КВСР!L1395</f>
        <v>8512.4</v>
      </c>
      <c r="H844" s="34">
        <f t="shared" si="406"/>
        <v>100</v>
      </c>
      <c r="I844" s="34">
        <f t="shared" si="407"/>
        <v>100</v>
      </c>
    </row>
    <row r="845" spans="1:9" ht="38.25">
      <c r="A845" s="33" t="s">
        <v>563</v>
      </c>
      <c r="B845" s="28" t="s">
        <v>626</v>
      </c>
      <c r="C845" s="28" t="s">
        <v>0</v>
      </c>
      <c r="D845" s="34">
        <v>280</v>
      </c>
      <c r="E845" s="34">
        <f>E846</f>
        <v>280</v>
      </c>
      <c r="F845" s="34">
        <f t="shared" ref="F845:G846" si="408">F846</f>
        <v>280</v>
      </c>
      <c r="G845" s="34">
        <f t="shared" si="408"/>
        <v>280</v>
      </c>
      <c r="H845" s="34">
        <f t="shared" si="406"/>
        <v>100</v>
      </c>
      <c r="I845" s="34">
        <f t="shared" si="407"/>
        <v>100</v>
      </c>
    </row>
    <row r="846" spans="1:9">
      <c r="A846" s="33" t="s">
        <v>97</v>
      </c>
      <c r="B846" s="28" t="s">
        <v>626</v>
      </c>
      <c r="C846" s="28" t="s">
        <v>98</v>
      </c>
      <c r="D846" s="34">
        <v>280</v>
      </c>
      <c r="E846" s="34">
        <f>E847</f>
        <v>280</v>
      </c>
      <c r="F846" s="34">
        <f t="shared" si="408"/>
        <v>280</v>
      </c>
      <c r="G846" s="34">
        <f t="shared" si="408"/>
        <v>280</v>
      </c>
      <c r="H846" s="34">
        <f t="shared" si="406"/>
        <v>100</v>
      </c>
      <c r="I846" s="34">
        <f t="shared" si="407"/>
        <v>100</v>
      </c>
    </row>
    <row r="847" spans="1:9" ht="25.5">
      <c r="A847" s="33" t="s">
        <v>240</v>
      </c>
      <c r="B847" s="28" t="s">
        <v>626</v>
      </c>
      <c r="C847" s="28" t="s">
        <v>241</v>
      </c>
      <c r="D847" s="34">
        <v>280</v>
      </c>
      <c r="E847" s="34">
        <f>КВСР!J1398</f>
        <v>280</v>
      </c>
      <c r="F847" s="34">
        <f>КВСР!K1398</f>
        <v>280</v>
      </c>
      <c r="G847" s="34">
        <f>КВСР!L1398</f>
        <v>280</v>
      </c>
      <c r="H847" s="34">
        <f t="shared" si="406"/>
        <v>100</v>
      </c>
      <c r="I847" s="34">
        <f t="shared" si="407"/>
        <v>100</v>
      </c>
    </row>
    <row r="848" spans="1:9" ht="38.25">
      <c r="A848" s="33" t="s">
        <v>577</v>
      </c>
      <c r="B848" s="28" t="s">
        <v>627</v>
      </c>
      <c r="C848" s="28" t="s">
        <v>0</v>
      </c>
      <c r="D848" s="34">
        <v>1434.7</v>
      </c>
      <c r="E848" s="34">
        <f>E849</f>
        <v>1434.7</v>
      </c>
      <c r="F848" s="34">
        <f t="shared" ref="F848:G849" si="409">F849</f>
        <v>1434.6869999999999</v>
      </c>
      <c r="G848" s="34">
        <f t="shared" si="409"/>
        <v>1434.6869999999999</v>
      </c>
      <c r="H848" s="34">
        <f t="shared" si="406"/>
        <v>99.999093887223793</v>
      </c>
      <c r="I848" s="34">
        <f t="shared" si="407"/>
        <v>99.999093887223793</v>
      </c>
    </row>
    <row r="849" spans="1:9">
      <c r="A849" s="33" t="s">
        <v>97</v>
      </c>
      <c r="B849" s="28" t="s">
        <v>627</v>
      </c>
      <c r="C849" s="28" t="s">
        <v>98</v>
      </c>
      <c r="D849" s="34">
        <v>1434.7</v>
      </c>
      <c r="E849" s="34">
        <f>E850</f>
        <v>1434.7</v>
      </c>
      <c r="F849" s="34">
        <f t="shared" si="409"/>
        <v>1434.6869999999999</v>
      </c>
      <c r="G849" s="34">
        <f t="shared" si="409"/>
        <v>1434.6869999999999</v>
      </c>
      <c r="H849" s="34">
        <f t="shared" si="406"/>
        <v>99.999093887223793</v>
      </c>
      <c r="I849" s="34">
        <f t="shared" si="407"/>
        <v>99.999093887223793</v>
      </c>
    </row>
    <row r="850" spans="1:9" ht="25.5">
      <c r="A850" s="33" t="s">
        <v>240</v>
      </c>
      <c r="B850" s="28" t="s">
        <v>627</v>
      </c>
      <c r="C850" s="28" t="s">
        <v>241</v>
      </c>
      <c r="D850" s="34">
        <v>1434.7</v>
      </c>
      <c r="E850" s="34">
        <f>КВСР!J1401</f>
        <v>1434.7</v>
      </c>
      <c r="F850" s="34">
        <f>КВСР!K1401</f>
        <v>1434.6869999999999</v>
      </c>
      <c r="G850" s="34">
        <f>КВСР!L1401</f>
        <v>1434.6869999999999</v>
      </c>
      <c r="H850" s="34">
        <f t="shared" si="406"/>
        <v>99.999093887223793</v>
      </c>
      <c r="I850" s="34">
        <f t="shared" si="407"/>
        <v>99.999093887223793</v>
      </c>
    </row>
    <row r="851" spans="1:9">
      <c r="A851" s="33" t="s">
        <v>1207</v>
      </c>
      <c r="B851" s="28" t="s">
        <v>1208</v>
      </c>
      <c r="C851" s="28" t="s">
        <v>0</v>
      </c>
      <c r="D851" s="34">
        <v>4000</v>
      </c>
      <c r="E851" s="34">
        <f>E852</f>
        <v>4000</v>
      </c>
      <c r="F851" s="34">
        <f t="shared" ref="F851:G852" si="410">F852</f>
        <v>4000</v>
      </c>
      <c r="G851" s="34">
        <f t="shared" si="410"/>
        <v>4000</v>
      </c>
      <c r="H851" s="34">
        <f t="shared" si="406"/>
        <v>100</v>
      </c>
      <c r="I851" s="34">
        <f t="shared" si="407"/>
        <v>100</v>
      </c>
    </row>
    <row r="852" spans="1:9">
      <c r="A852" s="33" t="s">
        <v>89</v>
      </c>
      <c r="B852" s="28" t="s">
        <v>1208</v>
      </c>
      <c r="C852" s="28" t="s">
        <v>90</v>
      </c>
      <c r="D852" s="34">
        <v>4000</v>
      </c>
      <c r="E852" s="34">
        <f>E853</f>
        <v>4000</v>
      </c>
      <c r="F852" s="34">
        <f t="shared" si="410"/>
        <v>4000</v>
      </c>
      <c r="G852" s="34">
        <f t="shared" si="410"/>
        <v>4000</v>
      </c>
      <c r="H852" s="34">
        <f t="shared" si="406"/>
        <v>100</v>
      </c>
      <c r="I852" s="34">
        <f t="shared" si="407"/>
        <v>100</v>
      </c>
    </row>
    <row r="853" spans="1:9" ht="25.5">
      <c r="A853" s="33" t="s">
        <v>91</v>
      </c>
      <c r="B853" s="28" t="s">
        <v>1208</v>
      </c>
      <c r="C853" s="28" t="s">
        <v>92</v>
      </c>
      <c r="D853" s="34">
        <v>4000</v>
      </c>
      <c r="E853" s="34">
        <f>КВСР!J2965</f>
        <v>4000</v>
      </c>
      <c r="F853" s="34">
        <f>КВСР!K2965</f>
        <v>4000</v>
      </c>
      <c r="G853" s="34">
        <f>КВСР!L2965</f>
        <v>4000</v>
      </c>
      <c r="H853" s="34">
        <f t="shared" si="406"/>
        <v>100</v>
      </c>
      <c r="I853" s="34">
        <f t="shared" si="407"/>
        <v>100</v>
      </c>
    </row>
    <row r="854" spans="1:9" ht="51">
      <c r="A854" s="33" t="s">
        <v>628</v>
      </c>
      <c r="B854" s="28" t="s">
        <v>629</v>
      </c>
      <c r="C854" s="28" t="s">
        <v>0</v>
      </c>
      <c r="D854" s="34">
        <v>23</v>
      </c>
      <c r="E854" s="34">
        <f>E855</f>
        <v>23</v>
      </c>
      <c r="F854" s="34">
        <f t="shared" ref="F854:G855" si="411">F855</f>
        <v>23</v>
      </c>
      <c r="G854" s="34">
        <f t="shared" si="411"/>
        <v>23</v>
      </c>
      <c r="H854" s="34">
        <f t="shared" si="406"/>
        <v>100</v>
      </c>
      <c r="I854" s="34">
        <f t="shared" si="407"/>
        <v>100</v>
      </c>
    </row>
    <row r="855" spans="1:9">
      <c r="A855" s="33" t="s">
        <v>97</v>
      </c>
      <c r="B855" s="28" t="s">
        <v>629</v>
      </c>
      <c r="C855" s="28" t="s">
        <v>98</v>
      </c>
      <c r="D855" s="34">
        <v>23</v>
      </c>
      <c r="E855" s="34">
        <f>E856</f>
        <v>23</v>
      </c>
      <c r="F855" s="34">
        <f t="shared" si="411"/>
        <v>23</v>
      </c>
      <c r="G855" s="34">
        <f t="shared" si="411"/>
        <v>23</v>
      </c>
      <c r="H855" s="34">
        <f t="shared" si="406"/>
        <v>100</v>
      </c>
      <c r="I855" s="34">
        <f t="shared" si="407"/>
        <v>100</v>
      </c>
    </row>
    <row r="856" spans="1:9" ht="25.5">
      <c r="A856" s="33" t="s">
        <v>240</v>
      </c>
      <c r="B856" s="28" t="s">
        <v>629</v>
      </c>
      <c r="C856" s="28" t="s">
        <v>241</v>
      </c>
      <c r="D856" s="34">
        <v>23</v>
      </c>
      <c r="E856" s="34">
        <f>КВСР!J1404</f>
        <v>23</v>
      </c>
      <c r="F856" s="34">
        <f>КВСР!K1404</f>
        <v>23</v>
      </c>
      <c r="G856" s="34">
        <f>КВСР!L1404</f>
        <v>23</v>
      </c>
      <c r="H856" s="34">
        <f t="shared" si="406"/>
        <v>100</v>
      </c>
      <c r="I856" s="34">
        <f t="shared" si="407"/>
        <v>100</v>
      </c>
    </row>
    <row r="857" spans="1:9">
      <c r="A857" s="33" t="s">
        <v>630</v>
      </c>
      <c r="B857" s="28" t="s">
        <v>631</v>
      </c>
      <c r="C857" s="28" t="s">
        <v>0</v>
      </c>
      <c r="D857" s="34">
        <v>15000</v>
      </c>
      <c r="E857" s="34">
        <f>E858</f>
        <v>15000</v>
      </c>
      <c r="F857" s="34">
        <f t="shared" ref="F857:G859" si="412">F858</f>
        <v>15000</v>
      </c>
      <c r="G857" s="34">
        <f t="shared" si="412"/>
        <v>15000</v>
      </c>
      <c r="H857" s="34">
        <f t="shared" si="406"/>
        <v>100</v>
      </c>
      <c r="I857" s="34">
        <f t="shared" si="407"/>
        <v>100</v>
      </c>
    </row>
    <row r="858" spans="1:9">
      <c r="A858" s="33" t="s">
        <v>97</v>
      </c>
      <c r="B858" s="28" t="s">
        <v>631</v>
      </c>
      <c r="C858" s="28" t="s">
        <v>98</v>
      </c>
      <c r="D858" s="34">
        <v>15000</v>
      </c>
      <c r="E858" s="34">
        <f>E859</f>
        <v>15000</v>
      </c>
      <c r="F858" s="34">
        <f t="shared" si="412"/>
        <v>15000</v>
      </c>
      <c r="G858" s="34">
        <f t="shared" si="412"/>
        <v>15000</v>
      </c>
      <c r="H858" s="34">
        <f t="shared" si="406"/>
        <v>100</v>
      </c>
      <c r="I858" s="34">
        <f t="shared" si="407"/>
        <v>100</v>
      </c>
    </row>
    <row r="859" spans="1:9" ht="25.5">
      <c r="A859" s="33" t="s">
        <v>240</v>
      </c>
      <c r="B859" s="28" t="s">
        <v>631</v>
      </c>
      <c r="C859" s="28" t="s">
        <v>241</v>
      </c>
      <c r="D859" s="34">
        <v>15000</v>
      </c>
      <c r="E859" s="34">
        <f>E860</f>
        <v>15000</v>
      </c>
      <c r="F859" s="34">
        <f t="shared" si="412"/>
        <v>15000</v>
      </c>
      <c r="G859" s="34">
        <f t="shared" si="412"/>
        <v>15000</v>
      </c>
      <c r="H859" s="34">
        <f t="shared" si="406"/>
        <v>100</v>
      </c>
      <c r="I859" s="34">
        <f t="shared" si="407"/>
        <v>100</v>
      </c>
    </row>
    <row r="860" spans="1:9">
      <c r="A860" s="44" t="s">
        <v>632</v>
      </c>
      <c r="B860" s="35" t="s">
        <v>0</v>
      </c>
      <c r="C860" s="35" t="s">
        <v>0</v>
      </c>
      <c r="D860" s="34">
        <v>15000</v>
      </c>
      <c r="E860" s="34">
        <f>КВСР!J1408</f>
        <v>15000</v>
      </c>
      <c r="F860" s="34">
        <f>КВСР!K1408</f>
        <v>15000</v>
      </c>
      <c r="G860" s="34">
        <f>КВСР!L1408</f>
        <v>15000</v>
      </c>
      <c r="H860" s="34">
        <f t="shared" si="406"/>
        <v>100</v>
      </c>
      <c r="I860" s="34">
        <f t="shared" si="407"/>
        <v>100</v>
      </c>
    </row>
    <row r="861" spans="1:9" ht="25.5">
      <c r="A861" s="33" t="s">
        <v>633</v>
      </c>
      <c r="B861" s="28" t="s">
        <v>634</v>
      </c>
      <c r="C861" s="28" t="s">
        <v>0</v>
      </c>
      <c r="D861" s="34">
        <v>5000</v>
      </c>
      <c r="E861" s="34">
        <f>E862</f>
        <v>5000</v>
      </c>
      <c r="F861" s="34">
        <f t="shared" ref="F861:G862" si="413">F862</f>
        <v>5000</v>
      </c>
      <c r="G861" s="34">
        <f t="shared" si="413"/>
        <v>5000</v>
      </c>
      <c r="H861" s="34">
        <f t="shared" si="406"/>
        <v>100</v>
      </c>
      <c r="I861" s="34">
        <f t="shared" si="407"/>
        <v>100</v>
      </c>
    </row>
    <row r="862" spans="1:9">
      <c r="A862" s="33" t="s">
        <v>97</v>
      </c>
      <c r="B862" s="28" t="s">
        <v>634</v>
      </c>
      <c r="C862" s="28" t="s">
        <v>98</v>
      </c>
      <c r="D862" s="34">
        <v>5000</v>
      </c>
      <c r="E862" s="34">
        <f>E863</f>
        <v>5000</v>
      </c>
      <c r="F862" s="34">
        <f t="shared" si="413"/>
        <v>5000</v>
      </c>
      <c r="G862" s="34">
        <f t="shared" si="413"/>
        <v>5000</v>
      </c>
      <c r="H862" s="34">
        <f t="shared" si="406"/>
        <v>100</v>
      </c>
      <c r="I862" s="34">
        <f t="shared" si="407"/>
        <v>100</v>
      </c>
    </row>
    <row r="863" spans="1:9" ht="25.5">
      <c r="A863" s="33" t="s">
        <v>240</v>
      </c>
      <c r="B863" s="28" t="s">
        <v>634</v>
      </c>
      <c r="C863" s="28" t="s">
        <v>241</v>
      </c>
      <c r="D863" s="34">
        <v>5000</v>
      </c>
      <c r="E863" s="34">
        <f>КВСР!J1411</f>
        <v>5000</v>
      </c>
      <c r="F863" s="34">
        <f>КВСР!K1411</f>
        <v>5000</v>
      </c>
      <c r="G863" s="34">
        <f>КВСР!L1411</f>
        <v>5000</v>
      </c>
      <c r="H863" s="34">
        <f t="shared" si="406"/>
        <v>100</v>
      </c>
      <c r="I863" s="34">
        <f t="shared" si="407"/>
        <v>100</v>
      </c>
    </row>
    <row r="864" spans="1:9" ht="25.5">
      <c r="A864" s="33" t="s">
        <v>635</v>
      </c>
      <c r="B864" s="28" t="s">
        <v>636</v>
      </c>
      <c r="C864" s="28" t="s">
        <v>0</v>
      </c>
      <c r="D864" s="34">
        <v>163</v>
      </c>
      <c r="E864" s="34">
        <f>E865</f>
        <v>163</v>
      </c>
      <c r="F864" s="34">
        <f t="shared" ref="F864:G865" si="414">F865</f>
        <v>144.12</v>
      </c>
      <c r="G864" s="34">
        <f t="shared" si="414"/>
        <v>141.18100000000001</v>
      </c>
      <c r="H864" s="34">
        <f t="shared" si="406"/>
        <v>86.614110429447848</v>
      </c>
      <c r="I864" s="34">
        <f t="shared" si="407"/>
        <v>86.614110429447848</v>
      </c>
    </row>
    <row r="865" spans="1:9">
      <c r="A865" s="33" t="s">
        <v>97</v>
      </c>
      <c r="B865" s="28" t="s">
        <v>636</v>
      </c>
      <c r="C865" s="28" t="s">
        <v>98</v>
      </c>
      <c r="D865" s="34">
        <v>163</v>
      </c>
      <c r="E865" s="34">
        <f>E866</f>
        <v>163</v>
      </c>
      <c r="F865" s="34">
        <f t="shared" si="414"/>
        <v>144.12</v>
      </c>
      <c r="G865" s="34">
        <f t="shared" si="414"/>
        <v>141.18100000000001</v>
      </c>
      <c r="H865" s="34">
        <f t="shared" si="406"/>
        <v>86.614110429447848</v>
      </c>
      <c r="I865" s="34">
        <f t="shared" si="407"/>
        <v>86.614110429447848</v>
      </c>
    </row>
    <row r="866" spans="1:9" ht="25.5">
      <c r="A866" s="33" t="s">
        <v>240</v>
      </c>
      <c r="B866" s="28" t="s">
        <v>636</v>
      </c>
      <c r="C866" s="28" t="s">
        <v>241</v>
      </c>
      <c r="D866" s="34">
        <v>163</v>
      </c>
      <c r="E866" s="34">
        <f>КВСР!J1414</f>
        <v>163</v>
      </c>
      <c r="F866" s="34">
        <f>КВСР!K1414</f>
        <v>144.12</v>
      </c>
      <c r="G866" s="34">
        <f>КВСР!L1414</f>
        <v>141.18100000000001</v>
      </c>
      <c r="H866" s="34">
        <f t="shared" si="406"/>
        <v>86.614110429447848</v>
      </c>
      <c r="I866" s="34">
        <f t="shared" si="407"/>
        <v>86.614110429447848</v>
      </c>
    </row>
    <row r="867" spans="1:9" ht="25.5">
      <c r="A867" s="33" t="s">
        <v>637</v>
      </c>
      <c r="B867" s="28" t="s">
        <v>638</v>
      </c>
      <c r="C867" s="28" t="s">
        <v>0</v>
      </c>
      <c r="D867" s="34">
        <v>818</v>
      </c>
      <c r="E867" s="34">
        <f>E868</f>
        <v>818</v>
      </c>
      <c r="F867" s="34">
        <f t="shared" ref="F867:G868" si="415">F868</f>
        <v>818</v>
      </c>
      <c r="G867" s="34">
        <f t="shared" si="415"/>
        <v>818</v>
      </c>
      <c r="H867" s="34">
        <f t="shared" si="406"/>
        <v>100</v>
      </c>
      <c r="I867" s="34">
        <f t="shared" si="407"/>
        <v>100</v>
      </c>
    </row>
    <row r="868" spans="1:9">
      <c r="A868" s="33" t="s">
        <v>97</v>
      </c>
      <c r="B868" s="28" t="s">
        <v>638</v>
      </c>
      <c r="C868" s="28" t="s">
        <v>98</v>
      </c>
      <c r="D868" s="34">
        <v>818</v>
      </c>
      <c r="E868" s="34">
        <f>E869</f>
        <v>818</v>
      </c>
      <c r="F868" s="34">
        <f t="shared" si="415"/>
        <v>818</v>
      </c>
      <c r="G868" s="34">
        <f t="shared" si="415"/>
        <v>818</v>
      </c>
      <c r="H868" s="34">
        <f t="shared" si="406"/>
        <v>100</v>
      </c>
      <c r="I868" s="34">
        <f t="shared" si="407"/>
        <v>100</v>
      </c>
    </row>
    <row r="869" spans="1:9" ht="25.5">
      <c r="A869" s="33" t="s">
        <v>240</v>
      </c>
      <c r="B869" s="28" t="s">
        <v>638</v>
      </c>
      <c r="C869" s="28" t="s">
        <v>241</v>
      </c>
      <c r="D869" s="34">
        <v>818</v>
      </c>
      <c r="E869" s="34">
        <f>КВСР!J1417</f>
        <v>818</v>
      </c>
      <c r="F869" s="34">
        <f>КВСР!K1417</f>
        <v>818</v>
      </c>
      <c r="G869" s="34">
        <f>КВСР!L1417</f>
        <v>818</v>
      </c>
      <c r="H869" s="34">
        <f t="shared" si="406"/>
        <v>100</v>
      </c>
      <c r="I869" s="34">
        <f t="shared" si="407"/>
        <v>100</v>
      </c>
    </row>
    <row r="870" spans="1:9" ht="25.5">
      <c r="A870" s="33" t="s">
        <v>639</v>
      </c>
      <c r="B870" s="28" t="s">
        <v>640</v>
      </c>
      <c r="C870" s="28" t="s">
        <v>0</v>
      </c>
      <c r="D870" s="34">
        <v>4600</v>
      </c>
      <c r="E870" s="34">
        <f>E871</f>
        <v>4600</v>
      </c>
      <c r="F870" s="34">
        <f t="shared" ref="F870:G871" si="416">F871</f>
        <v>4600</v>
      </c>
      <c r="G870" s="34">
        <f t="shared" si="416"/>
        <v>4600</v>
      </c>
      <c r="H870" s="34">
        <f t="shared" si="406"/>
        <v>100</v>
      </c>
      <c r="I870" s="34">
        <f t="shared" si="407"/>
        <v>100</v>
      </c>
    </row>
    <row r="871" spans="1:9">
      <c r="A871" s="33" t="s">
        <v>97</v>
      </c>
      <c r="B871" s="28" t="s">
        <v>640</v>
      </c>
      <c r="C871" s="28" t="s">
        <v>98</v>
      </c>
      <c r="D871" s="34">
        <v>4600</v>
      </c>
      <c r="E871" s="34">
        <f>E872</f>
        <v>4600</v>
      </c>
      <c r="F871" s="34">
        <f t="shared" si="416"/>
        <v>4600</v>
      </c>
      <c r="G871" s="34">
        <f t="shared" si="416"/>
        <v>4600</v>
      </c>
      <c r="H871" s="34">
        <f t="shared" si="406"/>
        <v>100</v>
      </c>
      <c r="I871" s="34">
        <f t="shared" si="407"/>
        <v>100</v>
      </c>
    </row>
    <row r="872" spans="1:9" ht="24.75" customHeight="1">
      <c r="A872" s="33" t="s">
        <v>240</v>
      </c>
      <c r="B872" s="28" t="s">
        <v>640</v>
      </c>
      <c r="C872" s="28" t="s">
        <v>241</v>
      </c>
      <c r="D872" s="34">
        <v>4600</v>
      </c>
      <c r="E872" s="34">
        <f>КВСР!J1420</f>
        <v>4600</v>
      </c>
      <c r="F872" s="34">
        <f>КВСР!K1420</f>
        <v>4600</v>
      </c>
      <c r="G872" s="34">
        <f>КВСР!L1420</f>
        <v>4600</v>
      </c>
      <c r="H872" s="34">
        <f t="shared" si="406"/>
        <v>100</v>
      </c>
      <c r="I872" s="34">
        <f t="shared" si="407"/>
        <v>100</v>
      </c>
    </row>
    <row r="873" spans="1:9" hidden="1">
      <c r="A873" s="30" t="s">
        <v>0</v>
      </c>
      <c r="B873" s="43" t="s">
        <v>0</v>
      </c>
      <c r="C873" s="31" t="s">
        <v>0</v>
      </c>
      <c r="D873" s="32" t="s">
        <v>0</v>
      </c>
      <c r="E873" s="32" t="s">
        <v>0</v>
      </c>
      <c r="F873" s="32" t="s">
        <v>0</v>
      </c>
      <c r="G873" s="32" t="s">
        <v>0</v>
      </c>
      <c r="H873" s="32"/>
      <c r="I873" s="32"/>
    </row>
    <row r="874" spans="1:9" ht="25.5">
      <c r="A874" s="30" t="s">
        <v>641</v>
      </c>
      <c r="B874" s="31" t="s">
        <v>642</v>
      </c>
      <c r="C874" s="31" t="s">
        <v>0</v>
      </c>
      <c r="D874" s="32">
        <v>1839.1</v>
      </c>
      <c r="E874" s="32">
        <f>E875+E878+E881</f>
        <v>1839.1</v>
      </c>
      <c r="F874" s="32">
        <f t="shared" ref="F874:G874" si="417">F875+F878+F881</f>
        <v>1765.63</v>
      </c>
      <c r="G874" s="32">
        <f t="shared" si="417"/>
        <v>1765.63</v>
      </c>
      <c r="H874" s="32">
        <f t="shared" si="406"/>
        <v>96.005111195693559</v>
      </c>
      <c r="I874" s="32">
        <f t="shared" si="407"/>
        <v>96.005111195693559</v>
      </c>
    </row>
    <row r="875" spans="1:9" ht="25.5">
      <c r="A875" s="33" t="s">
        <v>643</v>
      </c>
      <c r="B875" s="28" t="s">
        <v>644</v>
      </c>
      <c r="C875" s="28" t="s">
        <v>0</v>
      </c>
      <c r="D875" s="34">
        <v>439.1</v>
      </c>
      <c r="E875" s="34">
        <f>E876</f>
        <v>439.1</v>
      </c>
      <c r="F875" s="34">
        <f t="shared" ref="F875:G876" si="418">F876</f>
        <v>365.63</v>
      </c>
      <c r="G875" s="34">
        <f t="shared" si="418"/>
        <v>365.63</v>
      </c>
      <c r="H875" s="34">
        <f t="shared" si="406"/>
        <v>83.268048280573893</v>
      </c>
      <c r="I875" s="34">
        <f t="shared" si="407"/>
        <v>83.268048280573893</v>
      </c>
    </row>
    <row r="876" spans="1:9">
      <c r="A876" s="33" t="s">
        <v>89</v>
      </c>
      <c r="B876" s="28" t="s">
        <v>644</v>
      </c>
      <c r="C876" s="28" t="s">
        <v>90</v>
      </c>
      <c r="D876" s="34">
        <v>439.1</v>
      </c>
      <c r="E876" s="34">
        <f>E877</f>
        <v>439.1</v>
      </c>
      <c r="F876" s="34">
        <f t="shared" si="418"/>
        <v>365.63</v>
      </c>
      <c r="G876" s="34">
        <f t="shared" si="418"/>
        <v>365.63</v>
      </c>
      <c r="H876" s="34">
        <f t="shared" si="406"/>
        <v>83.268048280573893</v>
      </c>
      <c r="I876" s="34">
        <f t="shared" si="407"/>
        <v>83.268048280573893</v>
      </c>
    </row>
    <row r="877" spans="1:9" ht="25.5">
      <c r="A877" s="33" t="s">
        <v>91</v>
      </c>
      <c r="B877" s="28" t="s">
        <v>644</v>
      </c>
      <c r="C877" s="28" t="s">
        <v>92</v>
      </c>
      <c r="D877" s="34">
        <v>439.1</v>
      </c>
      <c r="E877" s="34">
        <f>КВСР!J1424</f>
        <v>439.1</v>
      </c>
      <c r="F877" s="34">
        <f>КВСР!K1424</f>
        <v>365.63</v>
      </c>
      <c r="G877" s="34">
        <f>КВСР!L1424</f>
        <v>365.63</v>
      </c>
      <c r="H877" s="34">
        <f t="shared" si="406"/>
        <v>83.268048280573893</v>
      </c>
      <c r="I877" s="34">
        <f t="shared" si="407"/>
        <v>83.268048280573893</v>
      </c>
    </row>
    <row r="878" spans="1:9">
      <c r="A878" s="33" t="s">
        <v>645</v>
      </c>
      <c r="B878" s="28" t="s">
        <v>646</v>
      </c>
      <c r="C878" s="28" t="s">
        <v>0</v>
      </c>
      <c r="D878" s="34">
        <v>400</v>
      </c>
      <c r="E878" s="34">
        <f>E879</f>
        <v>400</v>
      </c>
      <c r="F878" s="34">
        <f t="shared" ref="F878:G879" si="419">F879</f>
        <v>400</v>
      </c>
      <c r="G878" s="34">
        <f t="shared" si="419"/>
        <v>400</v>
      </c>
      <c r="H878" s="34">
        <f t="shared" si="406"/>
        <v>100</v>
      </c>
      <c r="I878" s="34">
        <f t="shared" si="407"/>
        <v>100</v>
      </c>
    </row>
    <row r="879" spans="1:9">
      <c r="A879" s="33" t="s">
        <v>89</v>
      </c>
      <c r="B879" s="28" t="s">
        <v>646</v>
      </c>
      <c r="C879" s="28" t="s">
        <v>90</v>
      </c>
      <c r="D879" s="34">
        <v>400</v>
      </c>
      <c r="E879" s="34">
        <f>E880</f>
        <v>400</v>
      </c>
      <c r="F879" s="34">
        <f t="shared" si="419"/>
        <v>400</v>
      </c>
      <c r="G879" s="34">
        <f t="shared" si="419"/>
        <v>400</v>
      </c>
      <c r="H879" s="34">
        <f t="shared" si="406"/>
        <v>100</v>
      </c>
      <c r="I879" s="34">
        <f t="shared" si="407"/>
        <v>100</v>
      </c>
    </row>
    <row r="880" spans="1:9" ht="25.5">
      <c r="A880" s="33" t="s">
        <v>91</v>
      </c>
      <c r="B880" s="28" t="s">
        <v>646</v>
      </c>
      <c r="C880" s="28" t="s">
        <v>92</v>
      </c>
      <c r="D880" s="34">
        <v>400</v>
      </c>
      <c r="E880" s="34">
        <f>КВСР!J1427</f>
        <v>400</v>
      </c>
      <c r="F880" s="34">
        <f>КВСР!K1427</f>
        <v>400</v>
      </c>
      <c r="G880" s="34">
        <f>КВСР!L1427</f>
        <v>400</v>
      </c>
      <c r="H880" s="34">
        <f t="shared" si="406"/>
        <v>100</v>
      </c>
      <c r="I880" s="34">
        <f t="shared" si="407"/>
        <v>100</v>
      </c>
    </row>
    <row r="881" spans="1:9" ht="25.5">
      <c r="A881" s="33" t="s">
        <v>647</v>
      </c>
      <c r="B881" s="28" t="s">
        <v>648</v>
      </c>
      <c r="C881" s="28" t="s">
        <v>0</v>
      </c>
      <c r="D881" s="34">
        <v>1000</v>
      </c>
      <c r="E881" s="34">
        <f>E882</f>
        <v>1000</v>
      </c>
      <c r="F881" s="34">
        <f t="shared" ref="F881:G882" si="420">F882</f>
        <v>1000</v>
      </c>
      <c r="G881" s="34">
        <f t="shared" si="420"/>
        <v>1000</v>
      </c>
      <c r="H881" s="34">
        <f t="shared" si="406"/>
        <v>100</v>
      </c>
      <c r="I881" s="34">
        <f t="shared" si="407"/>
        <v>100</v>
      </c>
    </row>
    <row r="882" spans="1:9">
      <c r="A882" s="33" t="s">
        <v>97</v>
      </c>
      <c r="B882" s="28" t="s">
        <v>648</v>
      </c>
      <c r="C882" s="28" t="s">
        <v>98</v>
      </c>
      <c r="D882" s="34">
        <v>1000</v>
      </c>
      <c r="E882" s="34">
        <f>E883</f>
        <v>1000</v>
      </c>
      <c r="F882" s="34">
        <f t="shared" si="420"/>
        <v>1000</v>
      </c>
      <c r="G882" s="34">
        <f t="shared" si="420"/>
        <v>1000</v>
      </c>
      <c r="H882" s="34">
        <f t="shared" si="406"/>
        <v>100</v>
      </c>
      <c r="I882" s="34">
        <f t="shared" si="407"/>
        <v>100</v>
      </c>
    </row>
    <row r="883" spans="1:9" ht="25.5">
      <c r="A883" s="33" t="s">
        <v>240</v>
      </c>
      <c r="B883" s="28" t="s">
        <v>648</v>
      </c>
      <c r="C883" s="28" t="s">
        <v>241</v>
      </c>
      <c r="D883" s="34">
        <v>1000</v>
      </c>
      <c r="E883" s="34">
        <f>КВСР!J1430</f>
        <v>1000</v>
      </c>
      <c r="F883" s="34">
        <f>КВСР!K1430</f>
        <v>1000</v>
      </c>
      <c r="G883" s="34">
        <f>КВСР!L1430</f>
        <v>1000</v>
      </c>
      <c r="H883" s="34">
        <f t="shared" si="406"/>
        <v>100</v>
      </c>
      <c r="I883" s="34">
        <f t="shared" si="407"/>
        <v>100</v>
      </c>
    </row>
    <row r="884" spans="1:9">
      <c r="A884" s="30" t="s">
        <v>0</v>
      </c>
      <c r="B884" s="43" t="s">
        <v>0</v>
      </c>
      <c r="C884" s="31" t="s">
        <v>0</v>
      </c>
      <c r="D884" s="32" t="s">
        <v>0</v>
      </c>
      <c r="E884" s="32" t="s">
        <v>0</v>
      </c>
      <c r="F884" s="32"/>
      <c r="G884" s="32"/>
      <c r="H884" s="32"/>
      <c r="I884" s="32"/>
    </row>
    <row r="885" spans="1:9" ht="25.5">
      <c r="A885" s="30" t="s">
        <v>24</v>
      </c>
      <c r="B885" s="31" t="s">
        <v>649</v>
      </c>
      <c r="C885" s="31" t="s">
        <v>0</v>
      </c>
      <c r="D885" s="32">
        <v>211005.1</v>
      </c>
      <c r="E885" s="32">
        <f>E886+E896</f>
        <v>211005.1</v>
      </c>
      <c r="F885" s="32">
        <f t="shared" ref="F885:G885" si="421">F886+F896</f>
        <v>210995.29603999999</v>
      </c>
      <c r="G885" s="32">
        <f t="shared" si="421"/>
        <v>210976.37164</v>
      </c>
      <c r="H885" s="32">
        <f t="shared" si="406"/>
        <v>99.986384992590231</v>
      </c>
      <c r="I885" s="32">
        <f t="shared" si="407"/>
        <v>99.986384992590231</v>
      </c>
    </row>
    <row r="886" spans="1:9">
      <c r="A886" s="33" t="s">
        <v>83</v>
      </c>
      <c r="B886" s="28" t="s">
        <v>650</v>
      </c>
      <c r="C886" s="28" t="s">
        <v>0</v>
      </c>
      <c r="D886" s="34">
        <v>53324.1</v>
      </c>
      <c r="E886" s="34">
        <f>E887+E889+E891+E893</f>
        <v>53324.1</v>
      </c>
      <c r="F886" s="34">
        <f t="shared" ref="F886:G886" si="422">F887+F889+F891+F893</f>
        <v>53314.296039999994</v>
      </c>
      <c r="G886" s="34">
        <f t="shared" si="422"/>
        <v>53295.37163999999</v>
      </c>
      <c r="H886" s="34">
        <f t="shared" si="406"/>
        <v>99.946124997890237</v>
      </c>
      <c r="I886" s="34">
        <f t="shared" si="407"/>
        <v>99.946124997890237</v>
      </c>
    </row>
    <row r="887" spans="1:9" ht="38.25">
      <c r="A887" s="33" t="s">
        <v>85</v>
      </c>
      <c r="B887" s="28" t="s">
        <v>650</v>
      </c>
      <c r="C887" s="28" t="s">
        <v>86</v>
      </c>
      <c r="D887" s="34">
        <v>51109.3</v>
      </c>
      <c r="E887" s="34">
        <f>E888</f>
        <v>51056.259129999999</v>
      </c>
      <c r="F887" s="34">
        <f t="shared" ref="F887:G887" si="423">F888</f>
        <v>51049.211819999997</v>
      </c>
      <c r="G887" s="34">
        <f t="shared" si="423"/>
        <v>51031.558419999994</v>
      </c>
      <c r="H887" s="34">
        <f t="shared" si="406"/>
        <v>99.847891518764669</v>
      </c>
      <c r="I887" s="34">
        <f t="shared" si="407"/>
        <v>99.951620603583365</v>
      </c>
    </row>
    <row r="888" spans="1:9">
      <c r="A888" s="33" t="s">
        <v>87</v>
      </c>
      <c r="B888" s="28" t="s">
        <v>650</v>
      </c>
      <c r="C888" s="28" t="s">
        <v>88</v>
      </c>
      <c r="D888" s="34">
        <v>51109.3</v>
      </c>
      <c r="E888" s="34">
        <f>КВСР!J1434+КВСР!J2969</f>
        <v>51056.259129999999</v>
      </c>
      <c r="F888" s="34">
        <f>КВСР!K1434+КВСР!K2969</f>
        <v>51049.211819999997</v>
      </c>
      <c r="G888" s="34">
        <f>КВСР!L1434+КВСР!L2969</f>
        <v>51031.558419999994</v>
      </c>
      <c r="H888" s="34">
        <f t="shared" si="406"/>
        <v>99.847891518764669</v>
      </c>
      <c r="I888" s="34">
        <f t="shared" si="407"/>
        <v>99.951620603583365</v>
      </c>
    </row>
    <row r="889" spans="1:9">
      <c r="A889" s="33" t="s">
        <v>89</v>
      </c>
      <c r="B889" s="28" t="s">
        <v>650</v>
      </c>
      <c r="C889" s="28" t="s">
        <v>90</v>
      </c>
      <c r="D889" s="34">
        <v>2110.3000000000002</v>
      </c>
      <c r="E889" s="34">
        <f>E890</f>
        <v>2110.34087</v>
      </c>
      <c r="F889" s="34">
        <f t="shared" ref="F889:G889" si="424">F890</f>
        <v>2110.34087</v>
      </c>
      <c r="G889" s="34">
        <f t="shared" si="424"/>
        <v>2110.34087</v>
      </c>
      <c r="H889" s="34">
        <f t="shared" si="406"/>
        <v>100.00193669146566</v>
      </c>
      <c r="I889" s="34">
        <f t="shared" si="407"/>
        <v>100</v>
      </c>
    </row>
    <row r="890" spans="1:9" ht="25.5">
      <c r="A890" s="33" t="s">
        <v>91</v>
      </c>
      <c r="B890" s="28" t="s">
        <v>650</v>
      </c>
      <c r="C890" s="28" t="s">
        <v>92</v>
      </c>
      <c r="D890" s="34">
        <v>2110.3000000000002</v>
      </c>
      <c r="E890" s="34">
        <f>КВСР!J1436+КВСР!J2971</f>
        <v>2110.34087</v>
      </c>
      <c r="F890" s="34">
        <f>КВСР!K1436+КВСР!K2971</f>
        <v>2110.34087</v>
      </c>
      <c r="G890" s="34">
        <f>КВСР!L1436+КВСР!L2971</f>
        <v>2110.34087</v>
      </c>
      <c r="H890" s="34">
        <f t="shared" si="406"/>
        <v>100.00193669146566</v>
      </c>
      <c r="I890" s="34">
        <f t="shared" si="407"/>
        <v>100</v>
      </c>
    </row>
    <row r="891" spans="1:9">
      <c r="A891" s="33" t="s">
        <v>93</v>
      </c>
      <c r="B891" s="28" t="s">
        <v>650</v>
      </c>
      <c r="C891" s="28" t="s">
        <v>94</v>
      </c>
      <c r="D891" s="34">
        <v>90</v>
      </c>
      <c r="E891" s="34">
        <f>E892</f>
        <v>90</v>
      </c>
      <c r="F891" s="34">
        <f t="shared" ref="F891:G891" si="425">F892</f>
        <v>90</v>
      </c>
      <c r="G891" s="34">
        <f t="shared" si="425"/>
        <v>90</v>
      </c>
      <c r="H891" s="34">
        <f t="shared" si="406"/>
        <v>100</v>
      </c>
      <c r="I891" s="34">
        <f t="shared" si="407"/>
        <v>100</v>
      </c>
    </row>
    <row r="892" spans="1:9">
      <c r="A892" s="33" t="s">
        <v>95</v>
      </c>
      <c r="B892" s="28" t="s">
        <v>650</v>
      </c>
      <c r="C892" s="28" t="s">
        <v>96</v>
      </c>
      <c r="D892" s="34">
        <v>90</v>
      </c>
      <c r="E892" s="34">
        <f>КВСР!J1438</f>
        <v>90</v>
      </c>
      <c r="F892" s="34">
        <f>КВСР!K1438</f>
        <v>90</v>
      </c>
      <c r="G892" s="34">
        <f>КВСР!L1438</f>
        <v>90</v>
      </c>
      <c r="H892" s="34">
        <f t="shared" si="406"/>
        <v>100</v>
      </c>
      <c r="I892" s="34">
        <f t="shared" si="407"/>
        <v>100</v>
      </c>
    </row>
    <row r="893" spans="1:9">
      <c r="A893" s="33" t="s">
        <v>97</v>
      </c>
      <c r="B893" s="28" t="s">
        <v>650</v>
      </c>
      <c r="C893" s="28" t="s">
        <v>98</v>
      </c>
      <c r="D893" s="34">
        <v>14.5</v>
      </c>
      <c r="E893" s="34">
        <f>E895+E894</f>
        <v>67.5</v>
      </c>
      <c r="F893" s="34">
        <f t="shared" ref="F893:G893" si="426">F895+F894</f>
        <v>64.743349999999992</v>
      </c>
      <c r="G893" s="34">
        <f t="shared" si="426"/>
        <v>63.472349999999999</v>
      </c>
      <c r="H893" s="34">
        <f t="shared" si="406"/>
        <v>437.74034482758617</v>
      </c>
      <c r="I893" s="34">
        <f t="shared" si="407"/>
        <v>94.033111111111111</v>
      </c>
    </row>
    <row r="894" spans="1:9">
      <c r="A894" s="8" t="s">
        <v>248</v>
      </c>
      <c r="B894" s="28" t="s">
        <v>650</v>
      </c>
      <c r="C894" s="28">
        <v>830</v>
      </c>
      <c r="D894" s="34"/>
      <c r="E894" s="34">
        <f>КВСР!J1440</f>
        <v>53</v>
      </c>
      <c r="F894" s="34">
        <f>КВСР!K1440</f>
        <v>53</v>
      </c>
      <c r="G894" s="34">
        <f>КВСР!L1440</f>
        <v>53</v>
      </c>
      <c r="H894" s="34">
        <v>0</v>
      </c>
      <c r="I894" s="34">
        <f t="shared" si="407"/>
        <v>100</v>
      </c>
    </row>
    <row r="895" spans="1:9">
      <c r="A895" s="33" t="s">
        <v>99</v>
      </c>
      <c r="B895" s="28" t="s">
        <v>650</v>
      </c>
      <c r="C895" s="28" t="s">
        <v>100</v>
      </c>
      <c r="D895" s="34">
        <v>14.5</v>
      </c>
      <c r="E895" s="34">
        <f>КВСР!J1441</f>
        <v>14.5</v>
      </c>
      <c r="F895" s="34">
        <f>КВСР!K1441</f>
        <v>11.74335</v>
      </c>
      <c r="G895" s="34">
        <f>КВСР!L1441</f>
        <v>10.472349999999999</v>
      </c>
      <c r="H895" s="34">
        <f t="shared" si="406"/>
        <v>72.22310344827585</v>
      </c>
      <c r="I895" s="34">
        <f t="shared" si="407"/>
        <v>72.22310344827585</v>
      </c>
    </row>
    <row r="896" spans="1:9">
      <c r="A896" s="33" t="s">
        <v>60</v>
      </c>
      <c r="B896" s="28" t="s">
        <v>651</v>
      </c>
      <c r="C896" s="28" t="s">
        <v>0</v>
      </c>
      <c r="D896" s="34">
        <v>157681</v>
      </c>
      <c r="E896" s="34">
        <f>E897</f>
        <v>157681</v>
      </c>
      <c r="F896" s="34">
        <f t="shared" ref="F896:G897" si="427">F897</f>
        <v>157681</v>
      </c>
      <c r="G896" s="34">
        <f t="shared" si="427"/>
        <v>157681</v>
      </c>
      <c r="H896" s="34">
        <f t="shared" si="406"/>
        <v>100</v>
      </c>
      <c r="I896" s="34">
        <f t="shared" si="407"/>
        <v>100</v>
      </c>
    </row>
    <row r="897" spans="1:9" ht="25.5">
      <c r="A897" s="33" t="s">
        <v>62</v>
      </c>
      <c r="B897" s="28" t="s">
        <v>651</v>
      </c>
      <c r="C897" s="28" t="s">
        <v>63</v>
      </c>
      <c r="D897" s="34">
        <v>157681</v>
      </c>
      <c r="E897" s="34">
        <f>E898</f>
        <v>157681</v>
      </c>
      <c r="F897" s="34">
        <f t="shared" si="427"/>
        <v>157681</v>
      </c>
      <c r="G897" s="34">
        <f t="shared" si="427"/>
        <v>157681</v>
      </c>
      <c r="H897" s="34">
        <f t="shared" si="406"/>
        <v>100</v>
      </c>
      <c r="I897" s="34">
        <f t="shared" si="407"/>
        <v>100</v>
      </c>
    </row>
    <row r="898" spans="1:9">
      <c r="A898" s="33" t="s">
        <v>64</v>
      </c>
      <c r="B898" s="28" t="s">
        <v>651</v>
      </c>
      <c r="C898" s="28" t="s">
        <v>65</v>
      </c>
      <c r="D898" s="34">
        <v>157681</v>
      </c>
      <c r="E898" s="34">
        <f>КВСР!J1444+КВСР!J2974</f>
        <v>157681</v>
      </c>
      <c r="F898" s="34">
        <f>КВСР!K1444+КВСР!K2974</f>
        <v>157681</v>
      </c>
      <c r="G898" s="34">
        <f>КВСР!L1444+КВСР!L2974</f>
        <v>157681</v>
      </c>
      <c r="H898" s="34">
        <f t="shared" si="406"/>
        <v>100</v>
      </c>
      <c r="I898" s="34">
        <f t="shared" si="407"/>
        <v>100</v>
      </c>
    </row>
    <row r="899" spans="1:9">
      <c r="A899" s="30" t="s">
        <v>0</v>
      </c>
      <c r="B899" s="43" t="s">
        <v>0</v>
      </c>
      <c r="C899" s="31" t="s">
        <v>0</v>
      </c>
      <c r="D899" s="32" t="s">
        <v>0</v>
      </c>
      <c r="E899" s="32" t="s">
        <v>0</v>
      </c>
      <c r="F899" s="32"/>
      <c r="G899" s="32"/>
      <c r="H899" s="32"/>
      <c r="I899" s="32"/>
    </row>
    <row r="900" spans="1:9" ht="38.25">
      <c r="A900" s="30" t="s">
        <v>22</v>
      </c>
      <c r="B900" s="31" t="s">
        <v>23</v>
      </c>
      <c r="C900" s="31" t="s">
        <v>0</v>
      </c>
      <c r="D900" s="32">
        <v>502110.3</v>
      </c>
      <c r="E900" s="32">
        <f>E901+E921+E932</f>
        <v>502110.23096999998</v>
      </c>
      <c r="F900" s="32">
        <f t="shared" ref="F900:G900" si="428">F901+F921+F932</f>
        <v>485119.77015</v>
      </c>
      <c r="G900" s="32">
        <f t="shared" si="428"/>
        <v>409579.32835000008</v>
      </c>
      <c r="H900" s="32">
        <f t="shared" si="406"/>
        <v>81.571584639868988</v>
      </c>
      <c r="I900" s="32">
        <f t="shared" si="407"/>
        <v>81.571595854311838</v>
      </c>
    </row>
    <row r="901" spans="1:9" ht="25.5">
      <c r="A901" s="30" t="s">
        <v>79</v>
      </c>
      <c r="B901" s="31" t="s">
        <v>80</v>
      </c>
      <c r="C901" s="31" t="s">
        <v>0</v>
      </c>
      <c r="D901" s="32">
        <v>250755</v>
      </c>
      <c r="E901" s="32">
        <f>E902+E905+E908+E911+E914+E917</f>
        <v>250754.98944999999</v>
      </c>
      <c r="F901" s="32">
        <f t="shared" ref="F901:G901" si="429">F902+F905+F908+F911+F914+F917</f>
        <v>233764.54862999998</v>
      </c>
      <c r="G901" s="32">
        <f t="shared" si="429"/>
        <v>232652.36363000001</v>
      </c>
      <c r="H901" s="32">
        <f t="shared" si="406"/>
        <v>92.780747594265321</v>
      </c>
      <c r="I901" s="32">
        <f t="shared" si="407"/>
        <v>92.780751497824284</v>
      </c>
    </row>
    <row r="902" spans="1:9" ht="25.5">
      <c r="A902" s="33" t="s">
        <v>40</v>
      </c>
      <c r="B902" s="28" t="s">
        <v>117</v>
      </c>
      <c r="C902" s="28" t="s">
        <v>0</v>
      </c>
      <c r="D902" s="34">
        <v>80263.5</v>
      </c>
      <c r="E902" s="34">
        <f>E903</f>
        <v>80263.510000000009</v>
      </c>
      <c r="F902" s="34">
        <f t="shared" ref="F902:G903" si="430">F903</f>
        <v>69099.06</v>
      </c>
      <c r="G902" s="34">
        <f t="shared" si="430"/>
        <v>68966.710000000006</v>
      </c>
      <c r="H902" s="34">
        <f t="shared" si="406"/>
        <v>85.925370809894915</v>
      </c>
      <c r="I902" s="34">
        <f t="shared" si="407"/>
        <v>85.925360104485833</v>
      </c>
    </row>
    <row r="903" spans="1:9" ht="25.5">
      <c r="A903" s="33" t="s">
        <v>42</v>
      </c>
      <c r="B903" s="28" t="s">
        <v>117</v>
      </c>
      <c r="C903" s="28" t="s">
        <v>43</v>
      </c>
      <c r="D903" s="34">
        <v>80263.5</v>
      </c>
      <c r="E903" s="34">
        <f>E904</f>
        <v>80263.510000000009</v>
      </c>
      <c r="F903" s="34">
        <f t="shared" si="430"/>
        <v>69099.06</v>
      </c>
      <c r="G903" s="34">
        <f t="shared" si="430"/>
        <v>68966.710000000006</v>
      </c>
      <c r="H903" s="34">
        <f t="shared" si="406"/>
        <v>85.925370809894915</v>
      </c>
      <c r="I903" s="34">
        <f t="shared" si="407"/>
        <v>85.925360104485833</v>
      </c>
    </row>
    <row r="904" spans="1:9" ht="63.75">
      <c r="A904" s="33" t="s">
        <v>44</v>
      </c>
      <c r="B904" s="28" t="s">
        <v>117</v>
      </c>
      <c r="C904" s="28" t="s">
        <v>45</v>
      </c>
      <c r="D904" s="34">
        <v>80263.5</v>
      </c>
      <c r="E904" s="34">
        <f>КВСР!J97+КВСР!J124</f>
        <v>80263.510000000009</v>
      </c>
      <c r="F904" s="34">
        <f>КВСР!K97+КВСР!K124</f>
        <v>69099.06</v>
      </c>
      <c r="G904" s="34">
        <f>КВСР!L97+КВСР!L124</f>
        <v>68966.710000000006</v>
      </c>
      <c r="H904" s="34">
        <f t="shared" si="406"/>
        <v>85.925370809894915</v>
      </c>
      <c r="I904" s="34">
        <f t="shared" si="407"/>
        <v>85.925360104485833</v>
      </c>
    </row>
    <row r="905" spans="1:9" ht="25.5">
      <c r="A905" s="33" t="s">
        <v>118</v>
      </c>
      <c r="B905" s="28" t="s">
        <v>119</v>
      </c>
      <c r="C905" s="28" t="s">
        <v>0</v>
      </c>
      <c r="D905" s="34">
        <v>125053.3</v>
      </c>
      <c r="E905" s="34">
        <f>E906</f>
        <v>125053.27445</v>
      </c>
      <c r="F905" s="34">
        <f t="shared" ref="F905:G906" si="431">F906</f>
        <v>125021.69687</v>
      </c>
      <c r="G905" s="34">
        <f t="shared" si="431"/>
        <v>125011.69687</v>
      </c>
      <c r="H905" s="34">
        <f t="shared" si="406"/>
        <v>99.966731681610952</v>
      </c>
      <c r="I905" s="34">
        <f t="shared" si="407"/>
        <v>99.9667521061061</v>
      </c>
    </row>
    <row r="906" spans="1:9">
      <c r="A906" s="33" t="s">
        <v>28</v>
      </c>
      <c r="B906" s="28" t="s">
        <v>119</v>
      </c>
      <c r="C906" s="28" t="s">
        <v>29</v>
      </c>
      <c r="D906" s="34">
        <v>125053.3</v>
      </c>
      <c r="E906" s="34">
        <f>E907</f>
        <v>125053.27445</v>
      </c>
      <c r="F906" s="34">
        <f t="shared" si="431"/>
        <v>125021.69687</v>
      </c>
      <c r="G906" s="34">
        <f t="shared" si="431"/>
        <v>125011.69687</v>
      </c>
      <c r="H906" s="34">
        <f t="shared" ref="H906:H969" si="432">G906/D906*100</f>
        <v>99.966731681610952</v>
      </c>
      <c r="I906" s="34">
        <f t="shared" ref="I906:I969" si="433">G906/E906*100</f>
        <v>99.9667521061061</v>
      </c>
    </row>
    <row r="907" spans="1:9">
      <c r="A907" s="33" t="s">
        <v>75</v>
      </c>
      <c r="B907" s="28" t="s">
        <v>119</v>
      </c>
      <c r="C907" s="28" t="s">
        <v>76</v>
      </c>
      <c r="D907" s="34">
        <v>125053.3</v>
      </c>
      <c r="E907" s="34">
        <f>КВСР!J101+КВСР!J127</f>
        <v>125053.27445</v>
      </c>
      <c r="F907" s="34">
        <f>КВСР!K101+КВСР!K127</f>
        <v>125021.69687</v>
      </c>
      <c r="G907" s="34">
        <f>КВСР!L101+КВСР!L127</f>
        <v>125011.69687</v>
      </c>
      <c r="H907" s="34">
        <f t="shared" si="432"/>
        <v>99.966731681610952</v>
      </c>
      <c r="I907" s="34">
        <f t="shared" si="433"/>
        <v>99.9667521061061</v>
      </c>
    </row>
    <row r="908" spans="1:9" ht="76.5">
      <c r="A908" s="33" t="s">
        <v>120</v>
      </c>
      <c r="B908" s="28" t="s">
        <v>121</v>
      </c>
      <c r="C908" s="28" t="s">
        <v>0</v>
      </c>
      <c r="D908" s="34">
        <v>34198.1</v>
      </c>
      <c r="E908" s="34">
        <f>E909</f>
        <v>34198.125</v>
      </c>
      <c r="F908" s="34">
        <f t="shared" ref="F908:G909" si="434">F909</f>
        <v>34198.125</v>
      </c>
      <c r="G908" s="34">
        <f t="shared" si="434"/>
        <v>34198.125</v>
      </c>
      <c r="H908" s="34">
        <f t="shared" si="432"/>
        <v>100.00007310347652</v>
      </c>
      <c r="I908" s="34">
        <f t="shared" si="433"/>
        <v>100</v>
      </c>
    </row>
    <row r="909" spans="1:9" ht="25.5">
      <c r="A909" s="33" t="s">
        <v>42</v>
      </c>
      <c r="B909" s="28" t="s">
        <v>121</v>
      </c>
      <c r="C909" s="28" t="s">
        <v>43</v>
      </c>
      <c r="D909" s="34">
        <v>34198.1</v>
      </c>
      <c r="E909" s="34">
        <f>E910</f>
        <v>34198.125</v>
      </c>
      <c r="F909" s="34">
        <f t="shared" si="434"/>
        <v>34198.125</v>
      </c>
      <c r="G909" s="34">
        <f t="shared" si="434"/>
        <v>34198.125</v>
      </c>
      <c r="H909" s="34">
        <f t="shared" si="432"/>
        <v>100.00007310347652</v>
      </c>
      <c r="I909" s="34">
        <f t="shared" si="433"/>
        <v>100</v>
      </c>
    </row>
    <row r="910" spans="1:9" ht="63.75">
      <c r="A910" s="33" t="s">
        <v>44</v>
      </c>
      <c r="B910" s="28" t="s">
        <v>121</v>
      </c>
      <c r="C910" s="28" t="s">
        <v>45</v>
      </c>
      <c r="D910" s="34">
        <v>34198.1</v>
      </c>
      <c r="E910" s="34">
        <f>КВСР!J104</f>
        <v>34198.125</v>
      </c>
      <c r="F910" s="34">
        <f>КВСР!K104</f>
        <v>34198.125</v>
      </c>
      <c r="G910" s="34">
        <f>КВСР!L104</f>
        <v>34198.125</v>
      </c>
      <c r="H910" s="34">
        <f t="shared" si="432"/>
        <v>100.00007310347652</v>
      </c>
      <c r="I910" s="34">
        <f t="shared" si="433"/>
        <v>100</v>
      </c>
    </row>
    <row r="911" spans="1:9" ht="38.25">
      <c r="A911" s="33" t="s">
        <v>951</v>
      </c>
      <c r="B911" s="28" t="s">
        <v>952</v>
      </c>
      <c r="C911" s="28" t="s">
        <v>0</v>
      </c>
      <c r="D911" s="34">
        <v>5100</v>
      </c>
      <c r="E911" s="34">
        <f>E912</f>
        <v>5100</v>
      </c>
      <c r="F911" s="34">
        <f t="shared" ref="F911:G912" si="435">F912</f>
        <v>0</v>
      </c>
      <c r="G911" s="34">
        <f t="shared" si="435"/>
        <v>0</v>
      </c>
      <c r="H911" s="34">
        <f t="shared" si="432"/>
        <v>0</v>
      </c>
      <c r="I911" s="34">
        <f t="shared" si="433"/>
        <v>0</v>
      </c>
    </row>
    <row r="912" spans="1:9">
      <c r="A912" s="33" t="s">
        <v>93</v>
      </c>
      <c r="B912" s="28" t="s">
        <v>952</v>
      </c>
      <c r="C912" s="28" t="s">
        <v>94</v>
      </c>
      <c r="D912" s="34">
        <v>5100</v>
      </c>
      <c r="E912" s="34">
        <f>E913</f>
        <v>5100</v>
      </c>
      <c r="F912" s="34">
        <f t="shared" si="435"/>
        <v>0</v>
      </c>
      <c r="G912" s="34">
        <f t="shared" si="435"/>
        <v>0</v>
      </c>
      <c r="H912" s="34">
        <f t="shared" si="432"/>
        <v>0</v>
      </c>
      <c r="I912" s="34">
        <f t="shared" si="433"/>
        <v>0</v>
      </c>
    </row>
    <row r="913" spans="1:9" ht="25.5">
      <c r="A913" s="33" t="s">
        <v>268</v>
      </c>
      <c r="B913" s="28" t="s">
        <v>952</v>
      </c>
      <c r="C913" s="28" t="s">
        <v>269</v>
      </c>
      <c r="D913" s="34">
        <v>5100</v>
      </c>
      <c r="E913" s="34">
        <f>КВСР!J2178</f>
        <v>5100</v>
      </c>
      <c r="F913" s="34">
        <f>КВСР!K2178</f>
        <v>0</v>
      </c>
      <c r="G913" s="34">
        <f>КВСР!L2178</f>
        <v>0</v>
      </c>
      <c r="H913" s="34">
        <f t="shared" si="432"/>
        <v>0</v>
      </c>
      <c r="I913" s="34">
        <f t="shared" si="433"/>
        <v>0</v>
      </c>
    </row>
    <row r="914" spans="1:9">
      <c r="A914" s="33" t="s">
        <v>81</v>
      </c>
      <c r="B914" s="28" t="s">
        <v>82</v>
      </c>
      <c r="C914" s="28" t="s">
        <v>0</v>
      </c>
      <c r="D914" s="34">
        <v>3307.7</v>
      </c>
      <c r="E914" s="34">
        <f>E915</f>
        <v>3307.68</v>
      </c>
      <c r="F914" s="34">
        <f t="shared" ref="F914:G915" si="436">F915</f>
        <v>3307.68</v>
      </c>
      <c r="G914" s="34">
        <f t="shared" si="436"/>
        <v>2337.8449999999998</v>
      </c>
      <c r="H914" s="34">
        <f t="shared" si="432"/>
        <v>70.678870514254612</v>
      </c>
      <c r="I914" s="34">
        <f t="shared" si="433"/>
        <v>70.679297876457213</v>
      </c>
    </row>
    <row r="915" spans="1:9">
      <c r="A915" s="33" t="s">
        <v>28</v>
      </c>
      <c r="B915" s="28" t="s">
        <v>82</v>
      </c>
      <c r="C915" s="28" t="s">
        <v>29</v>
      </c>
      <c r="D915" s="34">
        <v>3307.7</v>
      </c>
      <c r="E915" s="34">
        <f>E916</f>
        <v>3307.68</v>
      </c>
      <c r="F915" s="34">
        <f t="shared" si="436"/>
        <v>3307.68</v>
      </c>
      <c r="G915" s="34">
        <f t="shared" si="436"/>
        <v>2337.8449999999998</v>
      </c>
      <c r="H915" s="34">
        <f t="shared" si="432"/>
        <v>70.678870514254612</v>
      </c>
      <c r="I915" s="34">
        <f t="shared" si="433"/>
        <v>70.679297876457213</v>
      </c>
    </row>
    <row r="916" spans="1:9">
      <c r="A916" s="33" t="s">
        <v>75</v>
      </c>
      <c r="B916" s="28" t="s">
        <v>82</v>
      </c>
      <c r="C916" s="28" t="s">
        <v>76</v>
      </c>
      <c r="D916" s="34">
        <v>3307.7</v>
      </c>
      <c r="E916" s="34">
        <f>КВСР!J64</f>
        <v>3307.68</v>
      </c>
      <c r="F916" s="34">
        <f>КВСР!K64</f>
        <v>3307.68</v>
      </c>
      <c r="G916" s="34">
        <f>КВСР!L64</f>
        <v>2337.8449999999998</v>
      </c>
      <c r="H916" s="34">
        <f t="shared" si="432"/>
        <v>70.678870514254612</v>
      </c>
      <c r="I916" s="34">
        <f t="shared" si="433"/>
        <v>70.679297876457213</v>
      </c>
    </row>
    <row r="917" spans="1:9" ht="25.5">
      <c r="A917" s="33" t="s">
        <v>985</v>
      </c>
      <c r="B917" s="28" t="s">
        <v>986</v>
      </c>
      <c r="C917" s="28" t="s">
        <v>0</v>
      </c>
      <c r="D917" s="34">
        <v>2832.4</v>
      </c>
      <c r="E917" s="34">
        <f>E918</f>
        <v>2832.4</v>
      </c>
      <c r="F917" s="34">
        <f t="shared" ref="F917:G918" si="437">F918</f>
        <v>2137.9867599999998</v>
      </c>
      <c r="G917" s="34">
        <f t="shared" si="437"/>
        <v>2137.9867599999998</v>
      </c>
      <c r="H917" s="34">
        <f t="shared" si="432"/>
        <v>75.483221296427047</v>
      </c>
      <c r="I917" s="34">
        <f t="shared" si="433"/>
        <v>75.483221296427047</v>
      </c>
    </row>
    <row r="918" spans="1:9">
      <c r="A918" s="33" t="s">
        <v>28</v>
      </c>
      <c r="B918" s="28" t="s">
        <v>986</v>
      </c>
      <c r="C918" s="28" t="s">
        <v>29</v>
      </c>
      <c r="D918" s="34">
        <v>2832.4</v>
      </c>
      <c r="E918" s="34">
        <f>E919</f>
        <v>2832.4</v>
      </c>
      <c r="F918" s="34">
        <f t="shared" si="437"/>
        <v>2137.9867599999998</v>
      </c>
      <c r="G918" s="34">
        <f t="shared" si="437"/>
        <v>2137.9867599999998</v>
      </c>
      <c r="H918" s="34">
        <f t="shared" si="432"/>
        <v>75.483221296427047</v>
      </c>
      <c r="I918" s="34">
        <f t="shared" si="433"/>
        <v>75.483221296427047</v>
      </c>
    </row>
    <row r="919" spans="1:9">
      <c r="A919" s="33" t="s">
        <v>75</v>
      </c>
      <c r="B919" s="28" t="s">
        <v>986</v>
      </c>
      <c r="C919" s="28" t="s">
        <v>76</v>
      </c>
      <c r="D919" s="34">
        <v>2832.4</v>
      </c>
      <c r="E919" s="34">
        <f>КВСР!J2266</f>
        <v>2832.4</v>
      </c>
      <c r="F919" s="34">
        <f>КВСР!K2266</f>
        <v>2137.9867599999998</v>
      </c>
      <c r="G919" s="34">
        <f>КВСР!L2266</f>
        <v>2137.9867599999998</v>
      </c>
      <c r="H919" s="34">
        <f t="shared" si="432"/>
        <v>75.483221296427047</v>
      </c>
      <c r="I919" s="34">
        <f t="shared" si="433"/>
        <v>75.483221296427047</v>
      </c>
    </row>
    <row r="920" spans="1:9">
      <c r="A920" s="30" t="s">
        <v>0</v>
      </c>
      <c r="B920" s="43" t="s">
        <v>0</v>
      </c>
      <c r="C920" s="31" t="s">
        <v>0</v>
      </c>
      <c r="D920" s="32" t="s">
        <v>0</v>
      </c>
      <c r="E920" s="32" t="s">
        <v>0</v>
      </c>
      <c r="F920" s="32"/>
      <c r="G920" s="32"/>
      <c r="H920" s="32"/>
      <c r="I920" s="32"/>
    </row>
    <row r="921" spans="1:9">
      <c r="A921" s="30" t="s">
        <v>1022</v>
      </c>
      <c r="B921" s="31" t="s">
        <v>1023</v>
      </c>
      <c r="C921" s="31" t="s">
        <v>0</v>
      </c>
      <c r="D921" s="32">
        <v>110874.6</v>
      </c>
      <c r="E921" s="32">
        <f>E922+E925+E928</f>
        <v>110874.56</v>
      </c>
      <c r="F921" s="32">
        <f t="shared" ref="F921:G921" si="438">F922+F925+F928</f>
        <v>110874.56</v>
      </c>
      <c r="G921" s="32">
        <f t="shared" si="438"/>
        <v>38063.991529999999</v>
      </c>
      <c r="H921" s="32">
        <f t="shared" si="432"/>
        <v>34.330668638263404</v>
      </c>
      <c r="I921" s="32">
        <f t="shared" si="433"/>
        <v>34.330681023672156</v>
      </c>
    </row>
    <row r="922" spans="1:9" ht="25.5">
      <c r="A922" s="33" t="s">
        <v>1024</v>
      </c>
      <c r="B922" s="28" t="s">
        <v>1025</v>
      </c>
      <c r="C922" s="28" t="s">
        <v>0</v>
      </c>
      <c r="D922" s="34">
        <v>60874.6</v>
      </c>
      <c r="E922" s="34">
        <f>E923</f>
        <v>60874.559999999998</v>
      </c>
      <c r="F922" s="34">
        <f t="shared" ref="F922:G923" si="439">F923</f>
        <v>60874.559999999998</v>
      </c>
      <c r="G922" s="34">
        <f t="shared" si="439"/>
        <v>20476.845239999999</v>
      </c>
      <c r="H922" s="34">
        <f t="shared" si="432"/>
        <v>33.63774914332086</v>
      </c>
      <c r="I922" s="34">
        <f t="shared" si="433"/>
        <v>33.637771246313733</v>
      </c>
    </row>
    <row r="923" spans="1:9">
      <c r="A923" s="33" t="s">
        <v>28</v>
      </c>
      <c r="B923" s="28" t="s">
        <v>1025</v>
      </c>
      <c r="C923" s="28" t="s">
        <v>29</v>
      </c>
      <c r="D923" s="34">
        <v>60874.6</v>
      </c>
      <c r="E923" s="34">
        <f>E924</f>
        <v>60874.559999999998</v>
      </c>
      <c r="F923" s="34">
        <f t="shared" si="439"/>
        <v>60874.559999999998</v>
      </c>
      <c r="G923" s="34">
        <f t="shared" si="439"/>
        <v>20476.845239999999</v>
      </c>
      <c r="H923" s="34">
        <f t="shared" si="432"/>
        <v>33.63774914332086</v>
      </c>
      <c r="I923" s="34">
        <f t="shared" si="433"/>
        <v>33.637771246313733</v>
      </c>
    </row>
    <row r="924" spans="1:9">
      <c r="A924" s="33" t="s">
        <v>75</v>
      </c>
      <c r="B924" s="28" t="s">
        <v>1025</v>
      </c>
      <c r="C924" s="28" t="s">
        <v>76</v>
      </c>
      <c r="D924" s="34">
        <v>60874.6</v>
      </c>
      <c r="E924" s="34">
        <f>КВСР!J2441</f>
        <v>60874.559999999998</v>
      </c>
      <c r="F924" s="34">
        <f>КВСР!K2441</f>
        <v>60874.559999999998</v>
      </c>
      <c r="G924" s="34">
        <f>КВСР!L2441</f>
        <v>20476.845239999999</v>
      </c>
      <c r="H924" s="34">
        <f t="shared" si="432"/>
        <v>33.63774914332086</v>
      </c>
      <c r="I924" s="34">
        <f t="shared" si="433"/>
        <v>33.637771246313733</v>
      </c>
    </row>
    <row r="925" spans="1:9" ht="25.5">
      <c r="A925" s="33" t="s">
        <v>856</v>
      </c>
      <c r="B925" s="28" t="s">
        <v>1028</v>
      </c>
      <c r="C925" s="28" t="s">
        <v>0</v>
      </c>
      <c r="D925" s="34">
        <v>80</v>
      </c>
      <c r="E925" s="34">
        <f>E926</f>
        <v>80</v>
      </c>
      <c r="F925" s="34">
        <f t="shared" ref="F925:G926" si="440">F926</f>
        <v>80</v>
      </c>
      <c r="G925" s="34">
        <f t="shared" si="440"/>
        <v>80</v>
      </c>
      <c r="H925" s="34">
        <f t="shared" si="432"/>
        <v>100</v>
      </c>
      <c r="I925" s="34">
        <f t="shared" si="433"/>
        <v>100</v>
      </c>
    </row>
    <row r="926" spans="1:9">
      <c r="A926" s="33" t="s">
        <v>89</v>
      </c>
      <c r="B926" s="28" t="s">
        <v>1028</v>
      </c>
      <c r="C926" s="28" t="s">
        <v>90</v>
      </c>
      <c r="D926" s="34">
        <v>80</v>
      </c>
      <c r="E926" s="34">
        <f>E927</f>
        <v>80</v>
      </c>
      <c r="F926" s="34">
        <f t="shared" si="440"/>
        <v>80</v>
      </c>
      <c r="G926" s="34">
        <f t="shared" si="440"/>
        <v>80</v>
      </c>
      <c r="H926" s="34">
        <f t="shared" si="432"/>
        <v>100</v>
      </c>
      <c r="I926" s="34">
        <f t="shared" si="433"/>
        <v>100</v>
      </c>
    </row>
    <row r="927" spans="1:9" ht="25.5">
      <c r="A927" s="33" t="s">
        <v>91</v>
      </c>
      <c r="B927" s="28" t="s">
        <v>1028</v>
      </c>
      <c r="C927" s="28" t="s">
        <v>92</v>
      </c>
      <c r="D927" s="34">
        <v>80</v>
      </c>
      <c r="E927" s="34">
        <f>КВСР!J2451</f>
        <v>80</v>
      </c>
      <c r="F927" s="34">
        <f>КВСР!K2451</f>
        <v>80</v>
      </c>
      <c r="G927" s="34">
        <f>КВСР!L2451</f>
        <v>80</v>
      </c>
      <c r="H927" s="34">
        <f t="shared" si="432"/>
        <v>100</v>
      </c>
      <c r="I927" s="34">
        <f t="shared" si="433"/>
        <v>100</v>
      </c>
    </row>
    <row r="928" spans="1:9">
      <c r="A928" s="33" t="s">
        <v>1026</v>
      </c>
      <c r="B928" s="28" t="s">
        <v>1027</v>
      </c>
      <c r="C928" s="28" t="s">
        <v>0</v>
      </c>
      <c r="D928" s="34">
        <v>49920</v>
      </c>
      <c r="E928" s="34">
        <f>E929</f>
        <v>49920</v>
      </c>
      <c r="F928" s="34">
        <f t="shared" ref="F928:G929" si="441">F929</f>
        <v>49920</v>
      </c>
      <c r="G928" s="34">
        <f t="shared" si="441"/>
        <v>17507.146290000001</v>
      </c>
      <c r="H928" s="34">
        <f t="shared" si="432"/>
        <v>35.070405228365388</v>
      </c>
      <c r="I928" s="34">
        <f t="shared" si="433"/>
        <v>35.070405228365388</v>
      </c>
    </row>
    <row r="929" spans="1:9">
      <c r="A929" s="33" t="s">
        <v>28</v>
      </c>
      <c r="B929" s="28" t="s">
        <v>1027</v>
      </c>
      <c r="C929" s="28" t="s">
        <v>29</v>
      </c>
      <c r="D929" s="34">
        <v>49920</v>
      </c>
      <c r="E929" s="34">
        <f>E930</f>
        <v>49920</v>
      </c>
      <c r="F929" s="34">
        <f t="shared" si="441"/>
        <v>49920</v>
      </c>
      <c r="G929" s="34">
        <f t="shared" si="441"/>
        <v>17507.146290000001</v>
      </c>
      <c r="H929" s="34">
        <f t="shared" si="432"/>
        <v>35.070405228365388</v>
      </c>
      <c r="I929" s="34">
        <f t="shared" si="433"/>
        <v>35.070405228365388</v>
      </c>
    </row>
    <row r="930" spans="1:9">
      <c r="A930" s="33" t="s">
        <v>75</v>
      </c>
      <c r="B930" s="28" t="s">
        <v>1027</v>
      </c>
      <c r="C930" s="28" t="s">
        <v>76</v>
      </c>
      <c r="D930" s="34">
        <v>49920</v>
      </c>
      <c r="E930" s="34">
        <f>КВСР!J2444</f>
        <v>49920</v>
      </c>
      <c r="F930" s="34">
        <f>КВСР!K2444</f>
        <v>49920</v>
      </c>
      <c r="G930" s="34">
        <f>КВСР!L2444</f>
        <v>17507.146290000001</v>
      </c>
      <c r="H930" s="34">
        <f t="shared" si="432"/>
        <v>35.070405228365388</v>
      </c>
      <c r="I930" s="34">
        <f t="shared" si="433"/>
        <v>35.070405228365388</v>
      </c>
    </row>
    <row r="931" spans="1:9">
      <c r="A931" s="30" t="s">
        <v>0</v>
      </c>
      <c r="B931" s="43" t="s">
        <v>0</v>
      </c>
      <c r="C931" s="31" t="s">
        <v>0</v>
      </c>
      <c r="D931" s="32" t="s">
        <v>0</v>
      </c>
      <c r="E931" s="32" t="s">
        <v>0</v>
      </c>
      <c r="F931" s="32"/>
      <c r="G931" s="32"/>
      <c r="H931" s="32"/>
      <c r="I931" s="32"/>
    </row>
    <row r="932" spans="1:9" ht="25.5">
      <c r="A932" s="30" t="s">
        <v>24</v>
      </c>
      <c r="B932" s="31" t="s">
        <v>25</v>
      </c>
      <c r="C932" s="31" t="s">
        <v>0</v>
      </c>
      <c r="D932" s="32">
        <v>140480.70000000001</v>
      </c>
      <c r="E932" s="32">
        <f>E933+E942+E946</f>
        <v>140480.68151999998</v>
      </c>
      <c r="F932" s="32">
        <f t="shared" ref="F932:G932" si="442">F933+F942+F946</f>
        <v>140480.66151999999</v>
      </c>
      <c r="G932" s="32">
        <f t="shared" si="442"/>
        <v>138862.97319000002</v>
      </c>
      <c r="H932" s="32">
        <f t="shared" si="432"/>
        <v>98.848434831261528</v>
      </c>
      <c r="I932" s="32">
        <f t="shared" si="433"/>
        <v>98.848447834608734</v>
      </c>
    </row>
    <row r="933" spans="1:9">
      <c r="A933" s="33" t="s">
        <v>83</v>
      </c>
      <c r="B933" s="28" t="s">
        <v>84</v>
      </c>
      <c r="C933" s="28" t="s">
        <v>0</v>
      </c>
      <c r="D933" s="34">
        <v>81024.800000000003</v>
      </c>
      <c r="E933" s="34">
        <f>E934+E936+E938+E940</f>
        <v>81024.801519999994</v>
      </c>
      <c r="F933" s="34">
        <f t="shared" ref="F933:G933" si="443">F934+F936+F938+F940</f>
        <v>81024.801519999994</v>
      </c>
      <c r="G933" s="34">
        <f t="shared" si="443"/>
        <v>79407.113190000018</v>
      </c>
      <c r="H933" s="34">
        <f t="shared" si="432"/>
        <v>98.003467074278518</v>
      </c>
      <c r="I933" s="34">
        <f t="shared" si="433"/>
        <v>98.003465235764054</v>
      </c>
    </row>
    <row r="934" spans="1:9" ht="38.25">
      <c r="A934" s="33" t="s">
        <v>85</v>
      </c>
      <c r="B934" s="28" t="s">
        <v>84</v>
      </c>
      <c r="C934" s="28" t="s">
        <v>86</v>
      </c>
      <c r="D934" s="34">
        <v>75599.199999999997</v>
      </c>
      <c r="E934" s="34">
        <f>E935</f>
        <v>75607.188420000006</v>
      </c>
      <c r="F934" s="34">
        <f t="shared" ref="F934:G934" si="444">F935</f>
        <v>75607.188420000006</v>
      </c>
      <c r="G934" s="34">
        <f t="shared" si="444"/>
        <v>74174.803130000015</v>
      </c>
      <c r="H934" s="34">
        <f t="shared" si="432"/>
        <v>98.115857218065827</v>
      </c>
      <c r="I934" s="34">
        <f t="shared" si="433"/>
        <v>98.105490602238703</v>
      </c>
    </row>
    <row r="935" spans="1:9">
      <c r="A935" s="33" t="s">
        <v>87</v>
      </c>
      <c r="B935" s="28" t="s">
        <v>84</v>
      </c>
      <c r="C935" s="28" t="s">
        <v>88</v>
      </c>
      <c r="D935" s="34">
        <v>75599.199999999997</v>
      </c>
      <c r="E935" s="34">
        <f>КВСР!J68+КВСР!J2932</f>
        <v>75607.188420000006</v>
      </c>
      <c r="F935" s="34">
        <f>КВСР!K68+КВСР!K2932</f>
        <v>75607.188420000006</v>
      </c>
      <c r="G935" s="34">
        <f>КВСР!L68+КВСР!L2932</f>
        <v>74174.803130000015</v>
      </c>
      <c r="H935" s="34">
        <f t="shared" si="432"/>
        <v>98.115857218065827</v>
      </c>
      <c r="I935" s="34">
        <f t="shared" si="433"/>
        <v>98.105490602238703</v>
      </c>
    </row>
    <row r="936" spans="1:9">
      <c r="A936" s="33" t="s">
        <v>89</v>
      </c>
      <c r="B936" s="28" t="s">
        <v>84</v>
      </c>
      <c r="C936" s="28" t="s">
        <v>90</v>
      </c>
      <c r="D936" s="34">
        <v>5294.8</v>
      </c>
      <c r="E936" s="34">
        <f>E937</f>
        <v>5286.8115799999996</v>
      </c>
      <c r="F936" s="34">
        <f t="shared" ref="F936:G936" si="445">F937</f>
        <v>5286.8115799999996</v>
      </c>
      <c r="G936" s="34">
        <f t="shared" si="445"/>
        <v>5103.6685400000006</v>
      </c>
      <c r="H936" s="34">
        <f t="shared" si="432"/>
        <v>96.390204351439152</v>
      </c>
      <c r="I936" s="34">
        <f t="shared" si="433"/>
        <v>96.535850819937892</v>
      </c>
    </row>
    <row r="937" spans="1:9" ht="25.5">
      <c r="A937" s="33" t="s">
        <v>91</v>
      </c>
      <c r="B937" s="28" t="s">
        <v>84</v>
      </c>
      <c r="C937" s="28" t="s">
        <v>92</v>
      </c>
      <c r="D937" s="34">
        <v>5294.8</v>
      </c>
      <c r="E937" s="34">
        <f>КВСР!J70+КВСР!J2934</f>
        <v>5286.8115799999996</v>
      </c>
      <c r="F937" s="34">
        <f>КВСР!K70+КВСР!K2934</f>
        <v>5286.8115799999996</v>
      </c>
      <c r="G937" s="34">
        <f>КВСР!L70+КВСР!L2934</f>
        <v>5103.6685400000006</v>
      </c>
      <c r="H937" s="34">
        <f t="shared" si="432"/>
        <v>96.390204351439152</v>
      </c>
      <c r="I937" s="34">
        <f t="shared" si="433"/>
        <v>96.535850819937892</v>
      </c>
    </row>
    <row r="938" spans="1:9">
      <c r="A938" s="33" t="s">
        <v>93</v>
      </c>
      <c r="B938" s="28" t="s">
        <v>84</v>
      </c>
      <c r="C938" s="28" t="s">
        <v>94</v>
      </c>
      <c r="D938" s="34">
        <v>120</v>
      </c>
      <c r="E938" s="34">
        <f>E939</f>
        <v>120</v>
      </c>
      <c r="F938" s="34">
        <f t="shared" ref="F938:G938" si="446">F939</f>
        <v>120</v>
      </c>
      <c r="G938" s="34">
        <f t="shared" si="446"/>
        <v>120</v>
      </c>
      <c r="H938" s="34">
        <f t="shared" si="432"/>
        <v>100</v>
      </c>
      <c r="I938" s="34">
        <f t="shared" si="433"/>
        <v>100</v>
      </c>
    </row>
    <row r="939" spans="1:9">
      <c r="A939" s="33" t="s">
        <v>95</v>
      </c>
      <c r="B939" s="28" t="s">
        <v>84</v>
      </c>
      <c r="C939" s="28" t="s">
        <v>96</v>
      </c>
      <c r="D939" s="34">
        <v>120</v>
      </c>
      <c r="E939" s="34">
        <f>КВСР!J72</f>
        <v>120</v>
      </c>
      <c r="F939" s="34">
        <f>КВСР!K72</f>
        <v>120</v>
      </c>
      <c r="G939" s="34">
        <f>КВСР!L72</f>
        <v>120</v>
      </c>
      <c r="H939" s="34">
        <f t="shared" si="432"/>
        <v>100</v>
      </c>
      <c r="I939" s="34">
        <f t="shared" si="433"/>
        <v>100</v>
      </c>
    </row>
    <row r="940" spans="1:9">
      <c r="A940" s="33" t="s">
        <v>97</v>
      </c>
      <c r="B940" s="28" t="s">
        <v>84</v>
      </c>
      <c r="C940" s="28" t="s">
        <v>98</v>
      </c>
      <c r="D940" s="34">
        <v>10.8</v>
      </c>
      <c r="E940" s="34">
        <f>E941</f>
        <v>10.80152</v>
      </c>
      <c r="F940" s="34">
        <f t="shared" ref="F940:G940" si="447">F941</f>
        <v>10.80152</v>
      </c>
      <c r="G940" s="34">
        <f t="shared" si="447"/>
        <v>8.6415199999999999</v>
      </c>
      <c r="H940" s="34">
        <f t="shared" si="432"/>
        <v>80.014074074074074</v>
      </c>
      <c r="I940" s="34">
        <f t="shared" si="433"/>
        <v>80.002814418711438</v>
      </c>
    </row>
    <row r="941" spans="1:9">
      <c r="A941" s="33" t="s">
        <v>99</v>
      </c>
      <c r="B941" s="28" t="s">
        <v>84</v>
      </c>
      <c r="C941" s="28" t="s">
        <v>100</v>
      </c>
      <c r="D941" s="34">
        <v>10.8</v>
      </c>
      <c r="E941" s="34">
        <f>КВСР!J74+КВСР!J2936</f>
        <v>10.80152</v>
      </c>
      <c r="F941" s="34">
        <f>КВСР!K74+КВСР!K2936</f>
        <v>10.80152</v>
      </c>
      <c r="G941" s="34">
        <f>КВСР!L74+КВСР!L2936</f>
        <v>8.6415199999999999</v>
      </c>
      <c r="H941" s="34">
        <f t="shared" si="432"/>
        <v>80.014074074074074</v>
      </c>
      <c r="I941" s="34">
        <f t="shared" si="433"/>
        <v>80.002814418711438</v>
      </c>
    </row>
    <row r="942" spans="1:9">
      <c r="A942" s="33" t="s">
        <v>60</v>
      </c>
      <c r="B942" s="28" t="s">
        <v>101</v>
      </c>
      <c r="C942" s="28" t="s">
        <v>0</v>
      </c>
      <c r="D942" s="34">
        <v>59185.9</v>
      </c>
      <c r="E942" s="34">
        <f>E943</f>
        <v>59185.880000000005</v>
      </c>
      <c r="F942" s="34">
        <f t="shared" ref="F942:G942" si="448">F943</f>
        <v>59185.860000000008</v>
      </c>
      <c r="G942" s="34">
        <f t="shared" si="448"/>
        <v>59185.860000000008</v>
      </c>
      <c r="H942" s="34">
        <f t="shared" si="432"/>
        <v>99.999932416335653</v>
      </c>
      <c r="I942" s="34">
        <f t="shared" si="433"/>
        <v>99.999966208156408</v>
      </c>
    </row>
    <row r="943" spans="1:9" ht="25.5">
      <c r="A943" s="33" t="s">
        <v>62</v>
      </c>
      <c r="B943" s="28" t="s">
        <v>101</v>
      </c>
      <c r="C943" s="28" t="s">
        <v>63</v>
      </c>
      <c r="D943" s="34">
        <v>59185.9</v>
      </c>
      <c r="E943" s="34">
        <f>E944+E945</f>
        <v>59185.880000000005</v>
      </c>
      <c r="F943" s="34">
        <f t="shared" ref="F943:G943" si="449">F944+F945</f>
        <v>59185.860000000008</v>
      </c>
      <c r="G943" s="34">
        <f t="shared" si="449"/>
        <v>59185.860000000008</v>
      </c>
      <c r="H943" s="34">
        <f t="shared" si="432"/>
        <v>99.999932416335653</v>
      </c>
      <c r="I943" s="34">
        <f t="shared" si="433"/>
        <v>99.999966208156408</v>
      </c>
    </row>
    <row r="944" spans="1:9">
      <c r="A944" s="33" t="s">
        <v>64</v>
      </c>
      <c r="B944" s="28" t="s">
        <v>101</v>
      </c>
      <c r="C944" s="28" t="s">
        <v>65</v>
      </c>
      <c r="D944" s="34">
        <v>47949</v>
      </c>
      <c r="E944" s="34">
        <f>КВСР!J77+КВСР!J108</f>
        <v>47948.98</v>
      </c>
      <c r="F944" s="34">
        <f>КВСР!K77+КВСР!K108</f>
        <v>47948.960000000006</v>
      </c>
      <c r="G944" s="34">
        <f>КВСР!L77+КВСР!L108</f>
        <v>47948.960000000006</v>
      </c>
      <c r="H944" s="34">
        <f t="shared" si="432"/>
        <v>99.999916578030835</v>
      </c>
      <c r="I944" s="34">
        <f t="shared" si="433"/>
        <v>99.99995828899803</v>
      </c>
    </row>
    <row r="945" spans="1:9">
      <c r="A945" s="33" t="s">
        <v>102</v>
      </c>
      <c r="B945" s="28" t="s">
        <v>101</v>
      </c>
      <c r="C945" s="28" t="s">
        <v>103</v>
      </c>
      <c r="D945" s="34">
        <v>11236.9</v>
      </c>
      <c r="E945" s="34">
        <f>КВСР!J78</f>
        <v>11236.9</v>
      </c>
      <c r="F945" s="34">
        <f>КВСР!K78</f>
        <v>11236.9</v>
      </c>
      <c r="G945" s="34">
        <f>КВСР!L78</f>
        <v>11236.9</v>
      </c>
      <c r="H945" s="34">
        <f t="shared" si="432"/>
        <v>100</v>
      </c>
      <c r="I945" s="34">
        <f t="shared" si="433"/>
        <v>100</v>
      </c>
    </row>
    <row r="946" spans="1:9" ht="38.25">
      <c r="A946" s="33" t="s">
        <v>26</v>
      </c>
      <c r="B946" s="28" t="s">
        <v>27</v>
      </c>
      <c r="C946" s="28" t="s">
        <v>0</v>
      </c>
      <c r="D946" s="34">
        <v>270</v>
      </c>
      <c r="E946" s="34">
        <f>E947</f>
        <v>270</v>
      </c>
      <c r="F946" s="34">
        <f t="shared" ref="F946:G947" si="450">F947</f>
        <v>270</v>
      </c>
      <c r="G946" s="34">
        <f t="shared" si="450"/>
        <v>270</v>
      </c>
      <c r="H946" s="34">
        <f t="shared" si="432"/>
        <v>100</v>
      </c>
      <c r="I946" s="34">
        <f t="shared" si="433"/>
        <v>100</v>
      </c>
    </row>
    <row r="947" spans="1:9">
      <c r="A947" s="33" t="s">
        <v>28</v>
      </c>
      <c r="B947" s="28" t="s">
        <v>27</v>
      </c>
      <c r="C947" s="28" t="s">
        <v>29</v>
      </c>
      <c r="D947" s="34">
        <v>270</v>
      </c>
      <c r="E947" s="34">
        <f>E948</f>
        <v>270</v>
      </c>
      <c r="F947" s="34">
        <f t="shared" si="450"/>
        <v>270</v>
      </c>
      <c r="G947" s="34">
        <f t="shared" si="450"/>
        <v>270</v>
      </c>
      <c r="H947" s="34">
        <f t="shared" si="432"/>
        <v>100</v>
      </c>
      <c r="I947" s="34">
        <f t="shared" si="433"/>
        <v>100</v>
      </c>
    </row>
    <row r="948" spans="1:9">
      <c r="A948" s="33" t="s">
        <v>30</v>
      </c>
      <c r="B948" s="28" t="s">
        <v>27</v>
      </c>
      <c r="C948" s="28" t="s">
        <v>31</v>
      </c>
      <c r="D948" s="34">
        <v>270</v>
      </c>
      <c r="E948" s="34">
        <f>КВСР!J17</f>
        <v>270</v>
      </c>
      <c r="F948" s="34">
        <f>КВСР!K17</f>
        <v>270</v>
      </c>
      <c r="G948" s="34">
        <f>КВСР!L17</f>
        <v>270</v>
      </c>
      <c r="H948" s="34">
        <f t="shared" si="432"/>
        <v>100</v>
      </c>
      <c r="I948" s="34">
        <f t="shared" si="433"/>
        <v>100</v>
      </c>
    </row>
    <row r="949" spans="1:9">
      <c r="A949" s="30" t="s">
        <v>0</v>
      </c>
      <c r="B949" s="43" t="s">
        <v>0</v>
      </c>
      <c r="C949" s="31" t="s">
        <v>0</v>
      </c>
      <c r="D949" s="32" t="s">
        <v>0</v>
      </c>
      <c r="E949" s="32" t="s">
        <v>0</v>
      </c>
      <c r="F949" s="32"/>
      <c r="G949" s="32"/>
      <c r="H949" s="32"/>
      <c r="I949" s="32"/>
    </row>
    <row r="950" spans="1:9" ht="38.25">
      <c r="A950" s="30" t="s">
        <v>819</v>
      </c>
      <c r="B950" s="31" t="s">
        <v>820</v>
      </c>
      <c r="C950" s="31" t="s">
        <v>0</v>
      </c>
      <c r="D950" s="32">
        <v>931285</v>
      </c>
      <c r="E950" s="32">
        <f>E951+E998+E1003+E1011</f>
        <v>931285.00000000012</v>
      </c>
      <c r="F950" s="32">
        <f t="shared" ref="F950:G950" si="451">F951+F998+F1003+F1011</f>
        <v>886332.08333000017</v>
      </c>
      <c r="G950" s="32">
        <f t="shared" si="451"/>
        <v>879659.99521000008</v>
      </c>
      <c r="H950" s="32">
        <f t="shared" si="432"/>
        <v>94.456583667727926</v>
      </c>
      <c r="I950" s="32">
        <f t="shared" si="433"/>
        <v>94.456583667727926</v>
      </c>
    </row>
    <row r="951" spans="1:9" ht="25.5">
      <c r="A951" s="30" t="s">
        <v>826</v>
      </c>
      <c r="B951" s="31" t="s">
        <v>827</v>
      </c>
      <c r="C951" s="31" t="s">
        <v>0</v>
      </c>
      <c r="D951" s="32">
        <v>874412.8</v>
      </c>
      <c r="E951" s="32">
        <f>E952+E955+E963+E973+E976+E986+E989</f>
        <v>874412.8</v>
      </c>
      <c r="F951" s="32">
        <f t="shared" ref="F951:G951" si="452">F952+F955+F963+F973+F976+F986+F989</f>
        <v>874412.8</v>
      </c>
      <c r="G951" s="32">
        <f t="shared" si="452"/>
        <v>867779.40664000006</v>
      </c>
      <c r="H951" s="32">
        <f t="shared" si="432"/>
        <v>99.241388808581036</v>
      </c>
      <c r="I951" s="32">
        <f t="shared" si="433"/>
        <v>99.241388808581036</v>
      </c>
    </row>
    <row r="952" spans="1:9" ht="25.5">
      <c r="A952" s="33" t="s">
        <v>828</v>
      </c>
      <c r="B952" s="28" t="s">
        <v>829</v>
      </c>
      <c r="C952" s="28" t="s">
        <v>0</v>
      </c>
      <c r="D952" s="34">
        <v>5593.5</v>
      </c>
      <c r="E952" s="34">
        <f>E953</f>
        <v>5593.5</v>
      </c>
      <c r="F952" s="34">
        <f t="shared" ref="F952:G953" si="453">F953</f>
        <v>5593.5</v>
      </c>
      <c r="G952" s="34">
        <f t="shared" si="453"/>
        <v>5593.49</v>
      </c>
      <c r="H952" s="34">
        <f t="shared" si="432"/>
        <v>99.999821221060159</v>
      </c>
      <c r="I952" s="34">
        <f t="shared" si="433"/>
        <v>99.999821221060159</v>
      </c>
    </row>
    <row r="953" spans="1:9">
      <c r="A953" s="33" t="s">
        <v>97</v>
      </c>
      <c r="B953" s="28" t="s">
        <v>829</v>
      </c>
      <c r="C953" s="28" t="s">
        <v>98</v>
      </c>
      <c r="D953" s="34">
        <v>5593.5</v>
      </c>
      <c r="E953" s="34">
        <f>E954</f>
        <v>5593.5</v>
      </c>
      <c r="F953" s="34">
        <f t="shared" si="453"/>
        <v>5593.5</v>
      </c>
      <c r="G953" s="34">
        <f t="shared" si="453"/>
        <v>5593.49</v>
      </c>
      <c r="H953" s="34">
        <f t="shared" si="432"/>
        <v>99.999821221060159</v>
      </c>
      <c r="I953" s="34">
        <f t="shared" si="433"/>
        <v>99.999821221060159</v>
      </c>
    </row>
    <row r="954" spans="1:9" ht="25.5">
      <c r="A954" s="33" t="s">
        <v>240</v>
      </c>
      <c r="B954" s="28" t="s">
        <v>829</v>
      </c>
      <c r="C954" s="28" t="s">
        <v>241</v>
      </c>
      <c r="D954" s="34">
        <v>5593.5</v>
      </c>
      <c r="E954" s="34">
        <f>КВСР!J1852</f>
        <v>5593.5</v>
      </c>
      <c r="F954" s="34">
        <f>КВСР!K1852</f>
        <v>5593.5</v>
      </c>
      <c r="G954" s="34">
        <f>КВСР!L1852</f>
        <v>5593.49</v>
      </c>
      <c r="H954" s="34">
        <f t="shared" si="432"/>
        <v>99.999821221060159</v>
      </c>
      <c r="I954" s="34">
        <f t="shared" si="433"/>
        <v>99.999821221060159</v>
      </c>
    </row>
    <row r="955" spans="1:9">
      <c r="A955" s="33" t="s">
        <v>953</v>
      </c>
      <c r="B955" s="28" t="s">
        <v>954</v>
      </c>
      <c r="C955" s="28" t="s">
        <v>0</v>
      </c>
      <c r="D955" s="34">
        <v>427040.1</v>
      </c>
      <c r="E955" s="34">
        <f>E956+E958+E961</f>
        <v>427040.1</v>
      </c>
      <c r="F955" s="34">
        <f t="shared" ref="F955:G955" si="454">F956+F958+F961</f>
        <v>427040.1</v>
      </c>
      <c r="G955" s="34">
        <f t="shared" si="454"/>
        <v>421643.00666999997</v>
      </c>
      <c r="H955" s="34">
        <f t="shared" si="432"/>
        <v>98.736162404888901</v>
      </c>
      <c r="I955" s="34">
        <f t="shared" si="433"/>
        <v>98.736162404888901</v>
      </c>
    </row>
    <row r="956" spans="1:9">
      <c r="A956" s="33" t="s">
        <v>89</v>
      </c>
      <c r="B956" s="28" t="s">
        <v>954</v>
      </c>
      <c r="C956" s="28" t="s">
        <v>90</v>
      </c>
      <c r="D956" s="34">
        <v>7939.5</v>
      </c>
      <c r="E956" s="34">
        <f>E957</f>
        <v>6574.5</v>
      </c>
      <c r="F956" s="34">
        <f t="shared" ref="F956:G956" si="455">F957</f>
        <v>6574.5</v>
      </c>
      <c r="G956" s="34">
        <f t="shared" si="455"/>
        <v>6192.4002499999997</v>
      </c>
      <c r="H956" s="34">
        <f t="shared" si="432"/>
        <v>77.994839095660922</v>
      </c>
      <c r="I956" s="34">
        <f t="shared" si="433"/>
        <v>94.188154992775111</v>
      </c>
    </row>
    <row r="957" spans="1:9" ht="25.5">
      <c r="A957" s="33" t="s">
        <v>91</v>
      </c>
      <c r="B957" s="28" t="s">
        <v>954</v>
      </c>
      <c r="C957" s="28" t="s">
        <v>92</v>
      </c>
      <c r="D957" s="34">
        <v>7939.5</v>
      </c>
      <c r="E957" s="34">
        <f>КВСР!J2183</f>
        <v>6574.5</v>
      </c>
      <c r="F957" s="34">
        <f>КВСР!K2183</f>
        <v>6574.5</v>
      </c>
      <c r="G957" s="34">
        <f>КВСР!L2183</f>
        <v>6192.4002499999997</v>
      </c>
      <c r="H957" s="34">
        <f t="shared" si="432"/>
        <v>77.994839095660922</v>
      </c>
      <c r="I957" s="34">
        <f t="shared" si="433"/>
        <v>94.188154992775111</v>
      </c>
    </row>
    <row r="958" spans="1:9">
      <c r="A958" s="33" t="s">
        <v>93</v>
      </c>
      <c r="B958" s="28" t="s">
        <v>954</v>
      </c>
      <c r="C958" s="28" t="s">
        <v>94</v>
      </c>
      <c r="D958" s="34">
        <v>380175.6</v>
      </c>
      <c r="E958" s="34">
        <f>E959+E960</f>
        <v>395140.6</v>
      </c>
      <c r="F958" s="34">
        <f t="shared" ref="F958:G958" si="456">F959+F960</f>
        <v>395140.6</v>
      </c>
      <c r="G958" s="34">
        <f t="shared" si="456"/>
        <v>390813.92056999996</v>
      </c>
      <c r="H958" s="34">
        <f t="shared" si="432"/>
        <v>102.79826495177491</v>
      </c>
      <c r="I958" s="34">
        <f t="shared" si="433"/>
        <v>98.9050278736227</v>
      </c>
    </row>
    <row r="959" spans="1:9" ht="25.5">
      <c r="A959" s="33" t="s">
        <v>268</v>
      </c>
      <c r="B959" s="28" t="s">
        <v>954</v>
      </c>
      <c r="C959" s="28" t="s">
        <v>269</v>
      </c>
      <c r="D959" s="34">
        <v>364255.3</v>
      </c>
      <c r="E959" s="34">
        <f>КВСР!J2185</f>
        <v>383685.3</v>
      </c>
      <c r="F959" s="34">
        <f>КВСР!K2185</f>
        <v>383685.3</v>
      </c>
      <c r="G959" s="34">
        <f>КВСР!L2185</f>
        <v>379743.20221999998</v>
      </c>
      <c r="H959" s="34">
        <f t="shared" si="432"/>
        <v>104.25193599653868</v>
      </c>
      <c r="I959" s="34">
        <f t="shared" si="433"/>
        <v>98.97257002548703</v>
      </c>
    </row>
    <row r="960" spans="1:9">
      <c r="A960" s="33" t="s">
        <v>955</v>
      </c>
      <c r="B960" s="28" t="s">
        <v>954</v>
      </c>
      <c r="C960" s="28" t="s">
        <v>956</v>
      </c>
      <c r="D960" s="34">
        <v>15920.3</v>
      </c>
      <c r="E960" s="34">
        <f>КВСР!J2186</f>
        <v>11455.3</v>
      </c>
      <c r="F960" s="34">
        <f>КВСР!K2186</f>
        <v>11455.3</v>
      </c>
      <c r="G960" s="34">
        <f>КВСР!L2186</f>
        <v>11070.718349999999</v>
      </c>
      <c r="H960" s="34">
        <f t="shared" si="432"/>
        <v>69.538377731575409</v>
      </c>
      <c r="I960" s="34">
        <f t="shared" si="433"/>
        <v>96.642762302165806</v>
      </c>
    </row>
    <row r="961" spans="1:9">
      <c r="A961" s="33" t="s">
        <v>28</v>
      </c>
      <c r="B961" s="28" t="s">
        <v>954</v>
      </c>
      <c r="C961" s="28" t="s">
        <v>29</v>
      </c>
      <c r="D961" s="34">
        <v>38925</v>
      </c>
      <c r="E961" s="34">
        <f>E962</f>
        <v>25325</v>
      </c>
      <c r="F961" s="34">
        <f t="shared" ref="F961:G961" si="457">F962</f>
        <v>25325</v>
      </c>
      <c r="G961" s="34">
        <f t="shared" si="457"/>
        <v>24636.685850000002</v>
      </c>
      <c r="H961" s="34">
        <f t="shared" si="432"/>
        <v>63.292706101477201</v>
      </c>
      <c r="I961" s="34">
        <f t="shared" si="433"/>
        <v>97.282076406712733</v>
      </c>
    </row>
    <row r="962" spans="1:9" ht="25.5">
      <c r="A962" s="33" t="s">
        <v>971</v>
      </c>
      <c r="B962" s="28" t="s">
        <v>954</v>
      </c>
      <c r="C962" s="28" t="s">
        <v>972</v>
      </c>
      <c r="D962" s="34">
        <v>38925</v>
      </c>
      <c r="E962" s="34">
        <f>КВСР!J2226</f>
        <v>25325</v>
      </c>
      <c r="F962" s="34">
        <f>КВСР!K2226</f>
        <v>25325</v>
      </c>
      <c r="G962" s="34">
        <f>КВСР!L2226</f>
        <v>24636.685850000002</v>
      </c>
      <c r="H962" s="34">
        <f t="shared" si="432"/>
        <v>63.292706101477201</v>
      </c>
      <c r="I962" s="34">
        <f t="shared" si="433"/>
        <v>97.282076406712733</v>
      </c>
    </row>
    <row r="963" spans="1:9">
      <c r="A963" s="33" t="s">
        <v>83</v>
      </c>
      <c r="B963" s="28" t="s">
        <v>830</v>
      </c>
      <c r="C963" s="28" t="s">
        <v>0</v>
      </c>
      <c r="D963" s="34">
        <v>103356.4</v>
      </c>
      <c r="E963" s="34">
        <f>E964+E966+E968+E970</f>
        <v>103356.39999999998</v>
      </c>
      <c r="F963" s="34">
        <f t="shared" ref="F963:G963" si="458">F964+F966+F968+F970</f>
        <v>103356.39999999998</v>
      </c>
      <c r="G963" s="34">
        <f t="shared" si="458"/>
        <v>102807.65386999999</v>
      </c>
      <c r="H963" s="34">
        <f t="shared" si="432"/>
        <v>99.469073874477061</v>
      </c>
      <c r="I963" s="34">
        <f t="shared" si="433"/>
        <v>99.469073874477061</v>
      </c>
    </row>
    <row r="964" spans="1:9" ht="38.25">
      <c r="A964" s="33" t="s">
        <v>85</v>
      </c>
      <c r="B964" s="28" t="s">
        <v>830</v>
      </c>
      <c r="C964" s="28" t="s">
        <v>86</v>
      </c>
      <c r="D964" s="34">
        <v>96996.3</v>
      </c>
      <c r="E964" s="34">
        <f>E965</f>
        <v>96995.989999999991</v>
      </c>
      <c r="F964" s="34">
        <f t="shared" ref="F964:G964" si="459">F965</f>
        <v>96995.989999999991</v>
      </c>
      <c r="G964" s="34">
        <f t="shared" si="459"/>
        <v>96542.62801</v>
      </c>
      <c r="H964" s="34">
        <f t="shared" si="432"/>
        <v>99.532279076624576</v>
      </c>
      <c r="I964" s="34">
        <f t="shared" si="433"/>
        <v>99.532597182625807</v>
      </c>
    </row>
    <row r="965" spans="1:9">
      <c r="A965" s="33" t="s">
        <v>87</v>
      </c>
      <c r="B965" s="28" t="s">
        <v>830</v>
      </c>
      <c r="C965" s="28" t="s">
        <v>88</v>
      </c>
      <c r="D965" s="34">
        <v>96996.3</v>
      </c>
      <c r="E965" s="34">
        <f>КВСР!J1855</f>
        <v>96995.989999999991</v>
      </c>
      <c r="F965" s="34">
        <f>КВСР!K1855</f>
        <v>96995.989999999991</v>
      </c>
      <c r="G965" s="34">
        <f>КВСР!L1855</f>
        <v>96542.62801</v>
      </c>
      <c r="H965" s="34">
        <f t="shared" si="432"/>
        <v>99.532279076624576</v>
      </c>
      <c r="I965" s="34">
        <f t="shared" si="433"/>
        <v>99.532597182625807</v>
      </c>
    </row>
    <row r="966" spans="1:9">
      <c r="A966" s="33" t="s">
        <v>89</v>
      </c>
      <c r="B966" s="28" t="s">
        <v>830</v>
      </c>
      <c r="C966" s="28" t="s">
        <v>90</v>
      </c>
      <c r="D966" s="34">
        <v>5952.9</v>
      </c>
      <c r="E966" s="34">
        <f>E967</f>
        <v>5952.9</v>
      </c>
      <c r="F966" s="34">
        <f t="shared" ref="F966:G966" si="460">F967</f>
        <v>5952.9</v>
      </c>
      <c r="G966" s="34">
        <f t="shared" si="460"/>
        <v>5917.2874700000002</v>
      </c>
      <c r="H966" s="34">
        <f t="shared" si="432"/>
        <v>99.401761662383052</v>
      </c>
      <c r="I966" s="34">
        <f t="shared" si="433"/>
        <v>99.401761662383052</v>
      </c>
    </row>
    <row r="967" spans="1:9" ht="25.5">
      <c r="A967" s="33" t="s">
        <v>91</v>
      </c>
      <c r="B967" s="28" t="s">
        <v>830</v>
      </c>
      <c r="C967" s="28" t="s">
        <v>92</v>
      </c>
      <c r="D967" s="34">
        <v>5952.9</v>
      </c>
      <c r="E967" s="34">
        <f>КВСР!J1857</f>
        <v>5952.9</v>
      </c>
      <c r="F967" s="34">
        <f>КВСР!K1857</f>
        <v>5952.9</v>
      </c>
      <c r="G967" s="34">
        <f>КВСР!L1857</f>
        <v>5917.2874700000002</v>
      </c>
      <c r="H967" s="34">
        <f t="shared" si="432"/>
        <v>99.401761662383052</v>
      </c>
      <c r="I967" s="34">
        <f t="shared" si="433"/>
        <v>99.401761662383052</v>
      </c>
    </row>
    <row r="968" spans="1:9">
      <c r="A968" s="33" t="s">
        <v>93</v>
      </c>
      <c r="B968" s="28" t="s">
        <v>830</v>
      </c>
      <c r="C968" s="28" t="s">
        <v>94</v>
      </c>
      <c r="D968" s="34">
        <v>60</v>
      </c>
      <c r="E968" s="34">
        <f>E969</f>
        <v>60</v>
      </c>
      <c r="F968" s="34">
        <f t="shared" ref="F968:G968" si="461">F969</f>
        <v>60</v>
      </c>
      <c r="G968" s="34">
        <f t="shared" si="461"/>
        <v>60</v>
      </c>
      <c r="H968" s="34">
        <f t="shared" si="432"/>
        <v>100</v>
      </c>
      <c r="I968" s="34">
        <f t="shared" si="433"/>
        <v>100</v>
      </c>
    </row>
    <row r="969" spans="1:9">
      <c r="A969" s="33" t="s">
        <v>95</v>
      </c>
      <c r="B969" s="28" t="s">
        <v>830</v>
      </c>
      <c r="C969" s="28" t="s">
        <v>96</v>
      </c>
      <c r="D969" s="34">
        <v>60</v>
      </c>
      <c r="E969" s="34">
        <f>КВСР!J1859</f>
        <v>60</v>
      </c>
      <c r="F969" s="34">
        <f>КВСР!K1859</f>
        <v>60</v>
      </c>
      <c r="G969" s="34">
        <f>КВСР!L1859</f>
        <v>60</v>
      </c>
      <c r="H969" s="34">
        <f t="shared" si="432"/>
        <v>100</v>
      </c>
      <c r="I969" s="34">
        <f t="shared" si="433"/>
        <v>100</v>
      </c>
    </row>
    <row r="970" spans="1:9">
      <c r="A970" s="33" t="s">
        <v>97</v>
      </c>
      <c r="B970" s="28" t="s">
        <v>830</v>
      </c>
      <c r="C970" s="28" t="s">
        <v>98</v>
      </c>
      <c r="D970" s="34">
        <v>347.2</v>
      </c>
      <c r="E970" s="34">
        <f>E971+E972</f>
        <v>347.51</v>
      </c>
      <c r="F970" s="34">
        <f t="shared" ref="F970:G970" si="462">F971+F972</f>
        <v>347.51</v>
      </c>
      <c r="G970" s="34">
        <f t="shared" si="462"/>
        <v>287.73838999999998</v>
      </c>
      <c r="H970" s="34">
        <f t="shared" ref="H970:H1032" si="463">G970/D970*100</f>
        <v>82.873960253456218</v>
      </c>
      <c r="I970" s="34">
        <f t="shared" ref="I970:I1032" si="464">G970/E970*100</f>
        <v>82.800031653765359</v>
      </c>
    </row>
    <row r="971" spans="1:9">
      <c r="A971" s="33" t="s">
        <v>248</v>
      </c>
      <c r="B971" s="28" t="s">
        <v>830</v>
      </c>
      <c r="C971" s="28" t="s">
        <v>249</v>
      </c>
      <c r="D971" s="34">
        <v>180.7</v>
      </c>
      <c r="E971" s="34">
        <f>КВСР!J1861</f>
        <v>187</v>
      </c>
      <c r="F971" s="34">
        <f>КВСР!K1861</f>
        <v>187</v>
      </c>
      <c r="G971" s="34">
        <f>КВСР!L1861</f>
        <v>186.13278</v>
      </c>
      <c r="H971" s="34">
        <f t="shared" si="463"/>
        <v>103.00651909241839</v>
      </c>
      <c r="I971" s="34">
        <f t="shared" si="464"/>
        <v>99.536245989304803</v>
      </c>
    </row>
    <row r="972" spans="1:9">
      <c r="A972" s="33" t="s">
        <v>99</v>
      </c>
      <c r="B972" s="28" t="s">
        <v>830</v>
      </c>
      <c r="C972" s="28" t="s">
        <v>100</v>
      </c>
      <c r="D972" s="34">
        <v>166.5</v>
      </c>
      <c r="E972" s="34">
        <f>КВСР!J1862</f>
        <v>160.51</v>
      </c>
      <c r="F972" s="34">
        <f>КВСР!K1862</f>
        <v>160.51</v>
      </c>
      <c r="G972" s="34">
        <f>КВСР!L1862</f>
        <v>101.60561</v>
      </c>
      <c r="H972" s="34">
        <f t="shared" si="463"/>
        <v>61.024390390390394</v>
      </c>
      <c r="I972" s="34">
        <f t="shared" si="464"/>
        <v>63.301731979315932</v>
      </c>
    </row>
    <row r="973" spans="1:9">
      <c r="A973" s="33" t="s">
        <v>246</v>
      </c>
      <c r="B973" s="28" t="s">
        <v>831</v>
      </c>
      <c r="C973" s="28" t="s">
        <v>0</v>
      </c>
      <c r="D973" s="34">
        <v>8513.2000000000007</v>
      </c>
      <c r="E973" s="34">
        <f>E974</f>
        <v>8513.2000000000007</v>
      </c>
      <c r="F973" s="34">
        <f t="shared" ref="F973:G974" si="465">F974</f>
        <v>8513.2000000000007</v>
      </c>
      <c r="G973" s="34">
        <f t="shared" si="465"/>
        <v>8512.9064099999996</v>
      </c>
      <c r="H973" s="34">
        <f t="shared" si="463"/>
        <v>99.996551355541968</v>
      </c>
      <c r="I973" s="34">
        <f t="shared" si="464"/>
        <v>99.996551355541968</v>
      </c>
    </row>
    <row r="974" spans="1:9">
      <c r="A974" s="33" t="s">
        <v>89</v>
      </c>
      <c r="B974" s="28" t="s">
        <v>831</v>
      </c>
      <c r="C974" s="28" t="s">
        <v>90</v>
      </c>
      <c r="D974" s="34">
        <v>8513.2000000000007</v>
      </c>
      <c r="E974" s="34">
        <f>E975</f>
        <v>8513.2000000000007</v>
      </c>
      <c r="F974" s="34">
        <f t="shared" si="465"/>
        <v>8513.2000000000007</v>
      </c>
      <c r="G974" s="34">
        <f t="shared" si="465"/>
        <v>8512.9064099999996</v>
      </c>
      <c r="H974" s="34">
        <f t="shared" si="463"/>
        <v>99.996551355541968</v>
      </c>
      <c r="I974" s="34">
        <f t="shared" si="464"/>
        <v>99.996551355541968</v>
      </c>
    </row>
    <row r="975" spans="1:9" ht="25.5">
      <c r="A975" s="33" t="s">
        <v>91</v>
      </c>
      <c r="B975" s="28" t="s">
        <v>831</v>
      </c>
      <c r="C975" s="28" t="s">
        <v>92</v>
      </c>
      <c r="D975" s="34">
        <v>8513.2000000000007</v>
      </c>
      <c r="E975" s="34">
        <f>КВСР!J1865</f>
        <v>8513.2000000000007</v>
      </c>
      <c r="F975" s="34">
        <f>КВСР!K1865</f>
        <v>8513.2000000000007</v>
      </c>
      <c r="G975" s="34">
        <f>КВСР!L1865</f>
        <v>8512.9064099999996</v>
      </c>
      <c r="H975" s="34">
        <f t="shared" si="463"/>
        <v>99.996551355541968</v>
      </c>
      <c r="I975" s="34">
        <f t="shared" si="464"/>
        <v>99.996551355541968</v>
      </c>
    </row>
    <row r="976" spans="1:9">
      <c r="A976" s="33" t="s">
        <v>60</v>
      </c>
      <c r="B976" s="28" t="s">
        <v>832</v>
      </c>
      <c r="C976" s="28" t="s">
        <v>0</v>
      </c>
      <c r="D976" s="34">
        <v>264213.8</v>
      </c>
      <c r="E976" s="34">
        <f>E977+E979+E981+E983</f>
        <v>264213.8</v>
      </c>
      <c r="F976" s="34">
        <f t="shared" ref="F976:G976" si="466">F977+F979+F981+F983</f>
        <v>264213.8</v>
      </c>
      <c r="G976" s="34">
        <f t="shared" si="466"/>
        <v>263734.20523000002</v>
      </c>
      <c r="H976" s="34">
        <f t="shared" si="463"/>
        <v>99.818482316215139</v>
      </c>
      <c r="I976" s="34">
        <f t="shared" si="464"/>
        <v>99.818482316215139</v>
      </c>
    </row>
    <row r="977" spans="1:9" ht="38.25">
      <c r="A977" s="33" t="s">
        <v>85</v>
      </c>
      <c r="B977" s="28" t="s">
        <v>832</v>
      </c>
      <c r="C977" s="28" t="s">
        <v>86</v>
      </c>
      <c r="D977" s="34">
        <v>236808.9</v>
      </c>
      <c r="E977" s="34">
        <f>E978</f>
        <v>236569.93</v>
      </c>
      <c r="F977" s="34">
        <f t="shared" ref="F977:G977" si="467">F978</f>
        <v>236569.93</v>
      </c>
      <c r="G977" s="34">
        <f t="shared" si="467"/>
        <v>236140.45833000002</v>
      </c>
      <c r="H977" s="34">
        <f t="shared" si="463"/>
        <v>99.717729498342351</v>
      </c>
      <c r="I977" s="34">
        <f t="shared" si="464"/>
        <v>99.81845889289481</v>
      </c>
    </row>
    <row r="978" spans="1:9">
      <c r="A978" s="33" t="s">
        <v>299</v>
      </c>
      <c r="B978" s="28" t="s">
        <v>832</v>
      </c>
      <c r="C978" s="28" t="s">
        <v>300</v>
      </c>
      <c r="D978" s="34">
        <v>236808.9</v>
      </c>
      <c r="E978" s="34">
        <f>КВСР!J1868</f>
        <v>236569.93</v>
      </c>
      <c r="F978" s="34">
        <f>КВСР!K1868</f>
        <v>236569.93</v>
      </c>
      <c r="G978" s="34">
        <f>КВСР!L1868</f>
        <v>236140.45833000002</v>
      </c>
      <c r="H978" s="34">
        <f t="shared" si="463"/>
        <v>99.717729498342351</v>
      </c>
      <c r="I978" s="34">
        <f t="shared" si="464"/>
        <v>99.81845889289481</v>
      </c>
    </row>
    <row r="979" spans="1:9">
      <c r="A979" s="33" t="s">
        <v>89</v>
      </c>
      <c r="B979" s="28" t="s">
        <v>832</v>
      </c>
      <c r="C979" s="28" t="s">
        <v>90</v>
      </c>
      <c r="D979" s="34">
        <v>25368.5</v>
      </c>
      <c r="E979" s="34">
        <f>E980</f>
        <v>25393.367999999999</v>
      </c>
      <c r="F979" s="34">
        <f t="shared" ref="F979:G979" si="468">F980</f>
        <v>25393.367999999999</v>
      </c>
      <c r="G979" s="34">
        <f t="shared" si="468"/>
        <v>25347.290779999999</v>
      </c>
      <c r="H979" s="34">
        <f t="shared" si="463"/>
        <v>99.9163954510515</v>
      </c>
      <c r="I979" s="34">
        <f t="shared" si="464"/>
        <v>99.818546244042935</v>
      </c>
    </row>
    <row r="980" spans="1:9" ht="25.5">
      <c r="A980" s="33" t="s">
        <v>91</v>
      </c>
      <c r="B980" s="28" t="s">
        <v>832</v>
      </c>
      <c r="C980" s="28" t="s">
        <v>92</v>
      </c>
      <c r="D980" s="34">
        <v>25368.5</v>
      </c>
      <c r="E980" s="34">
        <f>КВСР!J1870</f>
        <v>25393.367999999999</v>
      </c>
      <c r="F980" s="34">
        <f>КВСР!K1870</f>
        <v>25393.367999999999</v>
      </c>
      <c r="G980" s="34">
        <f>КВСР!L1870</f>
        <v>25347.290779999999</v>
      </c>
      <c r="H980" s="34">
        <f t="shared" si="463"/>
        <v>99.9163954510515</v>
      </c>
      <c r="I980" s="34">
        <f t="shared" si="464"/>
        <v>99.818546244042935</v>
      </c>
    </row>
    <row r="981" spans="1:9">
      <c r="A981" s="33" t="s">
        <v>93</v>
      </c>
      <c r="B981" s="28" t="s">
        <v>832</v>
      </c>
      <c r="C981" s="28" t="s">
        <v>94</v>
      </c>
      <c r="D981" s="34">
        <v>800</v>
      </c>
      <c r="E981" s="34">
        <f>E982</f>
        <v>1038.67</v>
      </c>
      <c r="F981" s="34">
        <f t="shared" ref="F981:G981" si="469">F982</f>
        <v>1038.67</v>
      </c>
      <c r="G981" s="34">
        <f t="shared" si="469"/>
        <v>1038.5898199999999</v>
      </c>
      <c r="H981" s="34">
        <f t="shared" si="463"/>
        <v>129.82372749999999</v>
      </c>
      <c r="I981" s="34">
        <f t="shared" si="464"/>
        <v>99.992280512578574</v>
      </c>
    </row>
    <row r="982" spans="1:9" ht="25.5">
      <c r="A982" s="33" t="s">
        <v>268</v>
      </c>
      <c r="B982" s="28" t="s">
        <v>832</v>
      </c>
      <c r="C982" s="28" t="s">
        <v>269</v>
      </c>
      <c r="D982" s="34">
        <v>800</v>
      </c>
      <c r="E982" s="34">
        <f>КВСР!J1872</f>
        <v>1038.67</v>
      </c>
      <c r="F982" s="34">
        <f>КВСР!K1872</f>
        <v>1038.67</v>
      </c>
      <c r="G982" s="34">
        <f>КВСР!L1872</f>
        <v>1038.5898199999999</v>
      </c>
      <c r="H982" s="34">
        <f t="shared" si="463"/>
        <v>129.82372749999999</v>
      </c>
      <c r="I982" s="34">
        <f t="shared" si="464"/>
        <v>99.992280512578574</v>
      </c>
    </row>
    <row r="983" spans="1:9">
      <c r="A983" s="33" t="s">
        <v>97</v>
      </c>
      <c r="B983" s="28" t="s">
        <v>832</v>
      </c>
      <c r="C983" s="28" t="s">
        <v>98</v>
      </c>
      <c r="D983" s="34">
        <v>1236.4000000000001</v>
      </c>
      <c r="E983" s="34">
        <f>E985+E984</f>
        <v>1211.8319999999999</v>
      </c>
      <c r="F983" s="34">
        <f t="shared" ref="F983:G983" si="470">F985+F984</f>
        <v>1211.8319999999999</v>
      </c>
      <c r="G983" s="34">
        <f t="shared" si="470"/>
        <v>1207.8662999999999</v>
      </c>
      <c r="H983" s="34">
        <f t="shared" si="463"/>
        <v>97.692195082497562</v>
      </c>
      <c r="I983" s="34">
        <f t="shared" si="464"/>
        <v>99.672751668548116</v>
      </c>
    </row>
    <row r="984" spans="1:9">
      <c r="A984" s="8" t="s">
        <v>248</v>
      </c>
      <c r="B984" s="28" t="s">
        <v>832</v>
      </c>
      <c r="C984" s="28">
        <v>830</v>
      </c>
      <c r="D984" s="34"/>
      <c r="E984" s="34">
        <f>КВСР!J1874</f>
        <v>0.3</v>
      </c>
      <c r="F984" s="34">
        <f>КВСР!K1874</f>
        <v>0.3</v>
      </c>
      <c r="G984" s="34">
        <f>КВСР!L1874</f>
        <v>0.3</v>
      </c>
      <c r="H984" s="34">
        <v>0</v>
      </c>
      <c r="I984" s="34">
        <f t="shared" si="464"/>
        <v>100</v>
      </c>
    </row>
    <row r="985" spans="1:9">
      <c r="A985" s="33" t="s">
        <v>99</v>
      </c>
      <c r="B985" s="28" t="s">
        <v>832</v>
      </c>
      <c r="C985" s="28" t="s">
        <v>100</v>
      </c>
      <c r="D985" s="34">
        <v>1236.4000000000001</v>
      </c>
      <c r="E985" s="34">
        <f>КВСР!J1875</f>
        <v>1211.5319999999999</v>
      </c>
      <c r="F985" s="34">
        <f>КВСР!K1875</f>
        <v>1211.5319999999999</v>
      </c>
      <c r="G985" s="34">
        <f>КВСР!L1875</f>
        <v>1207.5663</v>
      </c>
      <c r="H985" s="34">
        <f t="shared" si="463"/>
        <v>97.667931090262044</v>
      </c>
      <c r="I985" s="34">
        <f t="shared" si="464"/>
        <v>99.672670635195772</v>
      </c>
    </row>
    <row r="986" spans="1:9">
      <c r="A986" s="33" t="s">
        <v>833</v>
      </c>
      <c r="B986" s="28" t="s">
        <v>834</v>
      </c>
      <c r="C986" s="28" t="s">
        <v>0</v>
      </c>
      <c r="D986" s="34">
        <v>294.39999999999998</v>
      </c>
      <c r="E986" s="34">
        <f>E987</f>
        <v>294.39999999999998</v>
      </c>
      <c r="F986" s="34">
        <f t="shared" ref="F986:G987" si="471">F987</f>
        <v>294.39999999999998</v>
      </c>
      <c r="G986" s="34">
        <f t="shared" si="471"/>
        <v>294.39999999999998</v>
      </c>
      <c r="H986" s="34">
        <f t="shared" si="463"/>
        <v>100</v>
      </c>
      <c r="I986" s="34">
        <f t="shared" si="464"/>
        <v>100</v>
      </c>
    </row>
    <row r="987" spans="1:9">
      <c r="A987" s="33" t="s">
        <v>97</v>
      </c>
      <c r="B987" s="28" t="s">
        <v>834</v>
      </c>
      <c r="C987" s="28" t="s">
        <v>98</v>
      </c>
      <c r="D987" s="34">
        <v>294.39999999999998</v>
      </c>
      <c r="E987" s="34">
        <f>E988</f>
        <v>294.39999999999998</v>
      </c>
      <c r="F987" s="34">
        <f t="shared" si="471"/>
        <v>294.39999999999998</v>
      </c>
      <c r="G987" s="34">
        <f t="shared" si="471"/>
        <v>294.39999999999998</v>
      </c>
      <c r="H987" s="34">
        <f t="shared" si="463"/>
        <v>100</v>
      </c>
      <c r="I987" s="34">
        <f t="shared" si="464"/>
        <v>100</v>
      </c>
    </row>
    <row r="988" spans="1:9" ht="25.5">
      <c r="A988" s="33" t="s">
        <v>240</v>
      </c>
      <c r="B988" s="28" t="s">
        <v>834</v>
      </c>
      <c r="C988" s="28" t="s">
        <v>241</v>
      </c>
      <c r="D988" s="34">
        <v>294.39999999999998</v>
      </c>
      <c r="E988" s="34">
        <f>КВСР!J1878</f>
        <v>294.39999999999998</v>
      </c>
      <c r="F988" s="34">
        <f>КВСР!K1878</f>
        <v>294.39999999999998</v>
      </c>
      <c r="G988" s="34">
        <f>КВСР!L1878</f>
        <v>294.39999999999998</v>
      </c>
      <c r="H988" s="34">
        <f t="shared" si="463"/>
        <v>100</v>
      </c>
      <c r="I988" s="34">
        <f t="shared" si="464"/>
        <v>100</v>
      </c>
    </row>
    <row r="989" spans="1:9">
      <c r="A989" s="33" t="s">
        <v>835</v>
      </c>
      <c r="B989" s="28" t="s">
        <v>836</v>
      </c>
      <c r="C989" s="28" t="s">
        <v>0</v>
      </c>
      <c r="D989" s="34">
        <v>65401.4</v>
      </c>
      <c r="E989" s="34">
        <f>E990+E992+E995</f>
        <v>65401.400000000009</v>
      </c>
      <c r="F989" s="34">
        <f t="shared" ref="F989:G989" si="472">F990+F992+F995</f>
        <v>65401.400000000009</v>
      </c>
      <c r="G989" s="34">
        <f t="shared" si="472"/>
        <v>65193.744460000009</v>
      </c>
      <c r="H989" s="34">
        <f t="shared" si="463"/>
        <v>99.682490680627637</v>
      </c>
      <c r="I989" s="34">
        <f t="shared" si="464"/>
        <v>99.682490680627637</v>
      </c>
    </row>
    <row r="990" spans="1:9">
      <c r="A990" s="33" t="s">
        <v>89</v>
      </c>
      <c r="B990" s="28" t="s">
        <v>836</v>
      </c>
      <c r="C990" s="28" t="s">
        <v>90</v>
      </c>
      <c r="D990" s="34">
        <v>30996.5</v>
      </c>
      <c r="E990" s="34">
        <f>E991</f>
        <v>30996.5</v>
      </c>
      <c r="F990" s="34">
        <f t="shared" ref="F990:G990" si="473">F991</f>
        <v>30996.5</v>
      </c>
      <c r="G990" s="34">
        <f t="shared" si="473"/>
        <v>30960.854960000001</v>
      </c>
      <c r="H990" s="34">
        <f t="shared" si="463"/>
        <v>99.885003016469597</v>
      </c>
      <c r="I990" s="34">
        <f t="shared" si="464"/>
        <v>99.885003016469597</v>
      </c>
    </row>
    <row r="991" spans="1:9" ht="25.5">
      <c r="A991" s="33" t="s">
        <v>91</v>
      </c>
      <c r="B991" s="28" t="s">
        <v>836</v>
      </c>
      <c r="C991" s="28" t="s">
        <v>92</v>
      </c>
      <c r="D991" s="34">
        <v>30996.5</v>
      </c>
      <c r="E991" s="34">
        <f>КВСР!J1881</f>
        <v>30996.5</v>
      </c>
      <c r="F991" s="34">
        <f>КВСР!K1881</f>
        <v>30996.5</v>
      </c>
      <c r="G991" s="34">
        <f>КВСР!L1881</f>
        <v>30960.854960000001</v>
      </c>
      <c r="H991" s="34">
        <f t="shared" si="463"/>
        <v>99.885003016469597</v>
      </c>
      <c r="I991" s="34">
        <f t="shared" si="464"/>
        <v>99.885003016469597</v>
      </c>
    </row>
    <row r="992" spans="1:9">
      <c r="A992" s="33" t="s">
        <v>93</v>
      </c>
      <c r="B992" s="28" t="s">
        <v>836</v>
      </c>
      <c r="C992" s="28" t="s">
        <v>94</v>
      </c>
      <c r="D992" s="34">
        <v>33680.1</v>
      </c>
      <c r="E992" s="34">
        <f>E993+E994</f>
        <v>33680.100000000006</v>
      </c>
      <c r="F992" s="34">
        <f t="shared" ref="F992:G992" si="474">F993+F994</f>
        <v>33680.100000000006</v>
      </c>
      <c r="G992" s="34">
        <f t="shared" si="474"/>
        <v>33524.303500000002</v>
      </c>
      <c r="H992" s="34">
        <f t="shared" si="463"/>
        <v>99.537422691737859</v>
      </c>
      <c r="I992" s="34">
        <f t="shared" si="464"/>
        <v>99.537422691737845</v>
      </c>
    </row>
    <row r="993" spans="1:9" ht="25.5">
      <c r="A993" s="33" t="s">
        <v>268</v>
      </c>
      <c r="B993" s="28" t="s">
        <v>836</v>
      </c>
      <c r="C993" s="28" t="s">
        <v>269</v>
      </c>
      <c r="D993" s="34">
        <v>14603.2</v>
      </c>
      <c r="E993" s="34">
        <f>КВСР!J1883</f>
        <v>14603.2</v>
      </c>
      <c r="F993" s="34">
        <f>КВСР!K1883</f>
        <v>14603.2</v>
      </c>
      <c r="G993" s="34">
        <f>КВСР!L1883</f>
        <v>14465.928089999999</v>
      </c>
      <c r="H993" s="34">
        <f t="shared" si="463"/>
        <v>99.05998746850004</v>
      </c>
      <c r="I993" s="34">
        <f t="shared" si="464"/>
        <v>99.05998746850004</v>
      </c>
    </row>
    <row r="994" spans="1:9">
      <c r="A994" s="33" t="s">
        <v>95</v>
      </c>
      <c r="B994" s="28" t="s">
        <v>836</v>
      </c>
      <c r="C994" s="28" t="s">
        <v>96</v>
      </c>
      <c r="D994" s="34">
        <v>19076.900000000001</v>
      </c>
      <c r="E994" s="34">
        <f>КВСР!J1884</f>
        <v>19076.900000000001</v>
      </c>
      <c r="F994" s="34">
        <f>КВСР!K1884</f>
        <v>19076.900000000001</v>
      </c>
      <c r="G994" s="34">
        <f>КВСР!L1884</f>
        <v>19058.375410000001</v>
      </c>
      <c r="H994" s="34">
        <f t="shared" si="463"/>
        <v>99.902895176889317</v>
      </c>
      <c r="I994" s="34">
        <f t="shared" si="464"/>
        <v>99.902895176889317</v>
      </c>
    </row>
    <row r="995" spans="1:9">
      <c r="A995" s="33" t="s">
        <v>97</v>
      </c>
      <c r="B995" s="28" t="s">
        <v>836</v>
      </c>
      <c r="C995" s="28" t="s">
        <v>98</v>
      </c>
      <c r="D995" s="34">
        <v>724.8</v>
      </c>
      <c r="E995" s="34">
        <f>E996</f>
        <v>724.8</v>
      </c>
      <c r="F995" s="34">
        <f t="shared" ref="F995:G995" si="475">F996</f>
        <v>724.8</v>
      </c>
      <c r="G995" s="34">
        <f t="shared" si="475"/>
        <v>708.58600000000001</v>
      </c>
      <c r="H995" s="34">
        <f t="shared" si="463"/>
        <v>97.762969094922752</v>
      </c>
      <c r="I995" s="34">
        <f t="shared" si="464"/>
        <v>97.762969094922752</v>
      </c>
    </row>
    <row r="996" spans="1:9" ht="25.5">
      <c r="A996" s="33" t="s">
        <v>240</v>
      </c>
      <c r="B996" s="28" t="s">
        <v>836</v>
      </c>
      <c r="C996" s="28" t="s">
        <v>241</v>
      </c>
      <c r="D996" s="34">
        <v>724.8</v>
      </c>
      <c r="E996" s="34">
        <f>КВСР!J1886</f>
        <v>724.8</v>
      </c>
      <c r="F996" s="34">
        <f>КВСР!K1886</f>
        <v>724.8</v>
      </c>
      <c r="G996" s="34">
        <f>КВСР!L1886</f>
        <v>708.58600000000001</v>
      </c>
      <c r="H996" s="34">
        <f t="shared" si="463"/>
        <v>97.762969094922752</v>
      </c>
      <c r="I996" s="34">
        <f t="shared" si="464"/>
        <v>97.762969094922752</v>
      </c>
    </row>
    <row r="997" spans="1:9">
      <c r="A997" s="30" t="s">
        <v>0</v>
      </c>
      <c r="B997" s="43" t="s">
        <v>0</v>
      </c>
      <c r="C997" s="31" t="s">
        <v>0</v>
      </c>
      <c r="D997" s="32" t="s">
        <v>0</v>
      </c>
      <c r="E997" s="32" t="s">
        <v>0</v>
      </c>
      <c r="F997" s="32"/>
      <c r="G997" s="32"/>
      <c r="H997" s="32"/>
      <c r="I997" s="32"/>
    </row>
    <row r="998" spans="1:9" ht="25.5">
      <c r="A998" s="30" t="s">
        <v>821</v>
      </c>
      <c r="B998" s="31" t="s">
        <v>822</v>
      </c>
      <c r="C998" s="31" t="s">
        <v>0</v>
      </c>
      <c r="D998" s="32">
        <v>9847.9</v>
      </c>
      <c r="E998" s="32">
        <f>E999</f>
        <v>9847.9</v>
      </c>
      <c r="F998" s="32">
        <f t="shared" ref="F998:G1000" si="476">F999</f>
        <v>9847.9</v>
      </c>
      <c r="G998" s="32">
        <f t="shared" si="476"/>
        <v>9837.5052400000004</v>
      </c>
      <c r="H998" s="32">
        <f t="shared" si="463"/>
        <v>99.894446937925863</v>
      </c>
      <c r="I998" s="32">
        <f t="shared" si="464"/>
        <v>99.894446937925863</v>
      </c>
    </row>
    <row r="999" spans="1:9">
      <c r="A999" s="33" t="s">
        <v>823</v>
      </c>
      <c r="B999" s="28" t="s">
        <v>824</v>
      </c>
      <c r="C999" s="28" t="s">
        <v>0</v>
      </c>
      <c r="D999" s="34">
        <v>9847.9</v>
      </c>
      <c r="E999" s="34">
        <f>E1000</f>
        <v>9847.9</v>
      </c>
      <c r="F999" s="34">
        <f t="shared" si="476"/>
        <v>9847.9</v>
      </c>
      <c r="G999" s="34">
        <f t="shared" si="476"/>
        <v>9837.5052400000004</v>
      </c>
      <c r="H999" s="34">
        <f t="shared" si="463"/>
        <v>99.894446937925863</v>
      </c>
      <c r="I999" s="34">
        <f t="shared" si="464"/>
        <v>99.894446937925863</v>
      </c>
    </row>
    <row r="1000" spans="1:9">
      <c r="A1000" s="33" t="s">
        <v>28</v>
      </c>
      <c r="B1000" s="28" t="s">
        <v>824</v>
      </c>
      <c r="C1000" s="28" t="s">
        <v>29</v>
      </c>
      <c r="D1000" s="34">
        <v>9847.9</v>
      </c>
      <c r="E1000" s="34">
        <f>E1001</f>
        <v>9847.9</v>
      </c>
      <c r="F1000" s="34">
        <f t="shared" si="476"/>
        <v>9847.9</v>
      </c>
      <c r="G1000" s="34">
        <f t="shared" si="476"/>
        <v>9837.5052400000004</v>
      </c>
      <c r="H1000" s="34">
        <f t="shared" si="463"/>
        <v>99.894446937925863</v>
      </c>
      <c r="I1000" s="34">
        <f t="shared" si="464"/>
        <v>99.894446937925863</v>
      </c>
    </row>
    <row r="1001" spans="1:9">
      <c r="A1001" s="33" t="s">
        <v>30</v>
      </c>
      <c r="B1001" s="28" t="s">
        <v>824</v>
      </c>
      <c r="C1001" s="28" t="s">
        <v>31</v>
      </c>
      <c r="D1001" s="34">
        <v>9847.9</v>
      </c>
      <c r="E1001" s="34">
        <f>КВСР!J1829</f>
        <v>9847.9</v>
      </c>
      <c r="F1001" s="34">
        <f>КВСР!K1829</f>
        <v>9847.9</v>
      </c>
      <c r="G1001" s="34">
        <f>КВСР!L1829</f>
        <v>9837.5052400000004</v>
      </c>
      <c r="H1001" s="34">
        <f t="shared" si="463"/>
        <v>99.894446937925863</v>
      </c>
      <c r="I1001" s="34">
        <f t="shared" si="464"/>
        <v>99.894446937925863</v>
      </c>
    </row>
    <row r="1002" spans="1:9">
      <c r="A1002" s="30" t="s">
        <v>0</v>
      </c>
      <c r="B1002" s="43" t="s">
        <v>0</v>
      </c>
      <c r="C1002" s="31" t="s">
        <v>0</v>
      </c>
      <c r="D1002" s="32" t="s">
        <v>0</v>
      </c>
      <c r="E1002" s="32" t="s">
        <v>0</v>
      </c>
      <c r="F1002" s="32"/>
      <c r="G1002" s="32"/>
      <c r="H1002" s="32"/>
      <c r="I1002" s="32"/>
    </row>
    <row r="1003" spans="1:9" ht="38.25">
      <c r="A1003" s="30" t="s">
        <v>973</v>
      </c>
      <c r="B1003" s="31" t="s">
        <v>974</v>
      </c>
      <c r="C1003" s="31" t="s">
        <v>0</v>
      </c>
      <c r="D1003" s="32">
        <v>2024.3</v>
      </c>
      <c r="E1003" s="32">
        <f>E1004+E1007</f>
        <v>2024.3</v>
      </c>
      <c r="F1003" s="32">
        <f t="shared" ref="F1003:G1003" si="477">F1004+F1007</f>
        <v>2024.3</v>
      </c>
      <c r="G1003" s="32">
        <f t="shared" si="477"/>
        <v>1996</v>
      </c>
      <c r="H1003" s="32">
        <f t="shared" si="463"/>
        <v>98.601985871659338</v>
      </c>
      <c r="I1003" s="32">
        <f t="shared" si="464"/>
        <v>98.601985871659338</v>
      </c>
    </row>
    <row r="1004" spans="1:9" ht="51">
      <c r="A1004" s="33" t="s">
        <v>975</v>
      </c>
      <c r="B1004" s="28" t="s">
        <v>976</v>
      </c>
      <c r="C1004" s="28" t="s">
        <v>0</v>
      </c>
      <c r="D1004" s="34">
        <v>1720.6</v>
      </c>
      <c r="E1004" s="34">
        <f>E1005</f>
        <v>1720.6</v>
      </c>
      <c r="F1004" s="34">
        <f t="shared" ref="F1004:G1005" si="478">F1005</f>
        <v>1720.6</v>
      </c>
      <c r="G1004" s="34">
        <f t="shared" si="478"/>
        <v>1696.6</v>
      </c>
      <c r="H1004" s="34">
        <f t="shared" si="463"/>
        <v>98.605137742647912</v>
      </c>
      <c r="I1004" s="34">
        <f t="shared" si="464"/>
        <v>98.605137742647912</v>
      </c>
    </row>
    <row r="1005" spans="1:9">
      <c r="A1005" s="33" t="s">
        <v>93</v>
      </c>
      <c r="B1005" s="28" t="s">
        <v>976</v>
      </c>
      <c r="C1005" s="28" t="s">
        <v>94</v>
      </c>
      <c r="D1005" s="34">
        <v>1720.6</v>
      </c>
      <c r="E1005" s="34">
        <f>E1006</f>
        <v>1720.6</v>
      </c>
      <c r="F1005" s="34">
        <f t="shared" si="478"/>
        <v>1720.6</v>
      </c>
      <c r="G1005" s="34">
        <f t="shared" si="478"/>
        <v>1696.6</v>
      </c>
      <c r="H1005" s="34">
        <f t="shared" si="463"/>
        <v>98.605137742647912</v>
      </c>
      <c r="I1005" s="34">
        <f t="shared" si="464"/>
        <v>98.605137742647912</v>
      </c>
    </row>
    <row r="1006" spans="1:9">
      <c r="A1006" s="33" t="s">
        <v>95</v>
      </c>
      <c r="B1006" s="28" t="s">
        <v>976</v>
      </c>
      <c r="C1006" s="28" t="s">
        <v>96</v>
      </c>
      <c r="D1006" s="34">
        <v>1720.6</v>
      </c>
      <c r="E1006" s="34">
        <f>КВСР!J2230</f>
        <v>1720.6</v>
      </c>
      <c r="F1006" s="34">
        <f>КВСР!K2230</f>
        <v>1720.6</v>
      </c>
      <c r="G1006" s="34">
        <f>КВСР!L2230</f>
        <v>1696.6</v>
      </c>
      <c r="H1006" s="34">
        <f t="shared" si="463"/>
        <v>98.605137742647912</v>
      </c>
      <c r="I1006" s="34">
        <f t="shared" si="464"/>
        <v>98.605137742647912</v>
      </c>
    </row>
    <row r="1007" spans="1:9" ht="38.25">
      <c r="A1007" s="33" t="s">
        <v>977</v>
      </c>
      <c r="B1007" s="28" t="s">
        <v>978</v>
      </c>
      <c r="C1007" s="28" t="s">
        <v>0</v>
      </c>
      <c r="D1007" s="34">
        <v>303.7</v>
      </c>
      <c r="E1007" s="34">
        <f>E1008</f>
        <v>303.7</v>
      </c>
      <c r="F1007" s="34">
        <f t="shared" ref="F1007:G1008" si="479">F1008</f>
        <v>303.7</v>
      </c>
      <c r="G1007" s="34">
        <f t="shared" si="479"/>
        <v>299.39999999999998</v>
      </c>
      <c r="H1007" s="34">
        <f t="shared" si="463"/>
        <v>98.584129074744808</v>
      </c>
      <c r="I1007" s="34">
        <f t="shared" si="464"/>
        <v>98.584129074744808</v>
      </c>
    </row>
    <row r="1008" spans="1:9">
      <c r="A1008" s="33" t="s">
        <v>93</v>
      </c>
      <c r="B1008" s="28" t="s">
        <v>978</v>
      </c>
      <c r="C1008" s="28" t="s">
        <v>94</v>
      </c>
      <c r="D1008" s="34">
        <v>303.7</v>
      </c>
      <c r="E1008" s="34">
        <f>E1009</f>
        <v>303.7</v>
      </c>
      <c r="F1008" s="34">
        <f t="shared" si="479"/>
        <v>303.7</v>
      </c>
      <c r="G1008" s="34">
        <f t="shared" si="479"/>
        <v>299.39999999999998</v>
      </c>
      <c r="H1008" s="34">
        <f t="shared" si="463"/>
        <v>98.584129074744808</v>
      </c>
      <c r="I1008" s="34">
        <f t="shared" si="464"/>
        <v>98.584129074744808</v>
      </c>
    </row>
    <row r="1009" spans="1:9">
      <c r="A1009" s="33" t="s">
        <v>95</v>
      </c>
      <c r="B1009" s="28" t="s">
        <v>978</v>
      </c>
      <c r="C1009" s="28" t="s">
        <v>96</v>
      </c>
      <c r="D1009" s="34">
        <v>303.7</v>
      </c>
      <c r="E1009" s="34">
        <f>КВСР!J2233</f>
        <v>303.7</v>
      </c>
      <c r="F1009" s="34">
        <f>КВСР!K2233</f>
        <v>303.7</v>
      </c>
      <c r="G1009" s="34">
        <f>КВСР!L2233</f>
        <v>299.39999999999998</v>
      </c>
      <c r="H1009" s="34">
        <f t="shared" si="463"/>
        <v>98.584129074744808</v>
      </c>
      <c r="I1009" s="34">
        <f t="shared" si="464"/>
        <v>98.584129074744808</v>
      </c>
    </row>
    <row r="1010" spans="1:9">
      <c r="A1010" s="30" t="s">
        <v>0</v>
      </c>
      <c r="B1010" s="43" t="s">
        <v>0</v>
      </c>
      <c r="C1010" s="31" t="s">
        <v>0</v>
      </c>
      <c r="D1010" s="32" t="s">
        <v>0</v>
      </c>
      <c r="E1010" s="32" t="s">
        <v>0</v>
      </c>
      <c r="F1010" s="32"/>
      <c r="G1010" s="32"/>
      <c r="H1010" s="32"/>
      <c r="I1010" s="32"/>
    </row>
    <row r="1011" spans="1:9" ht="25.5">
      <c r="A1011" s="30" t="s">
        <v>837</v>
      </c>
      <c r="B1011" s="31" t="s">
        <v>838</v>
      </c>
      <c r="C1011" s="31" t="s">
        <v>0</v>
      </c>
      <c r="D1011" s="32">
        <v>45000</v>
      </c>
      <c r="E1011" s="32">
        <f>E1012+E1015</f>
        <v>45000</v>
      </c>
      <c r="F1011" s="32">
        <f t="shared" ref="F1011:G1011" si="480">F1012+F1015</f>
        <v>47.083330000000004</v>
      </c>
      <c r="G1011" s="32">
        <f t="shared" si="480"/>
        <v>47.083330000000004</v>
      </c>
      <c r="H1011" s="32">
        <f t="shared" si="463"/>
        <v>0.10462962222222223</v>
      </c>
      <c r="I1011" s="32">
        <f t="shared" si="464"/>
        <v>0.10462962222222223</v>
      </c>
    </row>
    <row r="1012" spans="1:9" ht="25.5">
      <c r="A1012" s="33" t="s">
        <v>839</v>
      </c>
      <c r="B1012" s="28" t="s">
        <v>840</v>
      </c>
      <c r="C1012" s="28" t="s">
        <v>0</v>
      </c>
      <c r="D1012" s="34">
        <v>33432.400000000001</v>
      </c>
      <c r="E1012" s="34">
        <f>E1013</f>
        <v>33432.400000000001</v>
      </c>
      <c r="F1012" s="34">
        <f t="shared" ref="F1012:G1013" si="481">F1013</f>
        <v>34.978200000000001</v>
      </c>
      <c r="G1012" s="34">
        <f t="shared" si="481"/>
        <v>34.978200000000001</v>
      </c>
      <c r="H1012" s="34">
        <f t="shared" si="463"/>
        <v>0.1046236584869767</v>
      </c>
      <c r="I1012" s="34">
        <f t="shared" si="464"/>
        <v>0.1046236584869767</v>
      </c>
    </row>
    <row r="1013" spans="1:9">
      <c r="A1013" s="33" t="s">
        <v>97</v>
      </c>
      <c r="B1013" s="28" t="s">
        <v>840</v>
      </c>
      <c r="C1013" s="28" t="s">
        <v>98</v>
      </c>
      <c r="D1013" s="34">
        <v>33432.400000000001</v>
      </c>
      <c r="E1013" s="34">
        <f>E1014</f>
        <v>33432.400000000001</v>
      </c>
      <c r="F1013" s="34">
        <f t="shared" si="481"/>
        <v>34.978200000000001</v>
      </c>
      <c r="G1013" s="34">
        <f t="shared" si="481"/>
        <v>34.978200000000001</v>
      </c>
      <c r="H1013" s="34">
        <f t="shared" si="463"/>
        <v>0.1046236584869767</v>
      </c>
      <c r="I1013" s="34">
        <f t="shared" si="464"/>
        <v>0.1046236584869767</v>
      </c>
    </row>
    <row r="1014" spans="1:9" ht="25.5">
      <c r="A1014" s="33" t="s">
        <v>240</v>
      </c>
      <c r="B1014" s="28" t="s">
        <v>840</v>
      </c>
      <c r="C1014" s="28" t="s">
        <v>241</v>
      </c>
      <c r="D1014" s="34">
        <v>33432.400000000001</v>
      </c>
      <c r="E1014" s="34">
        <f>КВСР!J1889</f>
        <v>33432.400000000001</v>
      </c>
      <c r="F1014" s="34">
        <f>КВСР!K1889</f>
        <v>34.978200000000001</v>
      </c>
      <c r="G1014" s="34">
        <f>КВСР!L1889</f>
        <v>34.978200000000001</v>
      </c>
      <c r="H1014" s="34">
        <f t="shared" si="463"/>
        <v>0.1046236584869767</v>
      </c>
      <c r="I1014" s="34">
        <f t="shared" si="464"/>
        <v>0.1046236584869767</v>
      </c>
    </row>
    <row r="1015" spans="1:9" ht="25.5">
      <c r="A1015" s="33" t="s">
        <v>841</v>
      </c>
      <c r="B1015" s="28" t="s">
        <v>842</v>
      </c>
      <c r="C1015" s="28" t="s">
        <v>0</v>
      </c>
      <c r="D1015" s="34">
        <v>11567.6</v>
      </c>
      <c r="E1015" s="34">
        <f>E1016</f>
        <v>11567.6</v>
      </c>
      <c r="F1015" s="34">
        <f t="shared" ref="F1015:G1016" si="482">F1016</f>
        <v>12.105130000000001</v>
      </c>
      <c r="G1015" s="34">
        <f t="shared" si="482"/>
        <v>12.105130000000001</v>
      </c>
      <c r="H1015" s="34">
        <f t="shared" si="463"/>
        <v>0.10464685846675198</v>
      </c>
      <c r="I1015" s="34">
        <f t="shared" si="464"/>
        <v>0.10464685846675198</v>
      </c>
    </row>
    <row r="1016" spans="1:9">
      <c r="A1016" s="33" t="s">
        <v>97</v>
      </c>
      <c r="B1016" s="28" t="s">
        <v>842</v>
      </c>
      <c r="C1016" s="28" t="s">
        <v>98</v>
      </c>
      <c r="D1016" s="34">
        <v>11567.6</v>
      </c>
      <c r="E1016" s="34">
        <f>E1017</f>
        <v>11567.6</v>
      </c>
      <c r="F1016" s="34">
        <f t="shared" si="482"/>
        <v>12.105130000000001</v>
      </c>
      <c r="G1016" s="34">
        <f t="shared" si="482"/>
        <v>12.105130000000001</v>
      </c>
      <c r="H1016" s="34">
        <f t="shared" si="463"/>
        <v>0.10464685846675198</v>
      </c>
      <c r="I1016" s="34">
        <f t="shared" si="464"/>
        <v>0.10464685846675198</v>
      </c>
    </row>
    <row r="1017" spans="1:9" ht="25.5">
      <c r="A1017" s="33" t="s">
        <v>240</v>
      </c>
      <c r="B1017" s="28" t="s">
        <v>842</v>
      </c>
      <c r="C1017" s="28" t="s">
        <v>241</v>
      </c>
      <c r="D1017" s="34">
        <v>11567.6</v>
      </c>
      <c r="E1017" s="34">
        <f>КВСР!J1893</f>
        <v>11567.6</v>
      </c>
      <c r="F1017" s="34">
        <f>КВСР!K1893</f>
        <v>12.105130000000001</v>
      </c>
      <c r="G1017" s="34">
        <f>КВСР!L1893</f>
        <v>12.105130000000001</v>
      </c>
      <c r="H1017" s="34">
        <f t="shared" si="463"/>
        <v>0.10464685846675198</v>
      </c>
      <c r="I1017" s="34">
        <f t="shared" si="464"/>
        <v>0.10464685846675198</v>
      </c>
    </row>
    <row r="1018" spans="1:9">
      <c r="A1018" s="30" t="s">
        <v>0</v>
      </c>
      <c r="B1018" s="43" t="s">
        <v>0</v>
      </c>
      <c r="C1018" s="31" t="s">
        <v>0</v>
      </c>
      <c r="D1018" s="32" t="s">
        <v>0</v>
      </c>
      <c r="E1018" s="32" t="s">
        <v>0</v>
      </c>
      <c r="F1018" s="32"/>
      <c r="G1018" s="32"/>
      <c r="H1018" s="32"/>
      <c r="I1018" s="32"/>
    </row>
    <row r="1019" spans="1:9" ht="51">
      <c r="A1019" s="30" t="s">
        <v>104</v>
      </c>
      <c r="B1019" s="31" t="s">
        <v>105</v>
      </c>
      <c r="C1019" s="31" t="s">
        <v>0</v>
      </c>
      <c r="D1019" s="32">
        <v>66774.399999999994</v>
      </c>
      <c r="E1019" s="32">
        <f>E1020+E1034+E1052+E1062</f>
        <v>66774.399999999994</v>
      </c>
      <c r="F1019" s="32">
        <f t="shared" ref="F1019" si="483">F1020+F1034+F1052+F1062</f>
        <v>60774.304879999996</v>
      </c>
      <c r="G1019" s="32">
        <f>G1020+G1034+G1052+G1062</f>
        <v>60749.929969999997</v>
      </c>
      <c r="H1019" s="32">
        <f t="shared" si="463"/>
        <v>90.977874709469504</v>
      </c>
      <c r="I1019" s="32">
        <f t="shared" si="464"/>
        <v>90.977874709469504</v>
      </c>
    </row>
    <row r="1020" spans="1:9" ht="38.25">
      <c r="A1020" s="30" t="s">
        <v>511</v>
      </c>
      <c r="B1020" s="31" t="s">
        <v>512</v>
      </c>
      <c r="C1020" s="31" t="s">
        <v>0</v>
      </c>
      <c r="D1020" s="32">
        <v>1130</v>
      </c>
      <c r="E1020" s="32">
        <f>E1021+E1026+E1030</f>
        <v>1130</v>
      </c>
      <c r="F1020" s="32">
        <f t="shared" ref="F1020" si="484">F1021+F1026+F1030</f>
        <v>1130</v>
      </c>
      <c r="G1020" s="32">
        <f>G1021+G1026+G1030</f>
        <v>1130</v>
      </c>
      <c r="H1020" s="32">
        <f t="shared" si="463"/>
        <v>100</v>
      </c>
      <c r="I1020" s="32">
        <f t="shared" si="464"/>
        <v>100</v>
      </c>
    </row>
    <row r="1021" spans="1:9" ht="25.5">
      <c r="A1021" s="33" t="s">
        <v>1010</v>
      </c>
      <c r="B1021" s="28" t="s">
        <v>1011</v>
      </c>
      <c r="C1021" s="28" t="s">
        <v>0</v>
      </c>
      <c r="D1021" s="34">
        <v>180</v>
      </c>
      <c r="E1021" s="34">
        <f>E1022+E1024</f>
        <v>180</v>
      </c>
      <c r="F1021" s="34">
        <f t="shared" ref="F1021" si="485">F1022+F1024</f>
        <v>180</v>
      </c>
      <c r="G1021" s="34">
        <f>G1022+G1024</f>
        <v>180</v>
      </c>
      <c r="H1021" s="34">
        <f t="shared" si="463"/>
        <v>100</v>
      </c>
      <c r="I1021" s="34">
        <f t="shared" si="464"/>
        <v>100</v>
      </c>
    </row>
    <row r="1022" spans="1:9">
      <c r="A1022" s="33" t="s">
        <v>93</v>
      </c>
      <c r="B1022" s="28" t="s">
        <v>1011</v>
      </c>
      <c r="C1022" s="28" t="s">
        <v>94</v>
      </c>
      <c r="D1022" s="34">
        <v>50</v>
      </c>
      <c r="E1022" s="34">
        <f>E1023</f>
        <v>50</v>
      </c>
      <c r="F1022" s="34">
        <f t="shared" ref="F1022" si="486">F1023</f>
        <v>50</v>
      </c>
      <c r="G1022" s="34">
        <f>G1023</f>
        <v>50</v>
      </c>
      <c r="H1022" s="34">
        <f t="shared" si="463"/>
        <v>100</v>
      </c>
      <c r="I1022" s="34">
        <f t="shared" si="464"/>
        <v>100</v>
      </c>
    </row>
    <row r="1023" spans="1:9">
      <c r="A1023" s="33" t="s">
        <v>425</v>
      </c>
      <c r="B1023" s="28" t="s">
        <v>1011</v>
      </c>
      <c r="C1023" s="28" t="s">
        <v>426</v>
      </c>
      <c r="D1023" s="34">
        <v>50</v>
      </c>
      <c r="E1023" s="34">
        <f>КВСР!J2403</f>
        <v>50</v>
      </c>
      <c r="F1023" s="34">
        <f>КВСР!K2403</f>
        <v>50</v>
      </c>
      <c r="G1023" s="34">
        <f>КВСР!L2403</f>
        <v>50</v>
      </c>
      <c r="H1023" s="34">
        <f t="shared" si="463"/>
        <v>100</v>
      </c>
      <c r="I1023" s="34">
        <f t="shared" si="464"/>
        <v>100</v>
      </c>
    </row>
    <row r="1024" spans="1:9" ht="25.5">
      <c r="A1024" s="33" t="s">
        <v>62</v>
      </c>
      <c r="B1024" s="28" t="s">
        <v>1011</v>
      </c>
      <c r="C1024" s="28" t="s">
        <v>63</v>
      </c>
      <c r="D1024" s="34">
        <v>130</v>
      </c>
      <c r="E1024" s="34">
        <f>E1025</f>
        <v>130</v>
      </c>
      <c r="F1024" s="34">
        <f t="shared" ref="F1024" si="487">F1025</f>
        <v>130</v>
      </c>
      <c r="G1024" s="34">
        <f>G1025</f>
        <v>130</v>
      </c>
      <c r="H1024" s="34">
        <f t="shared" si="463"/>
        <v>100</v>
      </c>
      <c r="I1024" s="34">
        <f t="shared" si="464"/>
        <v>100</v>
      </c>
    </row>
    <row r="1025" spans="1:9">
      <c r="A1025" s="33" t="s">
        <v>102</v>
      </c>
      <c r="B1025" s="28" t="s">
        <v>1011</v>
      </c>
      <c r="C1025" s="28" t="s">
        <v>103</v>
      </c>
      <c r="D1025" s="34">
        <v>130</v>
      </c>
      <c r="E1025" s="34">
        <f>КВСР!K2405</f>
        <v>130</v>
      </c>
      <c r="F1025" s="34">
        <f>КВСР!L2405</f>
        <v>130</v>
      </c>
      <c r="G1025" s="34">
        <f>КВСР!L2405</f>
        <v>130</v>
      </c>
      <c r="H1025" s="34">
        <f t="shared" si="463"/>
        <v>100</v>
      </c>
      <c r="I1025" s="34">
        <f t="shared" si="464"/>
        <v>100</v>
      </c>
    </row>
    <row r="1026" spans="1:9">
      <c r="A1026" s="33" t="s">
        <v>487</v>
      </c>
      <c r="B1026" s="28" t="s">
        <v>513</v>
      </c>
      <c r="C1026" s="28" t="s">
        <v>0</v>
      </c>
      <c r="D1026" s="34">
        <v>650</v>
      </c>
      <c r="E1026" s="34">
        <f>E1027</f>
        <v>650</v>
      </c>
      <c r="F1026" s="34">
        <f t="shared" ref="F1026" si="488">F1027</f>
        <v>650</v>
      </c>
      <c r="G1026" s="34">
        <f>G1027</f>
        <v>650</v>
      </c>
      <c r="H1026" s="34">
        <f t="shared" si="463"/>
        <v>100</v>
      </c>
      <c r="I1026" s="34">
        <f t="shared" si="464"/>
        <v>100</v>
      </c>
    </row>
    <row r="1027" spans="1:9" ht="25.5">
      <c r="A1027" s="33" t="s">
        <v>62</v>
      </c>
      <c r="B1027" s="28" t="s">
        <v>513</v>
      </c>
      <c r="C1027" s="28" t="s">
        <v>63</v>
      </c>
      <c r="D1027" s="34">
        <v>650</v>
      </c>
      <c r="E1027" s="34">
        <f>E1028+E1029</f>
        <v>650</v>
      </c>
      <c r="F1027" s="34">
        <f t="shared" ref="F1027" si="489">F1028+F1029</f>
        <v>650</v>
      </c>
      <c r="G1027" s="34">
        <f>G1028+G1029</f>
        <v>650</v>
      </c>
      <c r="H1027" s="34">
        <f t="shared" si="463"/>
        <v>100</v>
      </c>
      <c r="I1027" s="34">
        <f t="shared" si="464"/>
        <v>100</v>
      </c>
    </row>
    <row r="1028" spans="1:9">
      <c r="A1028" s="33" t="s">
        <v>64</v>
      </c>
      <c r="B1028" s="28" t="s">
        <v>513</v>
      </c>
      <c r="C1028" s="28" t="s">
        <v>65</v>
      </c>
      <c r="D1028" s="34">
        <v>350</v>
      </c>
      <c r="E1028" s="34">
        <f>КВСР!J1178</f>
        <v>350</v>
      </c>
      <c r="F1028" s="34">
        <f>КВСР!K1178</f>
        <v>350</v>
      </c>
      <c r="G1028" s="34">
        <f>КВСР!L1178</f>
        <v>350</v>
      </c>
      <c r="H1028" s="34">
        <f t="shared" si="463"/>
        <v>100</v>
      </c>
      <c r="I1028" s="34">
        <f t="shared" si="464"/>
        <v>100</v>
      </c>
    </row>
    <row r="1029" spans="1:9">
      <c r="A1029" s="33" t="s">
        <v>102</v>
      </c>
      <c r="B1029" s="28" t="s">
        <v>513</v>
      </c>
      <c r="C1029" s="28" t="s">
        <v>103</v>
      </c>
      <c r="D1029" s="34">
        <v>300</v>
      </c>
      <c r="E1029" s="34">
        <f>КВСР!J1179</f>
        <v>300</v>
      </c>
      <c r="F1029" s="34">
        <f>КВСР!K1179</f>
        <v>300</v>
      </c>
      <c r="G1029" s="34">
        <f>КВСР!L1179</f>
        <v>300</v>
      </c>
      <c r="H1029" s="34">
        <f t="shared" si="463"/>
        <v>100</v>
      </c>
      <c r="I1029" s="34">
        <f t="shared" si="464"/>
        <v>100</v>
      </c>
    </row>
    <row r="1030" spans="1:9" ht="25.5">
      <c r="A1030" s="33" t="s">
        <v>402</v>
      </c>
      <c r="B1030" s="28" t="s">
        <v>1120</v>
      </c>
      <c r="C1030" s="28" t="s">
        <v>0</v>
      </c>
      <c r="D1030" s="34">
        <v>300</v>
      </c>
      <c r="E1030" s="34">
        <f>E1031</f>
        <v>300</v>
      </c>
      <c r="F1030" s="34">
        <f t="shared" ref="F1030:F1031" si="490">F1031</f>
        <v>300</v>
      </c>
      <c r="G1030" s="34">
        <f>G1031</f>
        <v>300</v>
      </c>
      <c r="H1030" s="34">
        <f t="shared" si="463"/>
        <v>100</v>
      </c>
      <c r="I1030" s="34">
        <f t="shared" si="464"/>
        <v>100</v>
      </c>
    </row>
    <row r="1031" spans="1:9" ht="25.5">
      <c r="A1031" s="33" t="s">
        <v>62</v>
      </c>
      <c r="B1031" s="28" t="s">
        <v>1120</v>
      </c>
      <c r="C1031" s="28" t="s">
        <v>63</v>
      </c>
      <c r="D1031" s="34">
        <v>300</v>
      </c>
      <c r="E1031" s="34">
        <f>E1032</f>
        <v>300</v>
      </c>
      <c r="F1031" s="34">
        <f t="shared" si="490"/>
        <v>300</v>
      </c>
      <c r="G1031" s="34">
        <f>G1032</f>
        <v>300</v>
      </c>
      <c r="H1031" s="34">
        <f t="shared" si="463"/>
        <v>100</v>
      </c>
      <c r="I1031" s="34">
        <f t="shared" si="464"/>
        <v>100</v>
      </c>
    </row>
    <row r="1032" spans="1:9">
      <c r="A1032" s="33" t="s">
        <v>102</v>
      </c>
      <c r="B1032" s="28" t="s">
        <v>1120</v>
      </c>
      <c r="C1032" s="28" t="s">
        <v>103</v>
      </c>
      <c r="D1032" s="34">
        <v>300</v>
      </c>
      <c r="E1032" s="34">
        <f>КВСР!J2690</f>
        <v>300</v>
      </c>
      <c r="F1032" s="34">
        <f>КВСР!K2690</f>
        <v>300</v>
      </c>
      <c r="G1032" s="34">
        <f>КВСР!L2690</f>
        <v>300</v>
      </c>
      <c r="H1032" s="34">
        <f t="shared" si="463"/>
        <v>100</v>
      </c>
      <c r="I1032" s="34">
        <f t="shared" si="464"/>
        <v>100</v>
      </c>
    </row>
    <row r="1033" spans="1:9">
      <c r="A1033" s="30" t="s">
        <v>0</v>
      </c>
      <c r="B1033" s="43" t="s">
        <v>0</v>
      </c>
      <c r="C1033" s="31" t="s">
        <v>0</v>
      </c>
      <c r="D1033" s="32" t="s">
        <v>0</v>
      </c>
      <c r="E1033" s="32" t="s">
        <v>0</v>
      </c>
      <c r="F1033" s="32"/>
      <c r="G1033" s="32" t="s">
        <v>0</v>
      </c>
      <c r="H1033" s="32"/>
      <c r="I1033" s="32"/>
    </row>
    <row r="1034" spans="1:9" ht="25.5">
      <c r="A1034" s="30" t="s">
        <v>106</v>
      </c>
      <c r="B1034" s="31" t="s">
        <v>107</v>
      </c>
      <c r="C1034" s="31" t="s">
        <v>0</v>
      </c>
      <c r="D1034" s="32">
        <v>36027</v>
      </c>
      <c r="E1034" s="32">
        <f>E1035+E1038+E1041+E1045+E1048</f>
        <v>36027</v>
      </c>
      <c r="F1034" s="32">
        <f t="shared" ref="F1034" si="491">F1035+F1038+F1041+F1045+F1048</f>
        <v>30027</v>
      </c>
      <c r="G1034" s="32">
        <f>G1035+G1038+G1041+G1045+G1048</f>
        <v>30027</v>
      </c>
      <c r="H1034" s="32">
        <f t="shared" ref="H1034:H1097" si="492">G1034/D1034*100</f>
        <v>83.345823965359315</v>
      </c>
      <c r="I1034" s="32">
        <f t="shared" ref="I1034:I1097" si="493">G1034/E1034*100</f>
        <v>83.345823965359315</v>
      </c>
    </row>
    <row r="1035" spans="1:9">
      <c r="A1035" s="33" t="s">
        <v>60</v>
      </c>
      <c r="B1035" s="28" t="s">
        <v>108</v>
      </c>
      <c r="C1035" s="28" t="s">
        <v>0</v>
      </c>
      <c r="D1035" s="34">
        <v>693</v>
      </c>
      <c r="E1035" s="34">
        <f>E1036</f>
        <v>693</v>
      </c>
      <c r="F1035" s="34">
        <f t="shared" ref="F1035:F1036" si="494">F1036</f>
        <v>693</v>
      </c>
      <c r="G1035" s="34">
        <f>G1036</f>
        <v>693</v>
      </c>
      <c r="H1035" s="34">
        <f t="shared" si="492"/>
        <v>100</v>
      </c>
      <c r="I1035" s="34">
        <f t="shared" si="493"/>
        <v>100</v>
      </c>
    </row>
    <row r="1036" spans="1:9" ht="25.5">
      <c r="A1036" s="33" t="s">
        <v>62</v>
      </c>
      <c r="B1036" s="28" t="s">
        <v>108</v>
      </c>
      <c r="C1036" s="28" t="s">
        <v>63</v>
      </c>
      <c r="D1036" s="34">
        <v>693</v>
      </c>
      <c r="E1036" s="34">
        <f>E1037</f>
        <v>693</v>
      </c>
      <c r="F1036" s="34">
        <f t="shared" si="494"/>
        <v>693</v>
      </c>
      <c r="G1036" s="34">
        <f>G1037</f>
        <v>693</v>
      </c>
      <c r="H1036" s="34">
        <f t="shared" si="492"/>
        <v>100</v>
      </c>
      <c r="I1036" s="34">
        <f t="shared" si="493"/>
        <v>100</v>
      </c>
    </row>
    <row r="1037" spans="1:9">
      <c r="A1037" s="33" t="s">
        <v>64</v>
      </c>
      <c r="B1037" s="28" t="s">
        <v>108</v>
      </c>
      <c r="C1037" s="28" t="s">
        <v>65</v>
      </c>
      <c r="D1037" s="34">
        <v>693</v>
      </c>
      <c r="E1037" s="34">
        <f>КВСР!J83</f>
        <v>693</v>
      </c>
      <c r="F1037" s="34">
        <f>КВСР!K83</f>
        <v>693</v>
      </c>
      <c r="G1037" s="34">
        <f>КВСР!L83</f>
        <v>693</v>
      </c>
      <c r="H1037" s="34">
        <f t="shared" si="492"/>
        <v>100</v>
      </c>
      <c r="I1037" s="34">
        <f t="shared" si="493"/>
        <v>100</v>
      </c>
    </row>
    <row r="1038" spans="1:9" ht="25.5">
      <c r="A1038" s="33" t="s">
        <v>40</v>
      </c>
      <c r="B1038" s="28" t="s">
        <v>109</v>
      </c>
      <c r="C1038" s="28" t="s">
        <v>0</v>
      </c>
      <c r="D1038" s="34">
        <v>6000</v>
      </c>
      <c r="E1038" s="34">
        <f>E1039</f>
        <v>6000</v>
      </c>
      <c r="F1038" s="34">
        <f t="shared" ref="F1038:F1039" si="495">F1039</f>
        <v>0</v>
      </c>
      <c r="G1038" s="34">
        <f>G1039</f>
        <v>0</v>
      </c>
      <c r="H1038" s="34">
        <f t="shared" si="492"/>
        <v>0</v>
      </c>
      <c r="I1038" s="34">
        <f t="shared" si="493"/>
        <v>0</v>
      </c>
    </row>
    <row r="1039" spans="1:9" ht="25.5">
      <c r="A1039" s="33" t="s">
        <v>42</v>
      </c>
      <c r="B1039" s="28" t="s">
        <v>109</v>
      </c>
      <c r="C1039" s="28" t="s">
        <v>43</v>
      </c>
      <c r="D1039" s="34">
        <v>6000</v>
      </c>
      <c r="E1039" s="34">
        <f>E1040</f>
        <v>6000</v>
      </c>
      <c r="F1039" s="34">
        <f t="shared" si="495"/>
        <v>0</v>
      </c>
      <c r="G1039" s="34">
        <f>G1040</f>
        <v>0</v>
      </c>
      <c r="H1039" s="34">
        <f t="shared" si="492"/>
        <v>0</v>
      </c>
      <c r="I1039" s="34">
        <f t="shared" si="493"/>
        <v>0</v>
      </c>
    </row>
    <row r="1040" spans="1:9" ht="63.75">
      <c r="A1040" s="33" t="s">
        <v>44</v>
      </c>
      <c r="B1040" s="28" t="s">
        <v>109</v>
      </c>
      <c r="C1040" s="28" t="s">
        <v>45</v>
      </c>
      <c r="D1040" s="34">
        <v>6000</v>
      </c>
      <c r="E1040" s="34">
        <f>КВСР!J86</f>
        <v>6000</v>
      </c>
      <c r="F1040" s="34">
        <f>КВСР!K86</f>
        <v>0</v>
      </c>
      <c r="G1040" s="34">
        <f>КВСР!L86</f>
        <v>0</v>
      </c>
      <c r="H1040" s="34">
        <f t="shared" si="492"/>
        <v>0</v>
      </c>
      <c r="I1040" s="34">
        <f t="shared" si="493"/>
        <v>0</v>
      </c>
    </row>
    <row r="1041" spans="1:9">
      <c r="A1041" s="33" t="s">
        <v>487</v>
      </c>
      <c r="B1041" s="28" t="s">
        <v>514</v>
      </c>
      <c r="C1041" s="28" t="s">
        <v>0</v>
      </c>
      <c r="D1041" s="34">
        <v>250</v>
      </c>
      <c r="E1041" s="34">
        <f>E1042</f>
        <v>250</v>
      </c>
      <c r="F1041" s="34">
        <f t="shared" ref="F1041" si="496">F1042</f>
        <v>250</v>
      </c>
      <c r="G1041" s="34">
        <f>G1042</f>
        <v>250</v>
      </c>
      <c r="H1041" s="34">
        <f t="shared" si="492"/>
        <v>100</v>
      </c>
      <c r="I1041" s="34">
        <f t="shared" si="493"/>
        <v>100</v>
      </c>
    </row>
    <row r="1042" spans="1:9" ht="25.5">
      <c r="A1042" s="33" t="s">
        <v>62</v>
      </c>
      <c r="B1042" s="28" t="s">
        <v>514</v>
      </c>
      <c r="C1042" s="28" t="s">
        <v>63</v>
      </c>
      <c r="D1042" s="34">
        <v>250</v>
      </c>
      <c r="E1042" s="34">
        <f>E1043+E1044</f>
        <v>250</v>
      </c>
      <c r="F1042" s="34">
        <f t="shared" ref="F1042" si="497">F1043+F1044</f>
        <v>250</v>
      </c>
      <c r="G1042" s="34">
        <f>G1043+G1044</f>
        <v>250</v>
      </c>
      <c r="H1042" s="34">
        <f t="shared" si="492"/>
        <v>100</v>
      </c>
      <c r="I1042" s="34">
        <f t="shared" si="493"/>
        <v>100</v>
      </c>
    </row>
    <row r="1043" spans="1:9">
      <c r="A1043" s="33" t="s">
        <v>64</v>
      </c>
      <c r="B1043" s="28" t="s">
        <v>514</v>
      </c>
      <c r="C1043" s="28" t="s">
        <v>65</v>
      </c>
      <c r="D1043" s="34">
        <v>100</v>
      </c>
      <c r="E1043" s="34">
        <f>КВСР!J1183</f>
        <v>100</v>
      </c>
      <c r="F1043" s="34">
        <f>КВСР!K1183</f>
        <v>100</v>
      </c>
      <c r="G1043" s="34">
        <f>КВСР!L1183</f>
        <v>100</v>
      </c>
      <c r="H1043" s="34">
        <f t="shared" si="492"/>
        <v>100</v>
      </c>
      <c r="I1043" s="34">
        <f t="shared" si="493"/>
        <v>100</v>
      </c>
    </row>
    <row r="1044" spans="1:9">
      <c r="A1044" s="33" t="s">
        <v>102</v>
      </c>
      <c r="B1044" s="28" t="s">
        <v>514</v>
      </c>
      <c r="C1044" s="28" t="s">
        <v>103</v>
      </c>
      <c r="D1044" s="34">
        <v>150</v>
      </c>
      <c r="E1044" s="34">
        <f>КВСР!J1184</f>
        <v>150</v>
      </c>
      <c r="F1044" s="34">
        <f>КВСР!K1184</f>
        <v>150</v>
      </c>
      <c r="G1044" s="34">
        <f>КВСР!L1184</f>
        <v>150</v>
      </c>
      <c r="H1044" s="34">
        <f t="shared" si="492"/>
        <v>100</v>
      </c>
      <c r="I1044" s="34">
        <f t="shared" si="493"/>
        <v>100</v>
      </c>
    </row>
    <row r="1045" spans="1:9" ht="25.5">
      <c r="A1045" s="33" t="s">
        <v>402</v>
      </c>
      <c r="B1045" s="28" t="s">
        <v>1071</v>
      </c>
      <c r="C1045" s="28" t="s">
        <v>0</v>
      </c>
      <c r="D1045" s="34">
        <v>28634</v>
      </c>
      <c r="E1045" s="34">
        <f>E1046</f>
        <v>28634</v>
      </c>
      <c r="F1045" s="34">
        <f t="shared" ref="F1045:F1046" si="498">F1046</f>
        <v>28634</v>
      </c>
      <c r="G1045" s="34">
        <f>G1046</f>
        <v>28634</v>
      </c>
      <c r="H1045" s="34">
        <f t="shared" si="492"/>
        <v>100</v>
      </c>
      <c r="I1045" s="34">
        <f t="shared" si="493"/>
        <v>100</v>
      </c>
    </row>
    <row r="1046" spans="1:9" ht="25.5">
      <c r="A1046" s="33" t="s">
        <v>62</v>
      </c>
      <c r="B1046" s="28" t="s">
        <v>1071</v>
      </c>
      <c r="C1046" s="28" t="s">
        <v>63</v>
      </c>
      <c r="D1046" s="34">
        <v>28634</v>
      </c>
      <c r="E1046" s="34">
        <f>E1047</f>
        <v>28634</v>
      </c>
      <c r="F1046" s="34">
        <f t="shared" si="498"/>
        <v>28634</v>
      </c>
      <c r="G1046" s="34">
        <f>G1047</f>
        <v>28634</v>
      </c>
      <c r="H1046" s="34">
        <f t="shared" si="492"/>
        <v>100</v>
      </c>
      <c r="I1046" s="34">
        <f t="shared" si="493"/>
        <v>100</v>
      </c>
    </row>
    <row r="1047" spans="1:9">
      <c r="A1047" s="33" t="s">
        <v>102</v>
      </c>
      <c r="B1047" s="28" t="s">
        <v>1071</v>
      </c>
      <c r="C1047" s="28" t="s">
        <v>103</v>
      </c>
      <c r="D1047" s="34">
        <v>28634</v>
      </c>
      <c r="E1047" s="34">
        <f>КВСР!J2576</f>
        <v>28634</v>
      </c>
      <c r="F1047" s="34">
        <f>КВСР!K2576</f>
        <v>28634</v>
      </c>
      <c r="G1047" s="34">
        <f>КВСР!L2576</f>
        <v>28634</v>
      </c>
      <c r="H1047" s="34">
        <f t="shared" si="492"/>
        <v>100</v>
      </c>
      <c r="I1047" s="34">
        <f t="shared" si="493"/>
        <v>100</v>
      </c>
    </row>
    <row r="1048" spans="1:9">
      <c r="A1048" s="33" t="s">
        <v>294</v>
      </c>
      <c r="B1048" s="28" t="s">
        <v>295</v>
      </c>
      <c r="C1048" s="28" t="s">
        <v>0</v>
      </c>
      <c r="D1048" s="34">
        <v>450</v>
      </c>
      <c r="E1048" s="34">
        <f>E1049</f>
        <v>450</v>
      </c>
      <c r="F1048" s="34">
        <f t="shared" ref="F1048:F1049" si="499">F1049</f>
        <v>450</v>
      </c>
      <c r="G1048" s="34">
        <f>G1049</f>
        <v>450</v>
      </c>
      <c r="H1048" s="34">
        <f t="shared" si="492"/>
        <v>100</v>
      </c>
      <c r="I1048" s="34">
        <f t="shared" si="493"/>
        <v>100</v>
      </c>
    </row>
    <row r="1049" spans="1:9">
      <c r="A1049" s="33" t="s">
        <v>93</v>
      </c>
      <c r="B1049" s="28" t="s">
        <v>295</v>
      </c>
      <c r="C1049" s="28" t="s">
        <v>94</v>
      </c>
      <c r="D1049" s="34">
        <v>450</v>
      </c>
      <c r="E1049" s="34">
        <f>E1050</f>
        <v>450</v>
      </c>
      <c r="F1049" s="34">
        <f t="shared" si="499"/>
        <v>450</v>
      </c>
      <c r="G1049" s="34">
        <f>G1050</f>
        <v>450</v>
      </c>
      <c r="H1049" s="34">
        <f t="shared" si="492"/>
        <v>100</v>
      </c>
      <c r="I1049" s="34">
        <f t="shared" si="493"/>
        <v>100</v>
      </c>
    </row>
    <row r="1050" spans="1:9">
      <c r="A1050" s="33" t="s">
        <v>95</v>
      </c>
      <c r="B1050" s="28" t="s">
        <v>295</v>
      </c>
      <c r="C1050" s="28" t="s">
        <v>96</v>
      </c>
      <c r="D1050" s="34">
        <v>450</v>
      </c>
      <c r="E1050" s="34">
        <f>КВСР!J522</f>
        <v>450</v>
      </c>
      <c r="F1050" s="34">
        <f>КВСР!K522</f>
        <v>450</v>
      </c>
      <c r="G1050" s="34">
        <f>КВСР!L522</f>
        <v>450</v>
      </c>
      <c r="H1050" s="34">
        <f t="shared" si="492"/>
        <v>100</v>
      </c>
      <c r="I1050" s="34">
        <f t="shared" si="493"/>
        <v>100</v>
      </c>
    </row>
    <row r="1051" spans="1:9" hidden="1">
      <c r="A1051" s="30" t="s">
        <v>0</v>
      </c>
      <c r="B1051" s="43" t="s">
        <v>0</v>
      </c>
      <c r="C1051" s="31" t="s">
        <v>0</v>
      </c>
      <c r="D1051" s="32" t="s">
        <v>0</v>
      </c>
      <c r="E1051" s="32" t="s">
        <v>0</v>
      </c>
      <c r="F1051" s="32"/>
      <c r="G1051" s="32" t="s">
        <v>0</v>
      </c>
      <c r="H1051" s="32"/>
      <c r="I1051" s="32"/>
    </row>
    <row r="1052" spans="1:9" ht="25.5">
      <c r="A1052" s="30" t="s">
        <v>754</v>
      </c>
      <c r="B1052" s="31" t="s">
        <v>755</v>
      </c>
      <c r="C1052" s="31" t="s">
        <v>0</v>
      </c>
      <c r="D1052" s="32">
        <v>27117.4</v>
      </c>
      <c r="E1052" s="32">
        <f>E1053+E1058</f>
        <v>27117.4</v>
      </c>
      <c r="F1052" s="32">
        <f t="shared" ref="F1052" si="500">F1053+F1058</f>
        <v>27117.30488</v>
      </c>
      <c r="G1052" s="32">
        <f>G1053+G1058</f>
        <v>27117.30488</v>
      </c>
      <c r="H1052" s="32">
        <f t="shared" si="492"/>
        <v>99.999649228908368</v>
      </c>
      <c r="I1052" s="32">
        <f t="shared" si="493"/>
        <v>99.999649228908368</v>
      </c>
    </row>
    <row r="1053" spans="1:9" ht="38.25">
      <c r="A1053" s="33" t="s">
        <v>756</v>
      </c>
      <c r="B1053" s="28" t="s">
        <v>757</v>
      </c>
      <c r="C1053" s="28" t="s">
        <v>0</v>
      </c>
      <c r="D1053" s="34">
        <v>26240.400000000001</v>
      </c>
      <c r="E1053" s="34">
        <f>E1054+E1056</f>
        <v>26240.400000000001</v>
      </c>
      <c r="F1053" s="34">
        <f t="shared" ref="F1053" si="501">F1054+F1056</f>
        <v>26240.30488</v>
      </c>
      <c r="G1053" s="34">
        <f>G1054+G1056</f>
        <v>26240.30488</v>
      </c>
      <c r="H1053" s="34">
        <f t="shared" si="492"/>
        <v>99.999637505525826</v>
      </c>
      <c r="I1053" s="34">
        <f t="shared" si="493"/>
        <v>99.999637505525826</v>
      </c>
    </row>
    <row r="1054" spans="1:9">
      <c r="A1054" s="33" t="s">
        <v>89</v>
      </c>
      <c r="B1054" s="28" t="s">
        <v>757</v>
      </c>
      <c r="C1054" s="28" t="s">
        <v>90</v>
      </c>
      <c r="D1054" s="34">
        <v>6317.4</v>
      </c>
      <c r="E1054" s="34">
        <f>E1055</f>
        <v>6317.4</v>
      </c>
      <c r="F1054" s="34">
        <f t="shared" ref="F1054" si="502">F1055</f>
        <v>6317.3048799999997</v>
      </c>
      <c r="G1054" s="34">
        <f>G1055</f>
        <v>6317.3048799999997</v>
      </c>
      <c r="H1054" s="34">
        <f t="shared" si="492"/>
        <v>99.998494317282422</v>
      </c>
      <c r="I1054" s="34">
        <f t="shared" si="493"/>
        <v>99.998494317282422</v>
      </c>
    </row>
    <row r="1055" spans="1:9" ht="25.5">
      <c r="A1055" s="33" t="s">
        <v>91</v>
      </c>
      <c r="B1055" s="28" t="s">
        <v>757</v>
      </c>
      <c r="C1055" s="28" t="s">
        <v>92</v>
      </c>
      <c r="D1055" s="34">
        <v>6317.4</v>
      </c>
      <c r="E1055" s="34">
        <f>КВСР!J1658</f>
        <v>6317.4</v>
      </c>
      <c r="F1055" s="34">
        <f>КВСР!K1658</f>
        <v>6317.3048799999997</v>
      </c>
      <c r="G1055" s="34">
        <f>КВСР!L1658</f>
        <v>6317.3048799999997</v>
      </c>
      <c r="H1055" s="34">
        <f t="shared" si="492"/>
        <v>99.998494317282422</v>
      </c>
      <c r="I1055" s="34">
        <f t="shared" si="493"/>
        <v>99.998494317282422</v>
      </c>
    </row>
    <row r="1056" spans="1:9" ht="25.5">
      <c r="A1056" s="33" t="s">
        <v>62</v>
      </c>
      <c r="B1056" s="28" t="s">
        <v>757</v>
      </c>
      <c r="C1056" s="28" t="s">
        <v>63</v>
      </c>
      <c r="D1056" s="34">
        <v>19923</v>
      </c>
      <c r="E1056" s="34">
        <f>E1057</f>
        <v>19923</v>
      </c>
      <c r="F1056" s="34">
        <f t="shared" ref="F1056" si="503">F1057</f>
        <v>19923</v>
      </c>
      <c r="G1056" s="34">
        <f>G1057</f>
        <v>19923</v>
      </c>
      <c r="H1056" s="34">
        <f t="shared" si="492"/>
        <v>100</v>
      </c>
      <c r="I1056" s="34">
        <f t="shared" si="493"/>
        <v>100</v>
      </c>
    </row>
    <row r="1057" spans="1:9">
      <c r="A1057" s="33" t="s">
        <v>64</v>
      </c>
      <c r="B1057" s="28" t="s">
        <v>757</v>
      </c>
      <c r="C1057" s="28" t="s">
        <v>65</v>
      </c>
      <c r="D1057" s="34">
        <v>19923</v>
      </c>
      <c r="E1057" s="34">
        <f>КВСР!J1660</f>
        <v>19923</v>
      </c>
      <c r="F1057" s="34">
        <f>КВСР!K1660</f>
        <v>19923</v>
      </c>
      <c r="G1057" s="34">
        <f>КВСР!L1660</f>
        <v>19923</v>
      </c>
      <c r="H1057" s="34">
        <f t="shared" si="492"/>
        <v>100</v>
      </c>
      <c r="I1057" s="34">
        <f t="shared" si="493"/>
        <v>100</v>
      </c>
    </row>
    <row r="1058" spans="1:9" ht="38.25">
      <c r="A1058" s="33" t="s">
        <v>758</v>
      </c>
      <c r="B1058" s="28" t="s">
        <v>759</v>
      </c>
      <c r="C1058" s="28" t="s">
        <v>0</v>
      </c>
      <c r="D1058" s="34">
        <v>877</v>
      </c>
      <c r="E1058" s="34">
        <f>E1059</f>
        <v>877</v>
      </c>
      <c r="F1058" s="34">
        <f t="shared" ref="F1058:F1059" si="504">F1059</f>
        <v>877</v>
      </c>
      <c r="G1058" s="34">
        <f>G1059</f>
        <v>877</v>
      </c>
      <c r="H1058" s="34">
        <f t="shared" si="492"/>
        <v>100</v>
      </c>
      <c r="I1058" s="34">
        <f t="shared" si="493"/>
        <v>100</v>
      </c>
    </row>
    <row r="1059" spans="1:9">
      <c r="A1059" s="33" t="s">
        <v>28</v>
      </c>
      <c r="B1059" s="28" t="s">
        <v>759</v>
      </c>
      <c r="C1059" s="28" t="s">
        <v>29</v>
      </c>
      <c r="D1059" s="34">
        <v>877</v>
      </c>
      <c r="E1059" s="34">
        <f>E1060</f>
        <v>877</v>
      </c>
      <c r="F1059" s="34">
        <f t="shared" si="504"/>
        <v>877</v>
      </c>
      <c r="G1059" s="34">
        <f>G1060</f>
        <v>877</v>
      </c>
      <c r="H1059" s="34">
        <f t="shared" si="492"/>
        <v>100</v>
      </c>
      <c r="I1059" s="34">
        <f t="shared" si="493"/>
        <v>100</v>
      </c>
    </row>
    <row r="1060" spans="1:9">
      <c r="A1060" s="33" t="s">
        <v>75</v>
      </c>
      <c r="B1060" s="28" t="s">
        <v>759</v>
      </c>
      <c r="C1060" s="28" t="s">
        <v>76</v>
      </c>
      <c r="D1060" s="34">
        <v>877</v>
      </c>
      <c r="E1060" s="34">
        <f>КВСР!J1663</f>
        <v>877</v>
      </c>
      <c r="F1060" s="34">
        <f>КВСР!K1663</f>
        <v>877</v>
      </c>
      <c r="G1060" s="34">
        <f>КВСР!L1663</f>
        <v>877</v>
      </c>
      <c r="H1060" s="34">
        <f t="shared" si="492"/>
        <v>100</v>
      </c>
      <c r="I1060" s="34">
        <f t="shared" si="493"/>
        <v>100</v>
      </c>
    </row>
    <row r="1061" spans="1:9">
      <c r="A1061" s="30" t="s">
        <v>0</v>
      </c>
      <c r="B1061" s="43" t="s">
        <v>0</v>
      </c>
      <c r="C1061" s="31" t="s">
        <v>0</v>
      </c>
      <c r="D1061" s="32" t="s">
        <v>0</v>
      </c>
      <c r="E1061" s="32" t="s">
        <v>0</v>
      </c>
      <c r="F1061" s="32"/>
      <c r="G1061" s="32" t="s">
        <v>0</v>
      </c>
      <c r="H1061" s="32"/>
      <c r="I1061" s="32"/>
    </row>
    <row r="1062" spans="1:9" ht="25.5">
      <c r="A1062" s="30" t="s">
        <v>515</v>
      </c>
      <c r="B1062" s="31" t="s">
        <v>516</v>
      </c>
      <c r="C1062" s="31" t="s">
        <v>0</v>
      </c>
      <c r="D1062" s="32">
        <v>2500</v>
      </c>
      <c r="E1062" s="32">
        <f>E1063</f>
        <v>2500</v>
      </c>
      <c r="F1062" s="32">
        <f t="shared" ref="F1062:F1064" si="505">F1063</f>
        <v>2500</v>
      </c>
      <c r="G1062" s="32">
        <f>G1063</f>
        <v>2475.62509</v>
      </c>
      <c r="H1062" s="32">
        <f t="shared" si="492"/>
        <v>99.025003599999991</v>
      </c>
      <c r="I1062" s="32">
        <f t="shared" si="493"/>
        <v>99.025003599999991</v>
      </c>
    </row>
    <row r="1063" spans="1:9">
      <c r="A1063" s="33" t="s">
        <v>487</v>
      </c>
      <c r="B1063" s="28" t="s">
        <v>517</v>
      </c>
      <c r="C1063" s="28" t="s">
        <v>0</v>
      </c>
      <c r="D1063" s="34">
        <v>2500</v>
      </c>
      <c r="E1063" s="34">
        <f>E1064</f>
        <v>2500</v>
      </c>
      <c r="F1063" s="34">
        <f t="shared" si="505"/>
        <v>2500</v>
      </c>
      <c r="G1063" s="34">
        <f>G1064</f>
        <v>2475.62509</v>
      </c>
      <c r="H1063" s="34">
        <f t="shared" si="492"/>
        <v>99.025003599999991</v>
      </c>
      <c r="I1063" s="34">
        <f t="shared" si="493"/>
        <v>99.025003599999991</v>
      </c>
    </row>
    <row r="1064" spans="1:9">
      <c r="A1064" s="33" t="s">
        <v>89</v>
      </c>
      <c r="B1064" s="28" t="s">
        <v>517</v>
      </c>
      <c r="C1064" s="28" t="s">
        <v>90</v>
      </c>
      <c r="D1064" s="34">
        <v>2500</v>
      </c>
      <c r="E1064" s="34">
        <f>E1065</f>
        <v>2500</v>
      </c>
      <c r="F1064" s="34">
        <f t="shared" si="505"/>
        <v>2500</v>
      </c>
      <c r="G1064" s="34">
        <f>G1065</f>
        <v>2475.62509</v>
      </c>
      <c r="H1064" s="34">
        <f t="shared" si="492"/>
        <v>99.025003599999991</v>
      </c>
      <c r="I1064" s="34">
        <f t="shared" si="493"/>
        <v>99.025003599999991</v>
      </c>
    </row>
    <row r="1065" spans="1:9" ht="25.5">
      <c r="A1065" s="33" t="s">
        <v>91</v>
      </c>
      <c r="B1065" s="28" t="s">
        <v>517</v>
      </c>
      <c r="C1065" s="28" t="s">
        <v>92</v>
      </c>
      <c r="D1065" s="34">
        <v>2500</v>
      </c>
      <c r="E1065" s="34">
        <f>КВСР!J1188</f>
        <v>2500</v>
      </c>
      <c r="F1065" s="34">
        <f>КВСР!K1188</f>
        <v>2500</v>
      </c>
      <c r="G1065" s="34">
        <f>КВСР!L1188</f>
        <v>2475.62509</v>
      </c>
      <c r="H1065" s="34">
        <f t="shared" si="492"/>
        <v>99.025003599999991</v>
      </c>
      <c r="I1065" s="34">
        <f t="shared" si="493"/>
        <v>99.025003599999991</v>
      </c>
    </row>
    <row r="1066" spans="1:9">
      <c r="A1066" s="30" t="s">
        <v>0</v>
      </c>
      <c r="B1066" s="43" t="s">
        <v>0</v>
      </c>
      <c r="C1066" s="31" t="s">
        <v>0</v>
      </c>
      <c r="D1066" s="32" t="s">
        <v>0</v>
      </c>
      <c r="E1066" s="32" t="s">
        <v>0</v>
      </c>
      <c r="F1066" s="32"/>
      <c r="G1066" s="32"/>
      <c r="H1066" s="32"/>
      <c r="I1066" s="32"/>
    </row>
    <row r="1067" spans="1:9" ht="51">
      <c r="A1067" s="30" t="s">
        <v>36</v>
      </c>
      <c r="B1067" s="31" t="s">
        <v>37</v>
      </c>
      <c r="C1067" s="31" t="s">
        <v>0</v>
      </c>
      <c r="D1067" s="32">
        <v>1143037</v>
      </c>
      <c r="E1067" s="32">
        <f>E1068+E1085+E1109</f>
        <v>1143036.95086</v>
      </c>
      <c r="F1067" s="32">
        <f t="shared" ref="F1067:G1067" si="506">F1068+F1085+F1109</f>
        <v>1143021.95655</v>
      </c>
      <c r="G1067" s="32">
        <f t="shared" si="506"/>
        <v>1143018.5279700002</v>
      </c>
      <c r="H1067" s="32">
        <f t="shared" si="492"/>
        <v>99.998383951700617</v>
      </c>
      <c r="I1067" s="32">
        <f t="shared" si="493"/>
        <v>99.998388250704764</v>
      </c>
    </row>
    <row r="1068" spans="1:9">
      <c r="A1068" s="30" t="s">
        <v>38</v>
      </c>
      <c r="B1068" s="31" t="s">
        <v>39</v>
      </c>
      <c r="C1068" s="31" t="s">
        <v>0</v>
      </c>
      <c r="D1068" s="32">
        <v>860249.9</v>
      </c>
      <c r="E1068" s="32">
        <f>E1069+E1078+E1081</f>
        <v>860249.87754000013</v>
      </c>
      <c r="F1068" s="32">
        <f t="shared" ref="F1068:G1068" si="507">F1069+F1078+F1081</f>
        <v>860249.87754000013</v>
      </c>
      <c r="G1068" s="32">
        <f t="shared" si="507"/>
        <v>860249.87754000013</v>
      </c>
      <c r="H1068" s="32">
        <f t="shared" si="492"/>
        <v>99.999997389130783</v>
      </c>
      <c r="I1068" s="32">
        <f t="shared" si="493"/>
        <v>100</v>
      </c>
    </row>
    <row r="1069" spans="1:9">
      <c r="A1069" s="33" t="s">
        <v>60</v>
      </c>
      <c r="B1069" s="28" t="s">
        <v>1003</v>
      </c>
      <c r="C1069" s="28" t="s">
        <v>0</v>
      </c>
      <c r="D1069" s="34">
        <v>850701.1</v>
      </c>
      <c r="E1069" s="34">
        <f>E1070+E1072+E1074+E1076</f>
        <v>850701.1266800001</v>
      </c>
      <c r="F1069" s="34">
        <f t="shared" ref="F1069:G1069" si="508">F1070+F1072+F1074+F1076</f>
        <v>850701.1266800001</v>
      </c>
      <c r="G1069" s="34">
        <f t="shared" si="508"/>
        <v>850701.1266800001</v>
      </c>
      <c r="H1069" s="34">
        <f t="shared" si="492"/>
        <v>100.0000031362367</v>
      </c>
      <c r="I1069" s="34">
        <f t="shared" si="493"/>
        <v>100</v>
      </c>
    </row>
    <row r="1070" spans="1:9" ht="38.25">
      <c r="A1070" s="33" t="s">
        <v>85</v>
      </c>
      <c r="B1070" s="28" t="s">
        <v>1003</v>
      </c>
      <c r="C1070" s="28" t="s">
        <v>86</v>
      </c>
      <c r="D1070" s="34">
        <v>718328</v>
      </c>
      <c r="E1070" s="34">
        <f>E1071</f>
        <v>718583.40399999998</v>
      </c>
      <c r="F1070" s="34">
        <f t="shared" ref="F1070:G1070" si="509">F1071</f>
        <v>718583.40399999998</v>
      </c>
      <c r="G1070" s="34">
        <f t="shared" si="509"/>
        <v>718583.40399999998</v>
      </c>
      <c r="H1070" s="34">
        <f t="shared" si="492"/>
        <v>100.03555534519049</v>
      </c>
      <c r="I1070" s="34">
        <f t="shared" si="493"/>
        <v>100</v>
      </c>
    </row>
    <row r="1071" spans="1:9">
      <c r="A1071" s="33" t="s">
        <v>299</v>
      </c>
      <c r="B1071" s="28" t="s">
        <v>1003</v>
      </c>
      <c r="C1071" s="28" t="s">
        <v>300</v>
      </c>
      <c r="D1071" s="34">
        <v>718328</v>
      </c>
      <c r="E1071" s="34">
        <f>КВСР!J2327</f>
        <v>718583.40399999998</v>
      </c>
      <c r="F1071" s="34">
        <f>КВСР!K2327</f>
        <v>718583.40399999998</v>
      </c>
      <c r="G1071" s="34">
        <f>КВСР!L2327</f>
        <v>718583.40399999998</v>
      </c>
      <c r="H1071" s="34">
        <f t="shared" si="492"/>
        <v>100.03555534519049</v>
      </c>
      <c r="I1071" s="34">
        <f t="shared" si="493"/>
        <v>100</v>
      </c>
    </row>
    <row r="1072" spans="1:9">
      <c r="A1072" s="33" t="s">
        <v>89</v>
      </c>
      <c r="B1072" s="28" t="s">
        <v>1003</v>
      </c>
      <c r="C1072" s="28" t="s">
        <v>90</v>
      </c>
      <c r="D1072" s="34">
        <v>55773.4</v>
      </c>
      <c r="E1072" s="34">
        <f>E1073</f>
        <v>55463.022680000002</v>
      </c>
      <c r="F1072" s="34">
        <f t="shared" ref="F1072:G1072" si="510">F1073</f>
        <v>55463.022680000002</v>
      </c>
      <c r="G1072" s="34">
        <f t="shared" si="510"/>
        <v>55463.022680000002</v>
      </c>
      <c r="H1072" s="34">
        <f t="shared" si="492"/>
        <v>99.443502960192504</v>
      </c>
      <c r="I1072" s="34">
        <f t="shared" si="493"/>
        <v>100</v>
      </c>
    </row>
    <row r="1073" spans="1:9" ht="25.5">
      <c r="A1073" s="33" t="s">
        <v>91</v>
      </c>
      <c r="B1073" s="28" t="s">
        <v>1003</v>
      </c>
      <c r="C1073" s="28" t="s">
        <v>92</v>
      </c>
      <c r="D1073" s="34">
        <v>55773.4</v>
      </c>
      <c r="E1073" s="34">
        <f>КВСР!J2329</f>
        <v>55463.022680000002</v>
      </c>
      <c r="F1073" s="34">
        <f>КВСР!K2329</f>
        <v>55463.022680000002</v>
      </c>
      <c r="G1073" s="34">
        <f>КВСР!L2329</f>
        <v>55463.022680000002</v>
      </c>
      <c r="H1073" s="34">
        <f t="shared" si="492"/>
        <v>99.443502960192504</v>
      </c>
      <c r="I1073" s="34">
        <f t="shared" si="493"/>
        <v>100</v>
      </c>
    </row>
    <row r="1074" spans="1:9" ht="25.5">
      <c r="A1074" s="33" t="s">
        <v>62</v>
      </c>
      <c r="B1074" s="28" t="s">
        <v>1003</v>
      </c>
      <c r="C1074" s="28" t="s">
        <v>63</v>
      </c>
      <c r="D1074" s="34">
        <v>70224.800000000003</v>
      </c>
      <c r="E1074" s="34">
        <f>E1075</f>
        <v>70224.800000000003</v>
      </c>
      <c r="F1074" s="34">
        <f t="shared" ref="F1074:G1074" si="511">F1075</f>
        <v>70224.800000000003</v>
      </c>
      <c r="G1074" s="34">
        <f t="shared" si="511"/>
        <v>70224.800000000003</v>
      </c>
      <c r="H1074" s="34">
        <f t="shared" si="492"/>
        <v>100</v>
      </c>
      <c r="I1074" s="34">
        <f t="shared" si="493"/>
        <v>100</v>
      </c>
    </row>
    <row r="1075" spans="1:9">
      <c r="A1075" s="33" t="s">
        <v>64</v>
      </c>
      <c r="B1075" s="28" t="s">
        <v>1003</v>
      </c>
      <c r="C1075" s="28" t="s">
        <v>65</v>
      </c>
      <c r="D1075" s="34">
        <v>70224.800000000003</v>
      </c>
      <c r="E1075" s="34">
        <f>КВСР!J2331</f>
        <v>70224.800000000003</v>
      </c>
      <c r="F1075" s="34">
        <f>КВСР!K2331</f>
        <v>70224.800000000003</v>
      </c>
      <c r="G1075" s="34">
        <f>КВСР!L2331</f>
        <v>70224.800000000003</v>
      </c>
      <c r="H1075" s="34">
        <f t="shared" si="492"/>
        <v>100</v>
      </c>
      <c r="I1075" s="34">
        <f t="shared" si="493"/>
        <v>100</v>
      </c>
    </row>
    <row r="1076" spans="1:9">
      <c r="A1076" s="33" t="s">
        <v>97</v>
      </c>
      <c r="B1076" s="28" t="s">
        <v>1003</v>
      </c>
      <c r="C1076" s="28" t="s">
        <v>98</v>
      </c>
      <c r="D1076" s="34">
        <v>6374.9</v>
      </c>
      <c r="E1076" s="34">
        <f>E1077</f>
        <v>6429.9</v>
      </c>
      <c r="F1076" s="34">
        <f t="shared" ref="F1076:G1076" si="512">F1077</f>
        <v>6429.9</v>
      </c>
      <c r="G1076" s="34">
        <f t="shared" si="512"/>
        <v>6429.9</v>
      </c>
      <c r="H1076" s="34">
        <f t="shared" si="492"/>
        <v>100.86275863150796</v>
      </c>
      <c r="I1076" s="34">
        <f t="shared" si="493"/>
        <v>100</v>
      </c>
    </row>
    <row r="1077" spans="1:9">
      <c r="A1077" s="33" t="s">
        <v>99</v>
      </c>
      <c r="B1077" s="28" t="s">
        <v>1003</v>
      </c>
      <c r="C1077" s="28" t="s">
        <v>100</v>
      </c>
      <c r="D1077" s="34">
        <v>6374.9</v>
      </c>
      <c r="E1077" s="34">
        <f>КВСР!J2333</f>
        <v>6429.9</v>
      </c>
      <c r="F1077" s="34">
        <f>КВСР!K2333</f>
        <v>6429.9</v>
      </c>
      <c r="G1077" s="34">
        <f>КВСР!L2333</f>
        <v>6429.9</v>
      </c>
      <c r="H1077" s="34">
        <f t="shared" si="492"/>
        <v>100.86275863150796</v>
      </c>
      <c r="I1077" s="34">
        <f t="shared" si="493"/>
        <v>100</v>
      </c>
    </row>
    <row r="1078" spans="1:9" ht="25.5">
      <c r="A1078" s="33" t="s">
        <v>40</v>
      </c>
      <c r="B1078" s="28" t="s">
        <v>41</v>
      </c>
      <c r="C1078" s="28" t="s">
        <v>0</v>
      </c>
      <c r="D1078" s="34">
        <v>1531.3</v>
      </c>
      <c r="E1078" s="34">
        <f>E1079</f>
        <v>1531.2508600000001</v>
      </c>
      <c r="F1078" s="34">
        <f t="shared" ref="F1078:G1079" si="513">F1079</f>
        <v>1531.2508600000001</v>
      </c>
      <c r="G1078" s="34">
        <f t="shared" si="513"/>
        <v>1531.2508600000001</v>
      </c>
      <c r="H1078" s="34">
        <f t="shared" si="492"/>
        <v>99.996790961927786</v>
      </c>
      <c r="I1078" s="34">
        <f t="shared" si="493"/>
        <v>100</v>
      </c>
    </row>
    <row r="1079" spans="1:9" ht="25.5">
      <c r="A1079" s="33" t="s">
        <v>42</v>
      </c>
      <c r="B1079" s="28" t="s">
        <v>41</v>
      </c>
      <c r="C1079" s="28" t="s">
        <v>43</v>
      </c>
      <c r="D1079" s="34">
        <v>1531.3</v>
      </c>
      <c r="E1079" s="34">
        <f>E1080</f>
        <v>1531.2508600000001</v>
      </c>
      <c r="F1079" s="34">
        <f t="shared" si="513"/>
        <v>1531.2508600000001</v>
      </c>
      <c r="G1079" s="34">
        <f t="shared" si="513"/>
        <v>1531.2508600000001</v>
      </c>
      <c r="H1079" s="34">
        <f t="shared" si="492"/>
        <v>99.996790961927786</v>
      </c>
      <c r="I1079" s="34">
        <f t="shared" si="493"/>
        <v>100</v>
      </c>
    </row>
    <row r="1080" spans="1:9" ht="63.75">
      <c r="A1080" s="33" t="s">
        <v>44</v>
      </c>
      <c r="B1080" s="28" t="s">
        <v>41</v>
      </c>
      <c r="C1080" s="28" t="s">
        <v>45</v>
      </c>
      <c r="D1080" s="34">
        <v>1531.3</v>
      </c>
      <c r="E1080" s="34">
        <f>КВСР!J25</f>
        <v>1531.2508600000001</v>
      </c>
      <c r="F1080" s="34">
        <f>КВСР!K25</f>
        <v>1531.2508600000001</v>
      </c>
      <c r="G1080" s="34">
        <f>КВСР!L25</f>
        <v>1531.2508600000001</v>
      </c>
      <c r="H1080" s="34">
        <f t="shared" si="492"/>
        <v>99.996790961927786</v>
      </c>
      <c r="I1080" s="34">
        <f t="shared" si="493"/>
        <v>100</v>
      </c>
    </row>
    <row r="1081" spans="1:9">
      <c r="A1081" s="33" t="s">
        <v>1004</v>
      </c>
      <c r="B1081" s="28" t="s">
        <v>1005</v>
      </c>
      <c r="C1081" s="28" t="s">
        <v>0</v>
      </c>
      <c r="D1081" s="34">
        <v>8017.5</v>
      </c>
      <c r="E1081" s="34">
        <f>E1082</f>
        <v>8017.5</v>
      </c>
      <c r="F1081" s="34">
        <f t="shared" ref="F1081:G1082" si="514">F1082</f>
        <v>8017.5</v>
      </c>
      <c r="G1081" s="34">
        <f t="shared" si="514"/>
        <v>8017.5</v>
      </c>
      <c r="H1081" s="34">
        <f t="shared" si="492"/>
        <v>100</v>
      </c>
      <c r="I1081" s="34">
        <f t="shared" si="493"/>
        <v>100</v>
      </c>
    </row>
    <row r="1082" spans="1:9" ht="25.5">
      <c r="A1082" s="33" t="s">
        <v>62</v>
      </c>
      <c r="B1082" s="28" t="s">
        <v>1005</v>
      </c>
      <c r="C1082" s="28" t="s">
        <v>63</v>
      </c>
      <c r="D1082" s="34">
        <v>8017.5</v>
      </c>
      <c r="E1082" s="34">
        <f>E1083</f>
        <v>8017.5</v>
      </c>
      <c r="F1082" s="34">
        <f t="shared" si="514"/>
        <v>8017.5</v>
      </c>
      <c r="G1082" s="34">
        <f t="shared" si="514"/>
        <v>8017.5</v>
      </c>
      <c r="H1082" s="34">
        <f t="shared" si="492"/>
        <v>100</v>
      </c>
      <c r="I1082" s="34">
        <f t="shared" si="493"/>
        <v>100</v>
      </c>
    </row>
    <row r="1083" spans="1:9" ht="25.5">
      <c r="A1083" s="33" t="s">
        <v>218</v>
      </c>
      <c r="B1083" s="28" t="s">
        <v>1005</v>
      </c>
      <c r="C1083" s="28" t="s">
        <v>219</v>
      </c>
      <c r="D1083" s="34">
        <v>8017.5</v>
      </c>
      <c r="E1083" s="34">
        <f>КВСР!J2336</f>
        <v>8017.5</v>
      </c>
      <c r="F1083" s="34">
        <f>КВСР!K2336</f>
        <v>8017.5</v>
      </c>
      <c r="G1083" s="34">
        <f>КВСР!L2336</f>
        <v>8017.5</v>
      </c>
      <c r="H1083" s="34">
        <f t="shared" si="492"/>
        <v>100</v>
      </c>
      <c r="I1083" s="34">
        <f t="shared" si="493"/>
        <v>100</v>
      </c>
    </row>
    <row r="1084" spans="1:9">
      <c r="A1084" s="30" t="s">
        <v>0</v>
      </c>
      <c r="B1084" s="43" t="s">
        <v>0</v>
      </c>
      <c r="C1084" s="31" t="s">
        <v>0</v>
      </c>
      <c r="D1084" s="32" t="s">
        <v>0</v>
      </c>
      <c r="E1084" s="32" t="s">
        <v>0</v>
      </c>
      <c r="F1084" s="32"/>
      <c r="G1084" s="32"/>
      <c r="H1084" s="32"/>
      <c r="I1084" s="32"/>
    </row>
    <row r="1085" spans="1:9" ht="51">
      <c r="A1085" s="30" t="s">
        <v>196</v>
      </c>
      <c r="B1085" s="31" t="s">
        <v>197</v>
      </c>
      <c r="C1085" s="31" t="s">
        <v>0</v>
      </c>
      <c r="D1085" s="32">
        <v>272787.20000000001</v>
      </c>
      <c r="E1085" s="32">
        <f>E1086+E1095+E1098</f>
        <v>272787.17332</v>
      </c>
      <c r="F1085" s="32">
        <f t="shared" ref="F1085:G1085" si="515">F1086+F1095+F1098</f>
        <v>272772.17901000002</v>
      </c>
      <c r="G1085" s="32">
        <f t="shared" si="515"/>
        <v>272768.75043000001</v>
      </c>
      <c r="H1085" s="32">
        <f t="shared" si="492"/>
        <v>99.993236643801481</v>
      </c>
      <c r="I1085" s="32">
        <f t="shared" si="493"/>
        <v>99.993246423658505</v>
      </c>
    </row>
    <row r="1086" spans="1:9">
      <c r="A1086" s="33" t="s">
        <v>60</v>
      </c>
      <c r="B1086" s="28" t="s">
        <v>997</v>
      </c>
      <c r="C1086" s="28" t="s">
        <v>0</v>
      </c>
      <c r="D1086" s="34">
        <v>159253.79999999999</v>
      </c>
      <c r="E1086" s="34">
        <f>E1087+E1089+E1091+E1093</f>
        <v>160093.85440000001</v>
      </c>
      <c r="F1086" s="34">
        <f t="shared" ref="F1086:G1086" si="516">F1087+F1089+F1091+F1093</f>
        <v>160093.85440000001</v>
      </c>
      <c r="G1086" s="34">
        <f t="shared" si="516"/>
        <v>160093.85440000001</v>
      </c>
      <c r="H1086" s="34">
        <f t="shared" si="492"/>
        <v>100.52749410061175</v>
      </c>
      <c r="I1086" s="34">
        <f t="shared" si="493"/>
        <v>100</v>
      </c>
    </row>
    <row r="1087" spans="1:9" ht="38.25">
      <c r="A1087" s="33" t="s">
        <v>85</v>
      </c>
      <c r="B1087" s="28" t="s">
        <v>997</v>
      </c>
      <c r="C1087" s="28" t="s">
        <v>86</v>
      </c>
      <c r="D1087" s="34">
        <v>52504.7</v>
      </c>
      <c r="E1087" s="34">
        <f>E1088</f>
        <v>52764.700000000004</v>
      </c>
      <c r="F1087" s="34">
        <f t="shared" ref="F1087:G1087" si="517">F1088</f>
        <v>52764.700000000004</v>
      </c>
      <c r="G1087" s="34">
        <f t="shared" si="517"/>
        <v>52764.700000000004</v>
      </c>
      <c r="H1087" s="34">
        <f t="shared" si="492"/>
        <v>100.49519376360594</v>
      </c>
      <c r="I1087" s="34">
        <f t="shared" si="493"/>
        <v>100</v>
      </c>
    </row>
    <row r="1088" spans="1:9">
      <c r="A1088" s="33" t="s">
        <v>299</v>
      </c>
      <c r="B1088" s="28" t="s">
        <v>997</v>
      </c>
      <c r="C1088" s="28" t="s">
        <v>300</v>
      </c>
      <c r="D1088" s="34">
        <v>52504.7</v>
      </c>
      <c r="E1088" s="34">
        <f>КВСР!J2294</f>
        <v>52764.700000000004</v>
      </c>
      <c r="F1088" s="34">
        <f>КВСР!K2294</f>
        <v>52764.700000000004</v>
      </c>
      <c r="G1088" s="34">
        <f>КВСР!L2294</f>
        <v>52764.700000000004</v>
      </c>
      <c r="H1088" s="34">
        <f t="shared" si="492"/>
        <v>100.49519376360594</v>
      </c>
      <c r="I1088" s="34">
        <f t="shared" si="493"/>
        <v>100</v>
      </c>
    </row>
    <row r="1089" spans="1:9">
      <c r="A1089" s="33" t="s">
        <v>89</v>
      </c>
      <c r="B1089" s="28" t="s">
        <v>997</v>
      </c>
      <c r="C1089" s="28" t="s">
        <v>90</v>
      </c>
      <c r="D1089" s="34">
        <v>20442.7</v>
      </c>
      <c r="E1089" s="34">
        <f>E1090</f>
        <v>21022.754400000002</v>
      </c>
      <c r="F1089" s="34">
        <f t="shared" ref="F1089:G1089" si="518">F1090</f>
        <v>21022.754400000002</v>
      </c>
      <c r="G1089" s="34">
        <f t="shared" si="518"/>
        <v>21022.754400000002</v>
      </c>
      <c r="H1089" s="34">
        <f t="shared" si="492"/>
        <v>102.83746471845696</v>
      </c>
      <c r="I1089" s="34">
        <f t="shared" si="493"/>
        <v>100</v>
      </c>
    </row>
    <row r="1090" spans="1:9" ht="25.5">
      <c r="A1090" s="33" t="s">
        <v>91</v>
      </c>
      <c r="B1090" s="28" t="s">
        <v>997</v>
      </c>
      <c r="C1090" s="28" t="s">
        <v>92</v>
      </c>
      <c r="D1090" s="34">
        <v>20442.7</v>
      </c>
      <c r="E1090" s="34">
        <f>КВСР!J2296</f>
        <v>21022.754400000002</v>
      </c>
      <c r="F1090" s="34">
        <f>КВСР!K2296</f>
        <v>21022.754400000002</v>
      </c>
      <c r="G1090" s="34">
        <f>КВСР!L2296</f>
        <v>21022.754400000002</v>
      </c>
      <c r="H1090" s="34">
        <f t="shared" si="492"/>
        <v>102.83746471845696</v>
      </c>
      <c r="I1090" s="34">
        <f t="shared" si="493"/>
        <v>100</v>
      </c>
    </row>
    <row r="1091" spans="1:9" ht="25.5">
      <c r="A1091" s="33" t="s">
        <v>62</v>
      </c>
      <c r="B1091" s="28" t="s">
        <v>997</v>
      </c>
      <c r="C1091" s="28" t="s">
        <v>63</v>
      </c>
      <c r="D1091" s="34">
        <v>84823.2</v>
      </c>
      <c r="E1091" s="34">
        <f>E1092</f>
        <v>84823.200000000012</v>
      </c>
      <c r="F1091" s="34">
        <f t="shared" ref="F1091:G1091" si="519">F1092</f>
        <v>84823.200000000012</v>
      </c>
      <c r="G1091" s="34">
        <f t="shared" si="519"/>
        <v>84823.200000000012</v>
      </c>
      <c r="H1091" s="34">
        <f t="shared" si="492"/>
        <v>100.00000000000003</v>
      </c>
      <c r="I1091" s="34">
        <f t="shared" si="493"/>
        <v>100</v>
      </c>
    </row>
    <row r="1092" spans="1:9">
      <c r="A1092" s="33" t="s">
        <v>64</v>
      </c>
      <c r="B1092" s="28" t="s">
        <v>997</v>
      </c>
      <c r="C1092" s="28" t="s">
        <v>65</v>
      </c>
      <c r="D1092" s="34">
        <v>84823.2</v>
      </c>
      <c r="E1092" s="34">
        <f>КВСР!J2298+КВСР!J2355</f>
        <v>84823.200000000012</v>
      </c>
      <c r="F1092" s="34">
        <f>КВСР!K2298+КВСР!K2355</f>
        <v>84823.200000000012</v>
      </c>
      <c r="G1092" s="34">
        <f>КВСР!L2298+КВСР!L2355</f>
        <v>84823.200000000012</v>
      </c>
      <c r="H1092" s="34">
        <f t="shared" si="492"/>
        <v>100.00000000000003</v>
      </c>
      <c r="I1092" s="34">
        <f t="shared" si="493"/>
        <v>100</v>
      </c>
    </row>
    <row r="1093" spans="1:9">
      <c r="A1093" s="33" t="s">
        <v>97</v>
      </c>
      <c r="B1093" s="28" t="s">
        <v>997</v>
      </c>
      <c r="C1093" s="28" t="s">
        <v>98</v>
      </c>
      <c r="D1093" s="34">
        <v>1483.2</v>
      </c>
      <c r="E1093" s="34">
        <f>E1094</f>
        <v>1483.2</v>
      </c>
      <c r="F1093" s="34">
        <f t="shared" ref="F1093:G1093" si="520">F1094</f>
        <v>1483.2</v>
      </c>
      <c r="G1093" s="34">
        <f t="shared" si="520"/>
        <v>1483.2</v>
      </c>
      <c r="H1093" s="34">
        <f t="shared" si="492"/>
        <v>100</v>
      </c>
      <c r="I1093" s="34">
        <f t="shared" si="493"/>
        <v>100</v>
      </c>
    </row>
    <row r="1094" spans="1:9">
      <c r="A1094" s="33" t="s">
        <v>99</v>
      </c>
      <c r="B1094" s="28" t="s">
        <v>997</v>
      </c>
      <c r="C1094" s="28" t="s">
        <v>100</v>
      </c>
      <c r="D1094" s="34">
        <v>1483.2</v>
      </c>
      <c r="E1094" s="34">
        <f>КВСР!J2300</f>
        <v>1483.2</v>
      </c>
      <c r="F1094" s="34">
        <f>КВСР!K2300</f>
        <v>1483.2</v>
      </c>
      <c r="G1094" s="34">
        <f>КВСР!L2300</f>
        <v>1483.2</v>
      </c>
      <c r="H1094" s="34">
        <f t="shared" si="492"/>
        <v>100</v>
      </c>
      <c r="I1094" s="34">
        <f t="shared" si="493"/>
        <v>100</v>
      </c>
    </row>
    <row r="1095" spans="1:9" ht="38.25">
      <c r="A1095" s="33" t="s">
        <v>198</v>
      </c>
      <c r="B1095" s="28" t="s">
        <v>199</v>
      </c>
      <c r="C1095" s="28" t="s">
        <v>0</v>
      </c>
      <c r="D1095" s="34">
        <v>1071.9000000000001</v>
      </c>
      <c r="E1095" s="34">
        <f>E1096</f>
        <v>1071.8733199999999</v>
      </c>
      <c r="F1095" s="34">
        <f t="shared" ref="F1095:G1096" si="521">F1096</f>
        <v>1056.8790099999999</v>
      </c>
      <c r="G1095" s="34">
        <f t="shared" si="521"/>
        <v>1053.4504300000001</v>
      </c>
      <c r="H1095" s="34">
        <f t="shared" si="492"/>
        <v>98.278797462449859</v>
      </c>
      <c r="I1095" s="34">
        <f t="shared" si="493"/>
        <v>98.281243720106787</v>
      </c>
    </row>
    <row r="1096" spans="1:9">
      <c r="A1096" s="33" t="s">
        <v>89</v>
      </c>
      <c r="B1096" s="28" t="s">
        <v>199</v>
      </c>
      <c r="C1096" s="28" t="s">
        <v>90</v>
      </c>
      <c r="D1096" s="34">
        <v>1071.9000000000001</v>
      </c>
      <c r="E1096" s="34">
        <f>E1097</f>
        <v>1071.8733199999999</v>
      </c>
      <c r="F1096" s="34">
        <f t="shared" si="521"/>
        <v>1056.8790099999999</v>
      </c>
      <c r="G1096" s="34">
        <f t="shared" si="521"/>
        <v>1053.4504300000001</v>
      </c>
      <c r="H1096" s="34">
        <f t="shared" si="492"/>
        <v>98.278797462449859</v>
      </c>
      <c r="I1096" s="34">
        <f t="shared" si="493"/>
        <v>98.281243720106787</v>
      </c>
    </row>
    <row r="1097" spans="1:9" ht="25.5">
      <c r="A1097" s="33" t="s">
        <v>200</v>
      </c>
      <c r="B1097" s="28" t="s">
        <v>199</v>
      </c>
      <c r="C1097" s="28" t="s">
        <v>201</v>
      </c>
      <c r="D1097" s="34">
        <v>1071.9000000000001</v>
      </c>
      <c r="E1097" s="34">
        <f>КВСР!J1266+КВСР!J1604+КВСР!J284</f>
        <v>1071.8733199999999</v>
      </c>
      <c r="F1097" s="34">
        <f>КВСР!K1266+КВСР!K1604+КВСР!K284</f>
        <v>1056.8790099999999</v>
      </c>
      <c r="G1097" s="34">
        <f>КВСР!L1266+КВСР!L1604+КВСР!L284</f>
        <v>1053.4504300000001</v>
      </c>
      <c r="H1097" s="34">
        <f t="shared" si="492"/>
        <v>98.278797462449859</v>
      </c>
      <c r="I1097" s="34">
        <f t="shared" si="493"/>
        <v>98.281243720106787</v>
      </c>
    </row>
    <row r="1098" spans="1:9" ht="38.25">
      <c r="A1098" s="33" t="s">
        <v>998</v>
      </c>
      <c r="B1098" s="28" t="s">
        <v>999</v>
      </c>
      <c r="C1098" s="28" t="s">
        <v>0</v>
      </c>
      <c r="D1098" s="34">
        <v>112461.5</v>
      </c>
      <c r="E1098" s="34">
        <f>E1099+E1101+E1104+E1106</f>
        <v>111621.44559999999</v>
      </c>
      <c r="F1098" s="34">
        <f t="shared" ref="F1098:G1098" si="522">F1099+F1101+F1104+F1106</f>
        <v>111621.44559999999</v>
      </c>
      <c r="G1098" s="34">
        <f t="shared" si="522"/>
        <v>111621.44559999999</v>
      </c>
      <c r="H1098" s="34">
        <f t="shared" ref="H1098:H1161" si="523">G1098/D1098*100</f>
        <v>99.25302934782124</v>
      </c>
      <c r="I1098" s="34">
        <f t="shared" ref="I1098:I1161" si="524">G1098/E1098*100</f>
        <v>100</v>
      </c>
    </row>
    <row r="1099" spans="1:9" ht="38.25">
      <c r="A1099" s="33" t="s">
        <v>85</v>
      </c>
      <c r="B1099" s="28" t="s">
        <v>999</v>
      </c>
      <c r="C1099" s="28" t="s">
        <v>86</v>
      </c>
      <c r="D1099" s="34">
        <v>295</v>
      </c>
      <c r="E1099" s="34">
        <f>E1100</f>
        <v>295</v>
      </c>
      <c r="F1099" s="34">
        <f t="shared" ref="F1099:G1099" si="525">F1100</f>
        <v>295</v>
      </c>
      <c r="G1099" s="34">
        <f t="shared" si="525"/>
        <v>295</v>
      </c>
      <c r="H1099" s="34">
        <f t="shared" si="523"/>
        <v>100</v>
      </c>
      <c r="I1099" s="34">
        <f t="shared" si="524"/>
        <v>100</v>
      </c>
    </row>
    <row r="1100" spans="1:9">
      <c r="A1100" s="33" t="s">
        <v>299</v>
      </c>
      <c r="B1100" s="28" t="s">
        <v>999</v>
      </c>
      <c r="C1100" s="28" t="s">
        <v>300</v>
      </c>
      <c r="D1100" s="34">
        <v>295</v>
      </c>
      <c r="E1100" s="34">
        <f>КВСР!J2303</f>
        <v>295</v>
      </c>
      <c r="F1100" s="34">
        <f>КВСР!K2303</f>
        <v>295</v>
      </c>
      <c r="G1100" s="34">
        <f>КВСР!L2303</f>
        <v>295</v>
      </c>
      <c r="H1100" s="34">
        <f t="shared" si="523"/>
        <v>100</v>
      </c>
      <c r="I1100" s="34">
        <f t="shared" si="524"/>
        <v>100</v>
      </c>
    </row>
    <row r="1101" spans="1:9">
      <c r="A1101" s="33" t="s">
        <v>89</v>
      </c>
      <c r="B1101" s="28" t="s">
        <v>999</v>
      </c>
      <c r="C1101" s="28" t="s">
        <v>90</v>
      </c>
      <c r="D1101" s="34">
        <v>107381.6</v>
      </c>
      <c r="E1101" s="34">
        <f>E1102+E1103</f>
        <v>110962.7116</v>
      </c>
      <c r="F1101" s="34">
        <f t="shared" ref="F1101:G1101" si="526">F1102+F1103</f>
        <v>110962.7116</v>
      </c>
      <c r="G1101" s="34">
        <f t="shared" si="526"/>
        <v>110962.7116</v>
      </c>
      <c r="H1101" s="34">
        <f t="shared" si="523"/>
        <v>103.33493969171626</v>
      </c>
      <c r="I1101" s="34">
        <f t="shared" si="524"/>
        <v>100</v>
      </c>
    </row>
    <row r="1102" spans="1:9" ht="25.5">
      <c r="A1102" s="33" t="s">
        <v>200</v>
      </c>
      <c r="B1102" s="28" t="s">
        <v>999</v>
      </c>
      <c r="C1102" s="28" t="s">
        <v>201</v>
      </c>
      <c r="D1102" s="34">
        <v>98461.5</v>
      </c>
      <c r="E1102" s="34">
        <f>КВСР!J2305</f>
        <v>98461.5</v>
      </c>
      <c r="F1102" s="34">
        <f>КВСР!K2305</f>
        <v>98461.5</v>
      </c>
      <c r="G1102" s="34">
        <f>КВСР!L2305</f>
        <v>98461.5</v>
      </c>
      <c r="H1102" s="34">
        <f t="shared" si="523"/>
        <v>100</v>
      </c>
      <c r="I1102" s="34">
        <f t="shared" si="524"/>
        <v>100</v>
      </c>
    </row>
    <row r="1103" spans="1:9" ht="25.5">
      <c r="A1103" s="33" t="s">
        <v>91</v>
      </c>
      <c r="B1103" s="28" t="s">
        <v>999</v>
      </c>
      <c r="C1103" s="28" t="s">
        <v>92</v>
      </c>
      <c r="D1103" s="34">
        <v>8920.1</v>
      </c>
      <c r="E1103" s="34">
        <f>КВСР!J2306</f>
        <v>12501.211600000001</v>
      </c>
      <c r="F1103" s="34">
        <f>КВСР!K2306</f>
        <v>12501.211600000001</v>
      </c>
      <c r="G1103" s="34">
        <f>КВСР!L2306</f>
        <v>12501.211600000001</v>
      </c>
      <c r="H1103" s="34">
        <f t="shared" si="523"/>
        <v>140.146540958061</v>
      </c>
      <c r="I1103" s="34">
        <f t="shared" si="524"/>
        <v>100</v>
      </c>
    </row>
    <row r="1104" spans="1:9">
      <c r="A1104" s="33" t="s">
        <v>93</v>
      </c>
      <c r="B1104" s="28" t="s">
        <v>999</v>
      </c>
      <c r="C1104" s="28" t="s">
        <v>94</v>
      </c>
      <c r="D1104" s="34">
        <v>10</v>
      </c>
      <c r="E1104" s="34">
        <f>E1105</f>
        <v>363.73399999999998</v>
      </c>
      <c r="F1104" s="34">
        <f t="shared" ref="F1104:G1104" si="527">F1105</f>
        <v>363.73399999999998</v>
      </c>
      <c r="G1104" s="34">
        <f t="shared" si="527"/>
        <v>363.73399999999998</v>
      </c>
      <c r="H1104" s="34">
        <f t="shared" si="523"/>
        <v>3637.3399999999997</v>
      </c>
      <c r="I1104" s="34">
        <f t="shared" si="524"/>
        <v>100</v>
      </c>
    </row>
    <row r="1105" spans="1:9">
      <c r="A1105" s="33" t="s">
        <v>95</v>
      </c>
      <c r="B1105" s="28" t="s">
        <v>999</v>
      </c>
      <c r="C1105" s="28" t="s">
        <v>96</v>
      </c>
      <c r="D1105" s="34">
        <v>10</v>
      </c>
      <c r="E1105" s="34">
        <f>КВСР!J2308</f>
        <v>363.73399999999998</v>
      </c>
      <c r="F1105" s="34">
        <f>КВСР!K2308</f>
        <v>363.73399999999998</v>
      </c>
      <c r="G1105" s="34">
        <f>КВСР!L2308</f>
        <v>363.73399999999998</v>
      </c>
      <c r="H1105" s="34">
        <f t="shared" si="523"/>
        <v>3637.3399999999997</v>
      </c>
      <c r="I1105" s="34">
        <f t="shared" si="524"/>
        <v>100</v>
      </c>
    </row>
    <row r="1106" spans="1:9">
      <c r="A1106" s="33" t="s">
        <v>97</v>
      </c>
      <c r="B1106" s="28" t="s">
        <v>999</v>
      </c>
      <c r="C1106" s="28" t="s">
        <v>98</v>
      </c>
      <c r="D1106" s="34">
        <v>4774.8999999999996</v>
      </c>
      <c r="E1106" s="34">
        <f>E1107</f>
        <v>0</v>
      </c>
      <c r="F1106" s="34">
        <f t="shared" ref="F1106:G1106" si="528">F1107</f>
        <v>0</v>
      </c>
      <c r="G1106" s="34">
        <f t="shared" si="528"/>
        <v>0</v>
      </c>
      <c r="H1106" s="34">
        <f t="shared" si="523"/>
        <v>0</v>
      </c>
      <c r="I1106" s="34" t="e">
        <f t="shared" si="524"/>
        <v>#DIV/0!</v>
      </c>
    </row>
    <row r="1107" spans="1:9">
      <c r="A1107" s="33" t="s">
        <v>421</v>
      </c>
      <c r="B1107" s="28" t="s">
        <v>999</v>
      </c>
      <c r="C1107" s="28" t="s">
        <v>422</v>
      </c>
      <c r="D1107" s="34">
        <v>4774.8999999999996</v>
      </c>
      <c r="E1107" s="34">
        <f>КВСР!J2310</f>
        <v>0</v>
      </c>
      <c r="F1107" s="34">
        <f>КВСР!K2310</f>
        <v>0</v>
      </c>
      <c r="G1107" s="34">
        <f>КВСР!L2310</f>
        <v>0</v>
      </c>
      <c r="H1107" s="34">
        <f t="shared" si="523"/>
        <v>0</v>
      </c>
      <c r="I1107" s="34" t="e">
        <f t="shared" si="524"/>
        <v>#DIV/0!</v>
      </c>
    </row>
    <row r="1108" spans="1:9">
      <c r="A1108" s="30" t="s">
        <v>0</v>
      </c>
      <c r="B1108" s="43" t="s">
        <v>0</v>
      </c>
      <c r="C1108" s="31" t="s">
        <v>0</v>
      </c>
      <c r="D1108" s="32" t="s">
        <v>0</v>
      </c>
      <c r="E1108" s="32" t="s">
        <v>0</v>
      </c>
      <c r="F1108" s="32"/>
      <c r="G1108" s="32"/>
      <c r="H1108" s="32"/>
      <c r="I1108" s="32"/>
    </row>
    <row r="1109" spans="1:9" ht="25.5">
      <c r="A1109" s="30" t="s">
        <v>1000</v>
      </c>
      <c r="B1109" s="31" t="s">
        <v>1001</v>
      </c>
      <c r="C1109" s="31" t="s">
        <v>0</v>
      </c>
      <c r="D1109" s="32">
        <v>9999.9</v>
      </c>
      <c r="E1109" s="32">
        <f>E1110</f>
        <v>9999.9</v>
      </c>
      <c r="F1109" s="32">
        <f t="shared" ref="F1109:G1109" si="529">F1110</f>
        <v>9999.9</v>
      </c>
      <c r="G1109" s="32">
        <f t="shared" si="529"/>
        <v>9999.9</v>
      </c>
      <c r="H1109" s="32">
        <f t="shared" si="523"/>
        <v>100</v>
      </c>
      <c r="I1109" s="32">
        <f t="shared" si="524"/>
        <v>100</v>
      </c>
    </row>
    <row r="1110" spans="1:9">
      <c r="A1110" s="33" t="s">
        <v>83</v>
      </c>
      <c r="B1110" s="28" t="s">
        <v>1002</v>
      </c>
      <c r="C1110" s="28" t="s">
        <v>0</v>
      </c>
      <c r="D1110" s="34">
        <v>9999.9</v>
      </c>
      <c r="E1110" s="34">
        <f>E1111+E1113+E1115+E1117</f>
        <v>9999.9</v>
      </c>
      <c r="F1110" s="34">
        <f t="shared" ref="F1110:G1110" si="530">F1111+F1113+F1115+F1117</f>
        <v>9999.9</v>
      </c>
      <c r="G1110" s="34">
        <f t="shared" si="530"/>
        <v>9999.9</v>
      </c>
      <c r="H1110" s="34">
        <f t="shared" si="523"/>
        <v>100</v>
      </c>
      <c r="I1110" s="34">
        <f t="shared" si="524"/>
        <v>100</v>
      </c>
    </row>
    <row r="1111" spans="1:9" ht="38.25">
      <c r="A1111" s="33" t="s">
        <v>85</v>
      </c>
      <c r="B1111" s="28" t="s">
        <v>1002</v>
      </c>
      <c r="C1111" s="28" t="s">
        <v>86</v>
      </c>
      <c r="D1111" s="34">
        <v>9219.7999999999993</v>
      </c>
      <c r="E1111" s="34">
        <f>E1112</f>
        <v>9219.7999999999993</v>
      </c>
      <c r="F1111" s="34">
        <f t="shared" ref="F1111:G1111" si="531">F1112</f>
        <v>9219.7999999999993</v>
      </c>
      <c r="G1111" s="34">
        <f t="shared" si="531"/>
        <v>9219.7999999999993</v>
      </c>
      <c r="H1111" s="34">
        <f t="shared" si="523"/>
        <v>100</v>
      </c>
      <c r="I1111" s="34">
        <f t="shared" si="524"/>
        <v>100</v>
      </c>
    </row>
    <row r="1112" spans="1:9">
      <c r="A1112" s="33" t="s">
        <v>87</v>
      </c>
      <c r="B1112" s="28" t="s">
        <v>1002</v>
      </c>
      <c r="C1112" s="28" t="s">
        <v>88</v>
      </c>
      <c r="D1112" s="34">
        <v>9219.7999999999993</v>
      </c>
      <c r="E1112" s="34">
        <f>КВСР!J2314</f>
        <v>9219.7999999999993</v>
      </c>
      <c r="F1112" s="34">
        <f>КВСР!K2314</f>
        <v>9219.7999999999993</v>
      </c>
      <c r="G1112" s="34">
        <f>КВСР!L2314</f>
        <v>9219.7999999999993</v>
      </c>
      <c r="H1112" s="34">
        <f t="shared" si="523"/>
        <v>100</v>
      </c>
      <c r="I1112" s="34">
        <f t="shared" si="524"/>
        <v>100</v>
      </c>
    </row>
    <row r="1113" spans="1:9">
      <c r="A1113" s="33" t="s">
        <v>89</v>
      </c>
      <c r="B1113" s="28" t="s">
        <v>1002</v>
      </c>
      <c r="C1113" s="28" t="s">
        <v>90</v>
      </c>
      <c r="D1113" s="34">
        <v>654.6</v>
      </c>
      <c r="E1113" s="34">
        <f>E1114</f>
        <v>654.6</v>
      </c>
      <c r="F1113" s="34">
        <f t="shared" ref="F1113:G1113" si="532">F1114</f>
        <v>654.6</v>
      </c>
      <c r="G1113" s="34">
        <f t="shared" si="532"/>
        <v>654.6</v>
      </c>
      <c r="H1113" s="34">
        <f t="shared" si="523"/>
        <v>100</v>
      </c>
      <c r="I1113" s="34">
        <f t="shared" si="524"/>
        <v>100</v>
      </c>
    </row>
    <row r="1114" spans="1:9" ht="25.5">
      <c r="A1114" s="33" t="s">
        <v>91</v>
      </c>
      <c r="B1114" s="28" t="s">
        <v>1002</v>
      </c>
      <c r="C1114" s="28" t="s">
        <v>92</v>
      </c>
      <c r="D1114" s="34">
        <v>654.6</v>
      </c>
      <c r="E1114" s="34">
        <f>КВСР!J2316</f>
        <v>654.6</v>
      </c>
      <c r="F1114" s="34">
        <f>КВСР!K2316</f>
        <v>654.6</v>
      </c>
      <c r="G1114" s="34">
        <f>КВСР!L2316</f>
        <v>654.6</v>
      </c>
      <c r="H1114" s="34">
        <f t="shared" si="523"/>
        <v>100</v>
      </c>
      <c r="I1114" s="34">
        <f t="shared" si="524"/>
        <v>100</v>
      </c>
    </row>
    <row r="1115" spans="1:9">
      <c r="A1115" s="33" t="s">
        <v>93</v>
      </c>
      <c r="B1115" s="28" t="s">
        <v>1002</v>
      </c>
      <c r="C1115" s="28" t="s">
        <v>94</v>
      </c>
      <c r="D1115" s="34">
        <v>90</v>
      </c>
      <c r="E1115" s="34">
        <f>E1116</f>
        <v>90</v>
      </c>
      <c r="F1115" s="34">
        <f t="shared" ref="F1115:G1115" si="533">F1116</f>
        <v>90</v>
      </c>
      <c r="G1115" s="34">
        <f t="shared" si="533"/>
        <v>90</v>
      </c>
      <c r="H1115" s="34">
        <f t="shared" si="523"/>
        <v>100</v>
      </c>
      <c r="I1115" s="34">
        <f t="shared" si="524"/>
        <v>100</v>
      </c>
    </row>
    <row r="1116" spans="1:9">
      <c r="A1116" s="33" t="s">
        <v>95</v>
      </c>
      <c r="B1116" s="28" t="s">
        <v>1002</v>
      </c>
      <c r="C1116" s="28" t="s">
        <v>96</v>
      </c>
      <c r="D1116" s="34">
        <v>90</v>
      </c>
      <c r="E1116" s="34">
        <f>КВСР!J2318</f>
        <v>90</v>
      </c>
      <c r="F1116" s="34">
        <f>КВСР!K2318</f>
        <v>90</v>
      </c>
      <c r="G1116" s="34">
        <f>КВСР!L2318</f>
        <v>90</v>
      </c>
      <c r="H1116" s="34">
        <f t="shared" si="523"/>
        <v>100</v>
      </c>
      <c r="I1116" s="34">
        <f t="shared" si="524"/>
        <v>100</v>
      </c>
    </row>
    <row r="1117" spans="1:9">
      <c r="A1117" s="33" t="s">
        <v>97</v>
      </c>
      <c r="B1117" s="28" t="s">
        <v>1002</v>
      </c>
      <c r="C1117" s="28" t="s">
        <v>98</v>
      </c>
      <c r="D1117" s="34">
        <v>35.5</v>
      </c>
      <c r="E1117" s="34">
        <f>E1118</f>
        <v>35.5</v>
      </c>
      <c r="F1117" s="34">
        <f t="shared" ref="F1117:G1117" si="534">F1118</f>
        <v>35.5</v>
      </c>
      <c r="G1117" s="34">
        <f t="shared" si="534"/>
        <v>35.5</v>
      </c>
      <c r="H1117" s="34">
        <f t="shared" si="523"/>
        <v>100</v>
      </c>
      <c r="I1117" s="34">
        <f t="shared" si="524"/>
        <v>100</v>
      </c>
    </row>
    <row r="1118" spans="1:9">
      <c r="A1118" s="33" t="s">
        <v>99</v>
      </c>
      <c r="B1118" s="28" t="s">
        <v>1002</v>
      </c>
      <c r="C1118" s="28" t="s">
        <v>100</v>
      </c>
      <c r="D1118" s="34">
        <v>35.5</v>
      </c>
      <c r="E1118" s="34">
        <f>КВСР!J2320</f>
        <v>35.5</v>
      </c>
      <c r="F1118" s="34">
        <f>КВСР!K2320</f>
        <v>35.5</v>
      </c>
      <c r="G1118" s="34">
        <f>КВСР!L2320</f>
        <v>35.5</v>
      </c>
      <c r="H1118" s="34">
        <f t="shared" si="523"/>
        <v>100</v>
      </c>
      <c r="I1118" s="34">
        <f t="shared" si="524"/>
        <v>100</v>
      </c>
    </row>
    <row r="1119" spans="1:9">
      <c r="A1119" s="30" t="s">
        <v>0</v>
      </c>
      <c r="B1119" s="43" t="s">
        <v>0</v>
      </c>
      <c r="C1119" s="31" t="s">
        <v>0</v>
      </c>
      <c r="D1119" s="32" t="s">
        <v>0</v>
      </c>
      <c r="E1119" s="32" t="s">
        <v>0</v>
      </c>
      <c r="F1119" s="32"/>
      <c r="G1119" s="32"/>
      <c r="H1119" s="32"/>
      <c r="I1119" s="32"/>
    </row>
    <row r="1120" spans="1:9" ht="38.25">
      <c r="A1120" s="30" t="s">
        <v>49</v>
      </c>
      <c r="B1120" s="31" t="s">
        <v>50</v>
      </c>
      <c r="C1120" s="31" t="s">
        <v>0</v>
      </c>
      <c r="D1120" s="32">
        <v>144609.60000000001</v>
      </c>
      <c r="E1120" s="32">
        <f>E1121+E1135+E1150</f>
        <v>144609.51944999999</v>
      </c>
      <c r="F1120" s="32">
        <f t="shared" ref="F1120:G1120" si="535">F1121+F1135+F1150</f>
        <v>134946.51944999999</v>
      </c>
      <c r="G1120" s="32">
        <f t="shared" si="535"/>
        <v>132799.66482000001</v>
      </c>
      <c r="H1120" s="32">
        <f t="shared" si="523"/>
        <v>91.833228789789885</v>
      </c>
      <c r="I1120" s="32">
        <f t="shared" si="524"/>
        <v>91.833279942484452</v>
      </c>
    </row>
    <row r="1121" spans="1:9" ht="25.5">
      <c r="A1121" s="30" t="s">
        <v>296</v>
      </c>
      <c r="B1121" s="31" t="s">
        <v>297</v>
      </c>
      <c r="C1121" s="31" t="s">
        <v>0</v>
      </c>
      <c r="D1121" s="32">
        <v>31109.4</v>
      </c>
      <c r="E1121" s="32">
        <f>E1122+E1131</f>
        <v>31109.4</v>
      </c>
      <c r="F1121" s="32">
        <f t="shared" ref="F1121:G1121" si="536">F1122+F1131</f>
        <v>31109.4</v>
      </c>
      <c r="G1121" s="32">
        <f t="shared" si="536"/>
        <v>31028.623470000002</v>
      </c>
      <c r="H1121" s="32">
        <f t="shared" si="523"/>
        <v>99.74034687264944</v>
      </c>
      <c r="I1121" s="32">
        <f t="shared" si="524"/>
        <v>99.74034687264944</v>
      </c>
    </row>
    <row r="1122" spans="1:9">
      <c r="A1122" s="33" t="s">
        <v>60</v>
      </c>
      <c r="B1122" s="28" t="s">
        <v>298</v>
      </c>
      <c r="C1122" s="28" t="s">
        <v>0</v>
      </c>
      <c r="D1122" s="34">
        <v>30809.4</v>
      </c>
      <c r="E1122" s="34">
        <f>E1123+E1125+E1127+E1129</f>
        <v>30809.4</v>
      </c>
      <c r="F1122" s="34">
        <f t="shared" ref="F1122:G1122" si="537">F1123+F1125+F1127+F1129</f>
        <v>30809.4</v>
      </c>
      <c r="G1122" s="34">
        <f t="shared" si="537"/>
        <v>30728.623470000002</v>
      </c>
      <c r="H1122" s="34">
        <f t="shared" si="523"/>
        <v>99.737818555375952</v>
      </c>
      <c r="I1122" s="34">
        <f t="shared" si="524"/>
        <v>99.737818555375952</v>
      </c>
    </row>
    <row r="1123" spans="1:9" ht="38.25">
      <c r="A1123" s="33" t="s">
        <v>85</v>
      </c>
      <c r="B1123" s="28" t="s">
        <v>298</v>
      </c>
      <c r="C1123" s="28" t="s">
        <v>86</v>
      </c>
      <c r="D1123" s="34">
        <v>10707.9</v>
      </c>
      <c r="E1123" s="34">
        <f>E1124</f>
        <v>10696.34857</v>
      </c>
      <c r="F1123" s="34">
        <f t="shared" ref="F1123:G1123" si="538">F1124</f>
        <v>10696.34857</v>
      </c>
      <c r="G1123" s="34">
        <f t="shared" si="538"/>
        <v>10696.34857</v>
      </c>
      <c r="H1123" s="34">
        <f t="shared" si="523"/>
        <v>99.89212235825886</v>
      </c>
      <c r="I1123" s="34">
        <f t="shared" si="524"/>
        <v>100</v>
      </c>
    </row>
    <row r="1124" spans="1:9">
      <c r="A1124" s="33" t="s">
        <v>299</v>
      </c>
      <c r="B1124" s="28" t="s">
        <v>298</v>
      </c>
      <c r="C1124" s="28" t="s">
        <v>300</v>
      </c>
      <c r="D1124" s="34">
        <v>10707.9</v>
      </c>
      <c r="E1124" s="34">
        <f>КВСР!J527</f>
        <v>10696.34857</v>
      </c>
      <c r="F1124" s="34">
        <f>КВСР!K527</f>
        <v>10696.34857</v>
      </c>
      <c r="G1124" s="34">
        <f>КВСР!L527</f>
        <v>10696.34857</v>
      </c>
      <c r="H1124" s="34">
        <f t="shared" si="523"/>
        <v>99.89212235825886</v>
      </c>
      <c r="I1124" s="34">
        <f t="shared" si="524"/>
        <v>100</v>
      </c>
    </row>
    <row r="1125" spans="1:9">
      <c r="A1125" s="33" t="s">
        <v>89</v>
      </c>
      <c r="B1125" s="28" t="s">
        <v>298</v>
      </c>
      <c r="C1125" s="28" t="s">
        <v>90</v>
      </c>
      <c r="D1125" s="34">
        <v>1732.7</v>
      </c>
      <c r="E1125" s="34">
        <f>E1126</f>
        <v>1702.3829599999999</v>
      </c>
      <c r="F1125" s="34">
        <f t="shared" ref="F1125:G1125" si="539">F1126</f>
        <v>1702.3829599999999</v>
      </c>
      <c r="G1125" s="34">
        <f t="shared" si="539"/>
        <v>1702.3829599999999</v>
      </c>
      <c r="H1125" s="34">
        <f t="shared" si="523"/>
        <v>98.250300686789387</v>
      </c>
      <c r="I1125" s="34">
        <f t="shared" si="524"/>
        <v>100</v>
      </c>
    </row>
    <row r="1126" spans="1:9" ht="25.5">
      <c r="A1126" s="33" t="s">
        <v>91</v>
      </c>
      <c r="B1126" s="28" t="s">
        <v>298</v>
      </c>
      <c r="C1126" s="28" t="s">
        <v>92</v>
      </c>
      <c r="D1126" s="34">
        <v>1732.7</v>
      </c>
      <c r="E1126" s="34">
        <f>КВСР!J529</f>
        <v>1702.3829599999999</v>
      </c>
      <c r="F1126" s="34">
        <f>КВСР!K529</f>
        <v>1702.3829599999999</v>
      </c>
      <c r="G1126" s="34">
        <f>КВСР!L529</f>
        <v>1702.3829599999999</v>
      </c>
      <c r="H1126" s="34">
        <f t="shared" si="523"/>
        <v>98.250300686789387</v>
      </c>
      <c r="I1126" s="34">
        <f t="shared" si="524"/>
        <v>100</v>
      </c>
    </row>
    <row r="1127" spans="1:9" ht="25.5">
      <c r="A1127" s="33" t="s">
        <v>62</v>
      </c>
      <c r="B1127" s="28" t="s">
        <v>298</v>
      </c>
      <c r="C1127" s="28" t="s">
        <v>63</v>
      </c>
      <c r="D1127" s="34">
        <v>18090.900000000001</v>
      </c>
      <c r="E1127" s="34">
        <f>E1128</f>
        <v>18132.768469999999</v>
      </c>
      <c r="F1127" s="34">
        <f t="shared" ref="F1127:G1127" si="540">F1128</f>
        <v>18132.768469999999</v>
      </c>
      <c r="G1127" s="34">
        <f t="shared" si="540"/>
        <v>18051.99194</v>
      </c>
      <c r="H1127" s="34">
        <f t="shared" si="523"/>
        <v>99.78493021353276</v>
      </c>
      <c r="I1127" s="34">
        <f t="shared" si="524"/>
        <v>99.554527318133239</v>
      </c>
    </row>
    <row r="1128" spans="1:9">
      <c r="A1128" s="33" t="s">
        <v>64</v>
      </c>
      <c r="B1128" s="28" t="s">
        <v>298</v>
      </c>
      <c r="C1128" s="28" t="s">
        <v>65</v>
      </c>
      <c r="D1128" s="34">
        <v>18090.900000000001</v>
      </c>
      <c r="E1128" s="34">
        <f>КВСР!J531</f>
        <v>18132.768469999999</v>
      </c>
      <c r="F1128" s="34">
        <f>КВСР!K531</f>
        <v>18132.768469999999</v>
      </c>
      <c r="G1128" s="34">
        <f>КВСР!L531</f>
        <v>18051.99194</v>
      </c>
      <c r="H1128" s="34">
        <f t="shared" si="523"/>
        <v>99.78493021353276</v>
      </c>
      <c r="I1128" s="34">
        <f t="shared" si="524"/>
        <v>99.554527318133239</v>
      </c>
    </row>
    <row r="1129" spans="1:9">
      <c r="A1129" s="33" t="s">
        <v>97</v>
      </c>
      <c r="B1129" s="28" t="s">
        <v>298</v>
      </c>
      <c r="C1129" s="28" t="s">
        <v>98</v>
      </c>
      <c r="D1129" s="34">
        <v>277.89999999999998</v>
      </c>
      <c r="E1129" s="34">
        <f>E1130</f>
        <v>277.89999999999998</v>
      </c>
      <c r="F1129" s="34">
        <f t="shared" ref="F1129:G1129" si="541">F1130</f>
        <v>277.89999999999998</v>
      </c>
      <c r="G1129" s="34">
        <f t="shared" si="541"/>
        <v>277.89999999999998</v>
      </c>
      <c r="H1129" s="34">
        <f t="shared" si="523"/>
        <v>100</v>
      </c>
      <c r="I1129" s="34">
        <f t="shared" si="524"/>
        <v>100</v>
      </c>
    </row>
    <row r="1130" spans="1:9">
      <c r="A1130" s="33" t="s">
        <v>99</v>
      </c>
      <c r="B1130" s="28" t="s">
        <v>298</v>
      </c>
      <c r="C1130" s="28" t="s">
        <v>100</v>
      </c>
      <c r="D1130" s="34">
        <v>277.89999999999998</v>
      </c>
      <c r="E1130" s="34">
        <f>КВСР!J533</f>
        <v>277.89999999999998</v>
      </c>
      <c r="F1130" s="34">
        <f>КВСР!K533</f>
        <v>277.89999999999998</v>
      </c>
      <c r="G1130" s="34">
        <f>КВСР!L533</f>
        <v>277.89999999999998</v>
      </c>
      <c r="H1130" s="34">
        <f t="shared" si="523"/>
        <v>100</v>
      </c>
      <c r="I1130" s="34">
        <f t="shared" si="524"/>
        <v>100</v>
      </c>
    </row>
    <row r="1131" spans="1:9" ht="25.5">
      <c r="A1131" s="33" t="s">
        <v>301</v>
      </c>
      <c r="B1131" s="28" t="s">
        <v>302</v>
      </c>
      <c r="C1131" s="28" t="s">
        <v>0</v>
      </c>
      <c r="D1131" s="34">
        <v>300</v>
      </c>
      <c r="E1131" s="34">
        <f>E1132</f>
        <v>300</v>
      </c>
      <c r="F1131" s="34">
        <f t="shared" ref="F1131:G1132" si="542">F1132</f>
        <v>300</v>
      </c>
      <c r="G1131" s="34">
        <f t="shared" si="542"/>
        <v>300</v>
      </c>
      <c r="H1131" s="34">
        <f t="shared" si="523"/>
        <v>100</v>
      </c>
      <c r="I1131" s="34">
        <f t="shared" si="524"/>
        <v>100</v>
      </c>
    </row>
    <row r="1132" spans="1:9" ht="25.5">
      <c r="A1132" s="33" t="s">
        <v>62</v>
      </c>
      <c r="B1132" s="28" t="s">
        <v>302</v>
      </c>
      <c r="C1132" s="28" t="s">
        <v>63</v>
      </c>
      <c r="D1132" s="34">
        <v>300</v>
      </c>
      <c r="E1132" s="34">
        <f>E1133</f>
        <v>300</v>
      </c>
      <c r="F1132" s="34">
        <f t="shared" si="542"/>
        <v>300</v>
      </c>
      <c r="G1132" s="34">
        <f t="shared" si="542"/>
        <v>300</v>
      </c>
      <c r="H1132" s="34">
        <f t="shared" si="523"/>
        <v>100</v>
      </c>
      <c r="I1132" s="34">
        <f t="shared" si="524"/>
        <v>100</v>
      </c>
    </row>
    <row r="1133" spans="1:9">
      <c r="A1133" s="33" t="s">
        <v>64</v>
      </c>
      <c r="B1133" s="28" t="s">
        <v>302</v>
      </c>
      <c r="C1133" s="28" t="s">
        <v>65</v>
      </c>
      <c r="D1133" s="34">
        <v>300</v>
      </c>
      <c r="E1133" s="34">
        <f>КВСР!J536</f>
        <v>300</v>
      </c>
      <c r="F1133" s="34">
        <f>КВСР!K536</f>
        <v>300</v>
      </c>
      <c r="G1133" s="34">
        <f>КВСР!L536</f>
        <v>300</v>
      </c>
      <c r="H1133" s="34">
        <f t="shared" si="523"/>
        <v>100</v>
      </c>
      <c r="I1133" s="34">
        <f t="shared" si="524"/>
        <v>100</v>
      </c>
    </row>
    <row r="1134" spans="1:9">
      <c r="A1134" s="30" t="s">
        <v>0</v>
      </c>
      <c r="B1134" s="43" t="s">
        <v>0</v>
      </c>
      <c r="C1134" s="31" t="s">
        <v>0</v>
      </c>
      <c r="D1134" s="32" t="s">
        <v>0</v>
      </c>
      <c r="E1134" s="32" t="s">
        <v>0</v>
      </c>
      <c r="F1134" s="32"/>
      <c r="G1134" s="32"/>
      <c r="H1134" s="32"/>
      <c r="I1134" s="32"/>
    </row>
    <row r="1135" spans="1:9">
      <c r="A1135" s="30" t="s">
        <v>303</v>
      </c>
      <c r="B1135" s="31" t="s">
        <v>304</v>
      </c>
      <c r="C1135" s="31" t="s">
        <v>0</v>
      </c>
      <c r="D1135" s="32">
        <v>24138.6</v>
      </c>
      <c r="E1135" s="32">
        <f>E1136+E1139+E1146</f>
        <v>24138.6</v>
      </c>
      <c r="F1135" s="32">
        <f t="shared" ref="F1135:G1135" si="543">F1136+F1139+F1146</f>
        <v>24138.6</v>
      </c>
      <c r="G1135" s="32">
        <f t="shared" si="543"/>
        <v>23826.104619999998</v>
      </c>
      <c r="H1135" s="32">
        <f t="shared" si="523"/>
        <v>98.705412161434381</v>
      </c>
      <c r="I1135" s="32">
        <f t="shared" si="524"/>
        <v>98.705412161434381</v>
      </c>
    </row>
    <row r="1136" spans="1:9" ht="38.25">
      <c r="A1136" s="33" t="s">
        <v>305</v>
      </c>
      <c r="B1136" s="28" t="s">
        <v>306</v>
      </c>
      <c r="C1136" s="28" t="s">
        <v>0</v>
      </c>
      <c r="D1136" s="34">
        <v>108.5</v>
      </c>
      <c r="E1136" s="34">
        <f>E1137</f>
        <v>108.5</v>
      </c>
      <c r="F1136" s="34">
        <f t="shared" ref="F1136:G1137" si="544">F1137</f>
        <v>108.5</v>
      </c>
      <c r="G1136" s="34">
        <f t="shared" si="544"/>
        <v>99.097790000000003</v>
      </c>
      <c r="H1136" s="34">
        <f t="shared" si="523"/>
        <v>91.334368663594475</v>
      </c>
      <c r="I1136" s="34">
        <f t="shared" si="524"/>
        <v>91.334368663594475</v>
      </c>
    </row>
    <row r="1137" spans="1:9">
      <c r="A1137" s="33" t="s">
        <v>89</v>
      </c>
      <c r="B1137" s="28" t="s">
        <v>306</v>
      </c>
      <c r="C1137" s="28" t="s">
        <v>90</v>
      </c>
      <c r="D1137" s="34">
        <v>108.5</v>
      </c>
      <c r="E1137" s="34">
        <f>E1138</f>
        <v>108.5</v>
      </c>
      <c r="F1137" s="34">
        <f t="shared" si="544"/>
        <v>108.5</v>
      </c>
      <c r="G1137" s="34">
        <f t="shared" si="544"/>
        <v>99.097790000000003</v>
      </c>
      <c r="H1137" s="34">
        <f t="shared" si="523"/>
        <v>91.334368663594475</v>
      </c>
      <c r="I1137" s="34">
        <f t="shared" si="524"/>
        <v>91.334368663594475</v>
      </c>
    </row>
    <row r="1138" spans="1:9" ht="25.5">
      <c r="A1138" s="33" t="s">
        <v>91</v>
      </c>
      <c r="B1138" s="28" t="s">
        <v>306</v>
      </c>
      <c r="C1138" s="28" t="s">
        <v>92</v>
      </c>
      <c r="D1138" s="34">
        <v>108.5</v>
      </c>
      <c r="E1138" s="34">
        <f>КВСР!J540</f>
        <v>108.5</v>
      </c>
      <c r="F1138" s="34">
        <f>КВСР!K540</f>
        <v>108.5</v>
      </c>
      <c r="G1138" s="34">
        <f>КВСР!L540</f>
        <v>99.097790000000003</v>
      </c>
      <c r="H1138" s="34">
        <f t="shared" si="523"/>
        <v>91.334368663594475</v>
      </c>
      <c r="I1138" s="34">
        <f t="shared" si="524"/>
        <v>91.334368663594475</v>
      </c>
    </row>
    <row r="1139" spans="1:9" ht="51">
      <c r="A1139" s="33" t="s">
        <v>307</v>
      </c>
      <c r="B1139" s="28" t="s">
        <v>308</v>
      </c>
      <c r="C1139" s="28" t="s">
        <v>0</v>
      </c>
      <c r="D1139" s="34">
        <v>23773.1</v>
      </c>
      <c r="E1139" s="34">
        <f>E1140+E1142+E1144</f>
        <v>23773.1</v>
      </c>
      <c r="F1139" s="34">
        <f t="shared" ref="F1139:G1139" si="545">F1140+F1142+F1144</f>
        <v>23773.1</v>
      </c>
      <c r="G1139" s="34">
        <f t="shared" si="545"/>
        <v>23470.70104</v>
      </c>
      <c r="H1139" s="34">
        <f t="shared" si="523"/>
        <v>98.727978429401304</v>
      </c>
      <c r="I1139" s="34">
        <f t="shared" si="524"/>
        <v>98.727978429401304</v>
      </c>
    </row>
    <row r="1140" spans="1:9" ht="38.25">
      <c r="A1140" s="33" t="s">
        <v>85</v>
      </c>
      <c r="B1140" s="28" t="s">
        <v>308</v>
      </c>
      <c r="C1140" s="28" t="s">
        <v>86</v>
      </c>
      <c r="D1140" s="34">
        <v>17181.2</v>
      </c>
      <c r="E1140" s="34">
        <f>E1141</f>
        <v>17181.233</v>
      </c>
      <c r="F1140" s="34">
        <f t="shared" ref="F1140:G1140" si="546">F1141</f>
        <v>17181.233</v>
      </c>
      <c r="G1140" s="34">
        <f t="shared" si="546"/>
        <v>17057.58065</v>
      </c>
      <c r="H1140" s="34">
        <f t="shared" si="523"/>
        <v>99.280496414685814</v>
      </c>
      <c r="I1140" s="34">
        <f t="shared" si="524"/>
        <v>99.280305726602975</v>
      </c>
    </row>
    <row r="1141" spans="1:9">
      <c r="A1141" s="33" t="s">
        <v>87</v>
      </c>
      <c r="B1141" s="28" t="s">
        <v>308</v>
      </c>
      <c r="C1141" s="28" t="s">
        <v>88</v>
      </c>
      <c r="D1141" s="34">
        <v>17181.2</v>
      </c>
      <c r="E1141" s="34">
        <f>КВСР!J543</f>
        <v>17181.233</v>
      </c>
      <c r="F1141" s="34">
        <f>КВСР!K543</f>
        <v>17181.233</v>
      </c>
      <c r="G1141" s="34">
        <f>КВСР!L543</f>
        <v>17057.58065</v>
      </c>
      <c r="H1141" s="34">
        <f t="shared" si="523"/>
        <v>99.280496414685814</v>
      </c>
      <c r="I1141" s="34">
        <f t="shared" si="524"/>
        <v>99.280305726602975</v>
      </c>
    </row>
    <row r="1142" spans="1:9">
      <c r="A1142" s="33" t="s">
        <v>89</v>
      </c>
      <c r="B1142" s="28" t="s">
        <v>308</v>
      </c>
      <c r="C1142" s="28" t="s">
        <v>90</v>
      </c>
      <c r="D1142" s="34">
        <v>6501.8</v>
      </c>
      <c r="E1142" s="34">
        <f>E1143</f>
        <v>6501.7669999999998</v>
      </c>
      <c r="F1142" s="34">
        <f t="shared" ref="F1142:G1142" si="547">F1143</f>
        <v>6501.7669999999998</v>
      </c>
      <c r="G1142" s="34">
        <f t="shared" si="547"/>
        <v>6379.7387099999996</v>
      </c>
      <c r="H1142" s="34">
        <f t="shared" si="523"/>
        <v>98.122653880463858</v>
      </c>
      <c r="I1142" s="34">
        <f t="shared" si="524"/>
        <v>98.123151906243336</v>
      </c>
    </row>
    <row r="1143" spans="1:9" ht="25.5">
      <c r="A1143" s="33" t="s">
        <v>91</v>
      </c>
      <c r="B1143" s="28" t="s">
        <v>308</v>
      </c>
      <c r="C1143" s="28" t="s">
        <v>92</v>
      </c>
      <c r="D1143" s="34">
        <v>6501.8</v>
      </c>
      <c r="E1143" s="34">
        <f>КВСР!J545</f>
        <v>6501.7669999999998</v>
      </c>
      <c r="F1143" s="34">
        <f>КВСР!K545</f>
        <v>6501.7669999999998</v>
      </c>
      <c r="G1143" s="34">
        <f>КВСР!L545</f>
        <v>6379.7387099999996</v>
      </c>
      <c r="H1143" s="34">
        <f t="shared" si="523"/>
        <v>98.122653880463858</v>
      </c>
      <c r="I1143" s="34">
        <f t="shared" si="524"/>
        <v>98.123151906243336</v>
      </c>
    </row>
    <row r="1144" spans="1:9">
      <c r="A1144" s="33" t="s">
        <v>97</v>
      </c>
      <c r="B1144" s="28" t="s">
        <v>308</v>
      </c>
      <c r="C1144" s="28" t="s">
        <v>98</v>
      </c>
      <c r="D1144" s="34">
        <v>90.1</v>
      </c>
      <c r="E1144" s="34">
        <f>E1145</f>
        <v>90.1</v>
      </c>
      <c r="F1144" s="34">
        <f t="shared" ref="F1144:G1144" si="548">F1145</f>
        <v>90.1</v>
      </c>
      <c r="G1144" s="34">
        <f t="shared" si="548"/>
        <v>33.381680000000003</v>
      </c>
      <c r="H1144" s="34">
        <f t="shared" si="523"/>
        <v>37.049589345172038</v>
      </c>
      <c r="I1144" s="34">
        <f t="shared" si="524"/>
        <v>37.049589345172038</v>
      </c>
    </row>
    <row r="1145" spans="1:9">
      <c r="A1145" s="33" t="s">
        <v>99</v>
      </c>
      <c r="B1145" s="28" t="s">
        <v>308</v>
      </c>
      <c r="C1145" s="28" t="s">
        <v>100</v>
      </c>
      <c r="D1145" s="34">
        <v>90.1</v>
      </c>
      <c r="E1145" s="34">
        <f>КВСР!J547</f>
        <v>90.1</v>
      </c>
      <c r="F1145" s="34">
        <f>КВСР!K547</f>
        <v>90.1</v>
      </c>
      <c r="G1145" s="34">
        <f>КВСР!L547</f>
        <v>33.381680000000003</v>
      </c>
      <c r="H1145" s="34">
        <f t="shared" si="523"/>
        <v>37.049589345172038</v>
      </c>
      <c r="I1145" s="34">
        <f t="shared" si="524"/>
        <v>37.049589345172038</v>
      </c>
    </row>
    <row r="1146" spans="1:9" ht="63.75">
      <c r="A1146" s="33" t="s">
        <v>309</v>
      </c>
      <c r="B1146" s="28" t="s">
        <v>310</v>
      </c>
      <c r="C1146" s="28" t="s">
        <v>0</v>
      </c>
      <c r="D1146" s="34">
        <v>257</v>
      </c>
      <c r="E1146" s="34">
        <f>E1147</f>
        <v>257</v>
      </c>
      <c r="F1146" s="34">
        <f t="shared" ref="F1146:G1147" si="549">F1147</f>
        <v>257</v>
      </c>
      <c r="G1146" s="34">
        <f t="shared" si="549"/>
        <v>256.30579</v>
      </c>
      <c r="H1146" s="34">
        <f t="shared" si="523"/>
        <v>99.729879377431914</v>
      </c>
      <c r="I1146" s="34">
        <f t="shared" si="524"/>
        <v>99.729879377431914</v>
      </c>
    </row>
    <row r="1147" spans="1:9">
      <c r="A1147" s="33" t="s">
        <v>89</v>
      </c>
      <c r="B1147" s="28" t="s">
        <v>310</v>
      </c>
      <c r="C1147" s="28" t="s">
        <v>90</v>
      </c>
      <c r="D1147" s="34">
        <v>257</v>
      </c>
      <c r="E1147" s="34">
        <f>E1148</f>
        <v>257</v>
      </c>
      <c r="F1147" s="34">
        <f t="shared" si="549"/>
        <v>257</v>
      </c>
      <c r="G1147" s="34">
        <f t="shared" si="549"/>
        <v>256.30579</v>
      </c>
      <c r="H1147" s="34">
        <f t="shared" si="523"/>
        <v>99.729879377431914</v>
      </c>
      <c r="I1147" s="34">
        <f t="shared" si="524"/>
        <v>99.729879377431914</v>
      </c>
    </row>
    <row r="1148" spans="1:9" ht="25.5">
      <c r="A1148" s="33" t="s">
        <v>91</v>
      </c>
      <c r="B1148" s="28" t="s">
        <v>310</v>
      </c>
      <c r="C1148" s="28" t="s">
        <v>92</v>
      </c>
      <c r="D1148" s="34">
        <v>257</v>
      </c>
      <c r="E1148" s="34">
        <f>КВСР!J550</f>
        <v>257</v>
      </c>
      <c r="F1148" s="34">
        <f>КВСР!K550</f>
        <v>257</v>
      </c>
      <c r="G1148" s="34">
        <f>КВСР!L550</f>
        <v>256.30579</v>
      </c>
      <c r="H1148" s="34">
        <f t="shared" si="523"/>
        <v>99.729879377431914</v>
      </c>
      <c r="I1148" s="34">
        <f t="shared" si="524"/>
        <v>99.729879377431914</v>
      </c>
    </row>
    <row r="1149" spans="1:9">
      <c r="A1149" s="30" t="s">
        <v>0</v>
      </c>
      <c r="B1149" s="43" t="s">
        <v>0</v>
      </c>
      <c r="C1149" s="31" t="s">
        <v>0</v>
      </c>
      <c r="D1149" s="32" t="s">
        <v>0</v>
      </c>
      <c r="E1149" s="32" t="s">
        <v>0</v>
      </c>
      <c r="F1149" s="32"/>
      <c r="G1149" s="32"/>
      <c r="H1149" s="32"/>
      <c r="I1149" s="32"/>
    </row>
    <row r="1150" spans="1:9" ht="25.5">
      <c r="A1150" s="30" t="s">
        <v>51</v>
      </c>
      <c r="B1150" s="31" t="s">
        <v>52</v>
      </c>
      <c r="C1150" s="31" t="s">
        <v>0</v>
      </c>
      <c r="D1150" s="32">
        <v>89361.600000000006</v>
      </c>
      <c r="E1150" s="32">
        <f>E1151+E1154+E1157+E1160+E1163+E1166</f>
        <v>89361.519449999993</v>
      </c>
      <c r="F1150" s="32">
        <f t="shared" ref="F1150:G1150" si="550">F1151+F1154+F1157+F1160+F1163+F1166</f>
        <v>79698.519449999993</v>
      </c>
      <c r="G1150" s="32">
        <f t="shared" si="550"/>
        <v>77944.936730000001</v>
      </c>
      <c r="H1150" s="32">
        <f t="shared" si="523"/>
        <v>87.224195549318722</v>
      </c>
      <c r="I1150" s="32">
        <f t="shared" si="524"/>
        <v>87.224274172746291</v>
      </c>
    </row>
    <row r="1151" spans="1:9" ht="38.25">
      <c r="A1151" s="33" t="s">
        <v>270</v>
      </c>
      <c r="B1151" s="28" t="s">
        <v>271</v>
      </c>
      <c r="C1151" s="28" t="s">
        <v>0</v>
      </c>
      <c r="D1151" s="34">
        <v>28220.2</v>
      </c>
      <c r="E1151" s="34">
        <f>E1152</f>
        <v>28220.2</v>
      </c>
      <c r="F1151" s="34">
        <f t="shared" ref="F1151:G1152" si="551">F1152</f>
        <v>28220.2</v>
      </c>
      <c r="G1151" s="34">
        <f t="shared" si="551"/>
        <v>28220.2</v>
      </c>
      <c r="H1151" s="34">
        <f t="shared" si="523"/>
        <v>100</v>
      </c>
      <c r="I1151" s="34">
        <f t="shared" si="524"/>
        <v>100</v>
      </c>
    </row>
    <row r="1152" spans="1:9">
      <c r="A1152" s="33" t="s">
        <v>28</v>
      </c>
      <c r="B1152" s="28" t="s">
        <v>271</v>
      </c>
      <c r="C1152" s="28" t="s">
        <v>29</v>
      </c>
      <c r="D1152" s="34">
        <v>28220.2</v>
      </c>
      <c r="E1152" s="34">
        <f>E1153</f>
        <v>28220.2</v>
      </c>
      <c r="F1152" s="34">
        <f t="shared" si="551"/>
        <v>28220.2</v>
      </c>
      <c r="G1152" s="34">
        <f t="shared" si="551"/>
        <v>28220.2</v>
      </c>
      <c r="H1152" s="34">
        <f t="shared" si="523"/>
        <v>100</v>
      </c>
      <c r="I1152" s="34">
        <f t="shared" si="524"/>
        <v>100</v>
      </c>
    </row>
    <row r="1153" spans="1:9">
      <c r="A1153" s="33" t="s">
        <v>75</v>
      </c>
      <c r="B1153" s="28" t="s">
        <v>271</v>
      </c>
      <c r="C1153" s="28" t="s">
        <v>76</v>
      </c>
      <c r="D1153" s="34">
        <v>28220.2</v>
      </c>
      <c r="E1153" s="34">
        <f>КВСР!J455</f>
        <v>28220.2</v>
      </c>
      <c r="F1153" s="34">
        <f>КВСР!K455</f>
        <v>28220.2</v>
      </c>
      <c r="G1153" s="34">
        <f>КВСР!L455</f>
        <v>28220.2</v>
      </c>
      <c r="H1153" s="34">
        <f t="shared" si="523"/>
        <v>100</v>
      </c>
      <c r="I1153" s="34">
        <f t="shared" si="524"/>
        <v>100</v>
      </c>
    </row>
    <row r="1154" spans="1:9">
      <c r="A1154" s="33" t="s">
        <v>272</v>
      </c>
      <c r="B1154" s="28" t="s">
        <v>273</v>
      </c>
      <c r="C1154" s="28" t="s">
        <v>0</v>
      </c>
      <c r="D1154" s="34">
        <v>15113</v>
      </c>
      <c r="E1154" s="34">
        <f>E1155</f>
        <v>15113</v>
      </c>
      <c r="F1154" s="34">
        <f t="shared" ref="F1154:G1155" si="552">F1155</f>
        <v>5450</v>
      </c>
      <c r="G1154" s="34">
        <f t="shared" si="552"/>
        <v>3696.4284200000002</v>
      </c>
      <c r="H1154" s="34">
        <f t="shared" si="523"/>
        <v>24.458601336597631</v>
      </c>
      <c r="I1154" s="34">
        <f t="shared" si="524"/>
        <v>24.458601336597631</v>
      </c>
    </row>
    <row r="1155" spans="1:9">
      <c r="A1155" s="33" t="s">
        <v>89</v>
      </c>
      <c r="B1155" s="28" t="s">
        <v>273</v>
      </c>
      <c r="C1155" s="28" t="s">
        <v>90</v>
      </c>
      <c r="D1155" s="34">
        <v>15113</v>
      </c>
      <c r="E1155" s="34">
        <f>E1156</f>
        <v>15113</v>
      </c>
      <c r="F1155" s="34">
        <f t="shared" si="552"/>
        <v>5450</v>
      </c>
      <c r="G1155" s="34">
        <f t="shared" si="552"/>
        <v>3696.4284200000002</v>
      </c>
      <c r="H1155" s="34">
        <f t="shared" si="523"/>
        <v>24.458601336597631</v>
      </c>
      <c r="I1155" s="34">
        <f t="shared" si="524"/>
        <v>24.458601336597631</v>
      </c>
    </row>
    <row r="1156" spans="1:9" ht="25.5">
      <c r="A1156" s="33" t="s">
        <v>91</v>
      </c>
      <c r="B1156" s="28" t="s">
        <v>273</v>
      </c>
      <c r="C1156" s="28" t="s">
        <v>92</v>
      </c>
      <c r="D1156" s="34">
        <v>15113</v>
      </c>
      <c r="E1156" s="34">
        <f>КВСР!J458</f>
        <v>15113</v>
      </c>
      <c r="F1156" s="34">
        <f>КВСР!K458</f>
        <v>5450</v>
      </c>
      <c r="G1156" s="34">
        <f>КВСР!L458</f>
        <v>3696.4284200000002</v>
      </c>
      <c r="H1156" s="34">
        <f t="shared" si="523"/>
        <v>24.458601336597631</v>
      </c>
      <c r="I1156" s="34">
        <f t="shared" si="524"/>
        <v>24.458601336597631</v>
      </c>
    </row>
    <row r="1157" spans="1:9" ht="25.5">
      <c r="A1157" s="33" t="s">
        <v>40</v>
      </c>
      <c r="B1157" s="28" t="s">
        <v>53</v>
      </c>
      <c r="C1157" s="28" t="s">
        <v>0</v>
      </c>
      <c r="D1157" s="34">
        <v>18443.3</v>
      </c>
      <c r="E1157" s="34">
        <f>E1158</f>
        <v>18443.265449999999</v>
      </c>
      <c r="F1157" s="34">
        <f t="shared" ref="F1157:G1158" si="553">F1158</f>
        <v>18443.265449999999</v>
      </c>
      <c r="G1157" s="34">
        <f t="shared" si="553"/>
        <v>18443.25431</v>
      </c>
      <c r="H1157" s="34">
        <f t="shared" si="523"/>
        <v>99.999752267761195</v>
      </c>
      <c r="I1157" s="34">
        <f t="shared" si="524"/>
        <v>99.999939598548707</v>
      </c>
    </row>
    <row r="1158" spans="1:9" ht="25.5">
      <c r="A1158" s="33" t="s">
        <v>42</v>
      </c>
      <c r="B1158" s="28" t="s">
        <v>53</v>
      </c>
      <c r="C1158" s="28" t="s">
        <v>43</v>
      </c>
      <c r="D1158" s="34">
        <v>18443.3</v>
      </c>
      <c r="E1158" s="34">
        <f>E1159</f>
        <v>18443.265449999999</v>
      </c>
      <c r="F1158" s="34">
        <f t="shared" si="553"/>
        <v>18443.265449999999</v>
      </c>
      <c r="G1158" s="34">
        <f t="shared" si="553"/>
        <v>18443.25431</v>
      </c>
      <c r="H1158" s="34">
        <f t="shared" si="523"/>
        <v>99.999752267761195</v>
      </c>
      <c r="I1158" s="34">
        <f t="shared" si="524"/>
        <v>99.999939598548707</v>
      </c>
    </row>
    <row r="1159" spans="1:9" ht="63.75">
      <c r="A1159" s="33" t="s">
        <v>44</v>
      </c>
      <c r="B1159" s="28" t="s">
        <v>53</v>
      </c>
      <c r="C1159" s="28" t="s">
        <v>45</v>
      </c>
      <c r="D1159" s="34">
        <v>18443.3</v>
      </c>
      <c r="E1159" s="34">
        <f>КВСР!J37</f>
        <v>18443.265449999999</v>
      </c>
      <c r="F1159" s="34">
        <f>КВСР!K37</f>
        <v>18443.265449999999</v>
      </c>
      <c r="G1159" s="34">
        <f>КВСР!L37</f>
        <v>18443.25431</v>
      </c>
      <c r="H1159" s="34">
        <f t="shared" si="523"/>
        <v>99.999752267761195</v>
      </c>
      <c r="I1159" s="34">
        <f t="shared" si="524"/>
        <v>99.999939598548707</v>
      </c>
    </row>
    <row r="1160" spans="1:9" ht="25.5">
      <c r="A1160" s="33" t="s">
        <v>118</v>
      </c>
      <c r="B1160" s="28" t="s">
        <v>130</v>
      </c>
      <c r="C1160" s="28" t="s">
        <v>0</v>
      </c>
      <c r="D1160" s="34">
        <v>20350.3</v>
      </c>
      <c r="E1160" s="34">
        <f>E1161</f>
        <v>20350.3</v>
      </c>
      <c r="F1160" s="34">
        <f t="shared" ref="F1160:G1161" si="554">F1161</f>
        <v>20350.3</v>
      </c>
      <c r="G1160" s="34">
        <f t="shared" si="554"/>
        <v>20350.3</v>
      </c>
      <c r="H1160" s="34">
        <f t="shared" si="523"/>
        <v>100</v>
      </c>
      <c r="I1160" s="34">
        <f t="shared" si="524"/>
        <v>100</v>
      </c>
    </row>
    <row r="1161" spans="1:9">
      <c r="A1161" s="33" t="s">
        <v>28</v>
      </c>
      <c r="B1161" s="28" t="s">
        <v>130</v>
      </c>
      <c r="C1161" s="28" t="s">
        <v>29</v>
      </c>
      <c r="D1161" s="34">
        <v>20350.3</v>
      </c>
      <c r="E1161" s="34">
        <f>E1162</f>
        <v>20350.3</v>
      </c>
      <c r="F1161" s="34">
        <f t="shared" si="554"/>
        <v>20350.3</v>
      </c>
      <c r="G1161" s="34">
        <f t="shared" si="554"/>
        <v>20350.3</v>
      </c>
      <c r="H1161" s="34">
        <f t="shared" si="523"/>
        <v>100</v>
      </c>
      <c r="I1161" s="34">
        <f t="shared" si="524"/>
        <v>100</v>
      </c>
    </row>
    <row r="1162" spans="1:9">
      <c r="A1162" s="33" t="s">
        <v>75</v>
      </c>
      <c r="B1162" s="28" t="s">
        <v>130</v>
      </c>
      <c r="C1162" s="28" t="s">
        <v>76</v>
      </c>
      <c r="D1162" s="34">
        <v>20350.3</v>
      </c>
      <c r="E1162" s="34">
        <f>КВСР!J132</f>
        <v>20350.3</v>
      </c>
      <c r="F1162" s="34">
        <f>КВСР!K132</f>
        <v>20350.3</v>
      </c>
      <c r="G1162" s="34">
        <f>КВСР!L132</f>
        <v>20350.3</v>
      </c>
      <c r="H1162" s="34">
        <f t="shared" ref="H1162:H1225" si="555">G1162/D1162*100</f>
        <v>100</v>
      </c>
      <c r="I1162" s="34">
        <f t="shared" ref="I1162:I1225" si="556">G1162/E1162*100</f>
        <v>100</v>
      </c>
    </row>
    <row r="1163" spans="1:9">
      <c r="A1163" s="33" t="s">
        <v>274</v>
      </c>
      <c r="B1163" s="28" t="s">
        <v>275</v>
      </c>
      <c r="C1163" s="28" t="s">
        <v>0</v>
      </c>
      <c r="D1163" s="34">
        <v>66</v>
      </c>
      <c r="E1163" s="34">
        <f>E1164</f>
        <v>66</v>
      </c>
      <c r="F1163" s="34">
        <f t="shared" ref="F1163:G1164" si="557">F1164</f>
        <v>66</v>
      </c>
      <c r="G1163" s="34">
        <f t="shared" si="557"/>
        <v>66</v>
      </c>
      <c r="H1163" s="34">
        <f t="shared" si="555"/>
        <v>100</v>
      </c>
      <c r="I1163" s="34">
        <f t="shared" si="556"/>
        <v>100</v>
      </c>
    </row>
    <row r="1164" spans="1:9">
      <c r="A1164" s="33" t="s">
        <v>89</v>
      </c>
      <c r="B1164" s="28" t="s">
        <v>275</v>
      </c>
      <c r="C1164" s="28" t="s">
        <v>90</v>
      </c>
      <c r="D1164" s="34">
        <v>66</v>
      </c>
      <c r="E1164" s="34">
        <f>E1165</f>
        <v>66</v>
      </c>
      <c r="F1164" s="34">
        <f t="shared" si="557"/>
        <v>66</v>
      </c>
      <c r="G1164" s="34">
        <f t="shared" si="557"/>
        <v>66</v>
      </c>
      <c r="H1164" s="34">
        <f t="shared" si="555"/>
        <v>100</v>
      </c>
      <c r="I1164" s="34">
        <f t="shared" si="556"/>
        <v>100</v>
      </c>
    </row>
    <row r="1165" spans="1:9" ht="25.5">
      <c r="A1165" s="33" t="s">
        <v>91</v>
      </c>
      <c r="B1165" s="28" t="s">
        <v>275</v>
      </c>
      <c r="C1165" s="28" t="s">
        <v>92</v>
      </c>
      <c r="D1165" s="34">
        <v>66</v>
      </c>
      <c r="E1165" s="34">
        <f>КВСР!J461</f>
        <v>66</v>
      </c>
      <c r="F1165" s="34">
        <f>КВСР!K461</f>
        <v>66</v>
      </c>
      <c r="G1165" s="34">
        <f>КВСР!L461</f>
        <v>66</v>
      </c>
      <c r="H1165" s="34">
        <f t="shared" si="555"/>
        <v>100</v>
      </c>
      <c r="I1165" s="34">
        <f t="shared" si="556"/>
        <v>100</v>
      </c>
    </row>
    <row r="1166" spans="1:9">
      <c r="A1166" s="33" t="s">
        <v>276</v>
      </c>
      <c r="B1166" s="28" t="s">
        <v>277</v>
      </c>
      <c r="C1166" s="28" t="s">
        <v>0</v>
      </c>
      <c r="D1166" s="34">
        <v>7168.8</v>
      </c>
      <c r="E1166" s="34">
        <f>E1167</f>
        <v>7168.7539999999999</v>
      </c>
      <c r="F1166" s="34">
        <f t="shared" ref="F1166:G1167" si="558">F1167</f>
        <v>7168.7539999999999</v>
      </c>
      <c r="G1166" s="34">
        <f t="shared" si="558"/>
        <v>7168.7539999999999</v>
      </c>
      <c r="H1166" s="34">
        <f t="shared" si="555"/>
        <v>99.999358330543458</v>
      </c>
      <c r="I1166" s="34">
        <f t="shared" si="556"/>
        <v>100</v>
      </c>
    </row>
    <row r="1167" spans="1:9">
      <c r="A1167" s="33" t="s">
        <v>28</v>
      </c>
      <c r="B1167" s="28" t="s">
        <v>277</v>
      </c>
      <c r="C1167" s="28" t="s">
        <v>29</v>
      </c>
      <c r="D1167" s="34">
        <v>7168.8</v>
      </c>
      <c r="E1167" s="34">
        <f>E1168</f>
        <v>7168.7539999999999</v>
      </c>
      <c r="F1167" s="34">
        <f t="shared" si="558"/>
        <v>7168.7539999999999</v>
      </c>
      <c r="G1167" s="34">
        <f t="shared" si="558"/>
        <v>7168.7539999999999</v>
      </c>
      <c r="H1167" s="34">
        <f t="shared" si="555"/>
        <v>99.999358330543458</v>
      </c>
      <c r="I1167" s="34">
        <f t="shared" si="556"/>
        <v>100</v>
      </c>
    </row>
    <row r="1168" spans="1:9">
      <c r="A1168" s="33" t="s">
        <v>75</v>
      </c>
      <c r="B1168" s="28" t="s">
        <v>277</v>
      </c>
      <c r="C1168" s="28" t="s">
        <v>76</v>
      </c>
      <c r="D1168" s="34">
        <v>7168.8</v>
      </c>
      <c r="E1168" s="34">
        <f>КВСР!J464</f>
        <v>7168.7539999999999</v>
      </c>
      <c r="F1168" s="34">
        <f>КВСР!K464</f>
        <v>7168.7539999999999</v>
      </c>
      <c r="G1168" s="34">
        <f>КВСР!L464</f>
        <v>7168.7539999999999</v>
      </c>
      <c r="H1168" s="34">
        <f t="shared" si="555"/>
        <v>99.999358330543458</v>
      </c>
      <c r="I1168" s="34">
        <f t="shared" si="556"/>
        <v>100</v>
      </c>
    </row>
    <row r="1169" spans="1:9">
      <c r="A1169" s="30" t="s">
        <v>0</v>
      </c>
      <c r="B1169" s="43" t="s">
        <v>0</v>
      </c>
      <c r="C1169" s="31" t="s">
        <v>0</v>
      </c>
      <c r="D1169" s="32" t="s">
        <v>0</v>
      </c>
      <c r="E1169" s="32" t="s">
        <v>0</v>
      </c>
      <c r="F1169" s="32"/>
      <c r="G1169" s="32"/>
      <c r="H1169" s="32"/>
      <c r="I1169" s="32"/>
    </row>
    <row r="1170" spans="1:9" ht="51">
      <c r="A1170" s="30" t="s">
        <v>68</v>
      </c>
      <c r="B1170" s="31" t="s">
        <v>69</v>
      </c>
      <c r="C1170" s="31" t="s">
        <v>0</v>
      </c>
      <c r="D1170" s="32">
        <v>848252.3</v>
      </c>
      <c r="E1170" s="32">
        <f>E1171+E1219+E1232+E1246+E1265</f>
        <v>850585.78709000011</v>
      </c>
      <c r="F1170" s="32">
        <f t="shared" ref="F1170:G1170" si="559">F1171+F1219+F1232+F1246+F1265</f>
        <v>776676.7844</v>
      </c>
      <c r="G1170" s="32">
        <f t="shared" si="559"/>
        <v>763403.58269000007</v>
      </c>
      <c r="H1170" s="32">
        <f t="shared" si="555"/>
        <v>89.997231093862055</v>
      </c>
      <c r="I1170" s="32">
        <f t="shared" si="556"/>
        <v>89.750333743729101</v>
      </c>
    </row>
    <row r="1171" spans="1:9">
      <c r="A1171" s="30" t="s">
        <v>148</v>
      </c>
      <c r="B1171" s="31" t="s">
        <v>149</v>
      </c>
      <c r="C1171" s="31" t="s">
        <v>0</v>
      </c>
      <c r="D1171" s="32">
        <v>687246.9</v>
      </c>
      <c r="E1171" s="32">
        <f>E1175+E1178+E1181+E1184+E1187+E1190+E1193+E1196+E1206+E1209+E1212+E1215+E1172</f>
        <v>689580.43683000014</v>
      </c>
      <c r="F1171" s="32">
        <f t="shared" ref="F1171:G1171" si="560">F1175+F1178+F1181+F1184+F1187+F1190+F1193+F1196+F1206+F1209+F1212+F1215+F1172</f>
        <v>615671.4341500001</v>
      </c>
      <c r="G1171" s="32">
        <f t="shared" si="560"/>
        <v>602535.42501000012</v>
      </c>
      <c r="H1171" s="32">
        <f t="shared" si="555"/>
        <v>87.673793073493684</v>
      </c>
      <c r="I1171" s="32">
        <f t="shared" si="556"/>
        <v>87.377105385972698</v>
      </c>
    </row>
    <row r="1172" spans="1:9" ht="25.5">
      <c r="A1172" s="8" t="s">
        <v>1253</v>
      </c>
      <c r="B1172" s="28" t="s">
        <v>1252</v>
      </c>
      <c r="C1172" s="31"/>
      <c r="D1172" s="32"/>
      <c r="E1172" s="34">
        <f>КВСР!J2462</f>
        <v>833.46100000000001</v>
      </c>
      <c r="F1172" s="34">
        <f>КВСР!K2462</f>
        <v>833.46100000000001</v>
      </c>
      <c r="G1172" s="34">
        <f>КВСР!L2462</f>
        <v>833.46100000000001</v>
      </c>
      <c r="H1172" s="34">
        <v>0</v>
      </c>
      <c r="I1172" s="34">
        <f t="shared" si="556"/>
        <v>100</v>
      </c>
    </row>
    <row r="1173" spans="1:9" ht="25.5">
      <c r="A1173" s="8" t="s">
        <v>62</v>
      </c>
      <c r="B1173" s="28" t="s">
        <v>1252</v>
      </c>
      <c r="C1173" s="2">
        <v>600</v>
      </c>
      <c r="D1173" s="32"/>
      <c r="E1173" s="34">
        <f>КВСР!J2463</f>
        <v>833.46100000000001</v>
      </c>
      <c r="F1173" s="34">
        <f>КВСР!K2463</f>
        <v>833.46100000000001</v>
      </c>
      <c r="G1173" s="34">
        <f>КВСР!L2463</f>
        <v>833.46100000000001</v>
      </c>
      <c r="H1173" s="34">
        <v>0</v>
      </c>
      <c r="I1173" s="34">
        <f t="shared" si="556"/>
        <v>100</v>
      </c>
    </row>
    <row r="1174" spans="1:9">
      <c r="A1174" s="33" t="s">
        <v>102</v>
      </c>
      <c r="B1174" s="28" t="s">
        <v>1252</v>
      </c>
      <c r="C1174" s="6">
        <v>620</v>
      </c>
      <c r="D1174" s="32"/>
      <c r="E1174" s="34">
        <f>КВСР!J2464</f>
        <v>833.46100000000001</v>
      </c>
      <c r="F1174" s="34">
        <f>КВСР!K2464</f>
        <v>833.46100000000001</v>
      </c>
      <c r="G1174" s="34">
        <f>КВСР!L2464</f>
        <v>833.46100000000001</v>
      </c>
      <c r="H1174" s="34">
        <v>0</v>
      </c>
      <c r="I1174" s="34">
        <f t="shared" si="556"/>
        <v>100</v>
      </c>
    </row>
    <row r="1175" spans="1:9" ht="25.5">
      <c r="A1175" s="33" t="s">
        <v>1031</v>
      </c>
      <c r="B1175" s="28" t="s">
        <v>1032</v>
      </c>
      <c r="C1175" s="28" t="s">
        <v>0</v>
      </c>
      <c r="D1175" s="34">
        <v>39059</v>
      </c>
      <c r="E1175" s="34">
        <f>E1176</f>
        <v>39059</v>
      </c>
      <c r="F1175" s="34">
        <f t="shared" ref="F1175:G1176" si="561">F1176</f>
        <v>39059</v>
      </c>
      <c r="G1175" s="34">
        <f t="shared" si="561"/>
        <v>39059</v>
      </c>
      <c r="H1175" s="34">
        <f t="shared" si="555"/>
        <v>100</v>
      </c>
      <c r="I1175" s="34">
        <f t="shared" si="556"/>
        <v>100</v>
      </c>
    </row>
    <row r="1176" spans="1:9">
      <c r="A1176" s="33" t="s">
        <v>89</v>
      </c>
      <c r="B1176" s="28" t="s">
        <v>1032</v>
      </c>
      <c r="C1176" s="28" t="s">
        <v>90</v>
      </c>
      <c r="D1176" s="34">
        <v>39059</v>
      </c>
      <c r="E1176" s="34">
        <f>E1177</f>
        <v>39059</v>
      </c>
      <c r="F1176" s="34">
        <f t="shared" si="561"/>
        <v>39059</v>
      </c>
      <c r="G1176" s="34">
        <f t="shared" si="561"/>
        <v>39059</v>
      </c>
      <c r="H1176" s="34">
        <f t="shared" si="555"/>
        <v>100</v>
      </c>
      <c r="I1176" s="34">
        <f t="shared" si="556"/>
        <v>100</v>
      </c>
    </row>
    <row r="1177" spans="1:9" ht="25.5">
      <c r="A1177" s="33" t="s">
        <v>91</v>
      </c>
      <c r="B1177" s="28" t="s">
        <v>1032</v>
      </c>
      <c r="C1177" s="28" t="s">
        <v>92</v>
      </c>
      <c r="D1177" s="34">
        <v>39059</v>
      </c>
      <c r="E1177" s="34">
        <f>КВСР!J2467</f>
        <v>39059</v>
      </c>
      <c r="F1177" s="34">
        <f>КВСР!K2467</f>
        <v>39059</v>
      </c>
      <c r="G1177" s="34">
        <f>КВСР!L2467</f>
        <v>39059</v>
      </c>
      <c r="H1177" s="34">
        <f t="shared" si="555"/>
        <v>100</v>
      </c>
      <c r="I1177" s="34">
        <f t="shared" si="556"/>
        <v>100</v>
      </c>
    </row>
    <row r="1178" spans="1:9" ht="25.5">
      <c r="A1178" s="33" t="s">
        <v>1039</v>
      </c>
      <c r="B1178" s="28" t="s">
        <v>1040</v>
      </c>
      <c r="C1178" s="28" t="s">
        <v>0</v>
      </c>
      <c r="D1178" s="34">
        <v>6431.2</v>
      </c>
      <c r="E1178" s="34">
        <f>E1179</f>
        <v>6431.18</v>
      </c>
      <c r="F1178" s="34">
        <f t="shared" ref="F1178:G1179" si="562">F1179</f>
        <v>6431.18</v>
      </c>
      <c r="G1178" s="34">
        <f t="shared" si="562"/>
        <v>6431.18</v>
      </c>
      <c r="H1178" s="34">
        <f t="shared" si="555"/>
        <v>99.999689016046773</v>
      </c>
      <c r="I1178" s="34">
        <f t="shared" si="556"/>
        <v>100</v>
      </c>
    </row>
    <row r="1179" spans="1:9" ht="25.5">
      <c r="A1179" s="33" t="s">
        <v>62</v>
      </c>
      <c r="B1179" s="28" t="s">
        <v>1040</v>
      </c>
      <c r="C1179" s="28" t="s">
        <v>63</v>
      </c>
      <c r="D1179" s="34">
        <v>6431.2</v>
      </c>
      <c r="E1179" s="34">
        <f>E1180</f>
        <v>6431.18</v>
      </c>
      <c r="F1179" s="34">
        <f t="shared" si="562"/>
        <v>6431.18</v>
      </c>
      <c r="G1179" s="34">
        <f t="shared" si="562"/>
        <v>6431.18</v>
      </c>
      <c r="H1179" s="34">
        <f t="shared" si="555"/>
        <v>99.999689016046773</v>
      </c>
      <c r="I1179" s="34">
        <f t="shared" si="556"/>
        <v>100</v>
      </c>
    </row>
    <row r="1180" spans="1:9">
      <c r="A1180" s="33" t="s">
        <v>102</v>
      </c>
      <c r="B1180" s="28" t="s">
        <v>1040</v>
      </c>
      <c r="C1180" s="28" t="s">
        <v>103</v>
      </c>
      <c r="D1180" s="34">
        <v>6431.2</v>
      </c>
      <c r="E1180" s="34">
        <f>КВСР!J2493</f>
        <v>6431.18</v>
      </c>
      <c r="F1180" s="34">
        <f>КВСР!K2493</f>
        <v>6431.18</v>
      </c>
      <c r="G1180" s="34">
        <f>КВСР!L2493</f>
        <v>6431.18</v>
      </c>
      <c r="H1180" s="34">
        <f t="shared" si="555"/>
        <v>99.999689016046773</v>
      </c>
      <c r="I1180" s="34">
        <f t="shared" si="556"/>
        <v>100</v>
      </c>
    </row>
    <row r="1181" spans="1:9" ht="38.25">
      <c r="A1181" s="33" t="s">
        <v>189</v>
      </c>
      <c r="B1181" s="28" t="s">
        <v>190</v>
      </c>
      <c r="C1181" s="28" t="s">
        <v>0</v>
      </c>
      <c r="D1181" s="34">
        <v>80100</v>
      </c>
      <c r="E1181" s="34">
        <f>E1182</f>
        <v>80100</v>
      </c>
      <c r="F1181" s="34">
        <f t="shared" ref="F1181:G1182" si="563">F1182</f>
        <v>80100</v>
      </c>
      <c r="G1181" s="34">
        <f t="shared" si="563"/>
        <v>80100</v>
      </c>
      <c r="H1181" s="34">
        <f t="shared" si="555"/>
        <v>100</v>
      </c>
      <c r="I1181" s="34">
        <f t="shared" si="556"/>
        <v>100</v>
      </c>
    </row>
    <row r="1182" spans="1:9">
      <c r="A1182" s="33" t="s">
        <v>28</v>
      </c>
      <c r="B1182" s="28" t="s">
        <v>190</v>
      </c>
      <c r="C1182" s="28" t="s">
        <v>29</v>
      </c>
      <c r="D1182" s="34">
        <v>80100</v>
      </c>
      <c r="E1182" s="34">
        <f>E1183</f>
        <v>80100</v>
      </c>
      <c r="F1182" s="34">
        <f t="shared" si="563"/>
        <v>80100</v>
      </c>
      <c r="G1182" s="34">
        <f t="shared" si="563"/>
        <v>80100</v>
      </c>
      <c r="H1182" s="34">
        <f t="shared" si="555"/>
        <v>100</v>
      </c>
      <c r="I1182" s="34">
        <f t="shared" si="556"/>
        <v>100</v>
      </c>
    </row>
    <row r="1183" spans="1:9">
      <c r="A1183" s="33" t="s">
        <v>75</v>
      </c>
      <c r="B1183" s="28" t="s">
        <v>190</v>
      </c>
      <c r="C1183" s="28" t="s">
        <v>76</v>
      </c>
      <c r="D1183" s="34">
        <v>80100</v>
      </c>
      <c r="E1183" s="34">
        <f>КВСР!J262</f>
        <v>80100</v>
      </c>
      <c r="F1183" s="34">
        <f>КВСР!K262</f>
        <v>80100</v>
      </c>
      <c r="G1183" s="34">
        <f>КВСР!L262</f>
        <v>80100</v>
      </c>
      <c r="H1183" s="34">
        <f t="shared" si="555"/>
        <v>100</v>
      </c>
      <c r="I1183" s="34">
        <f t="shared" si="556"/>
        <v>100</v>
      </c>
    </row>
    <row r="1184" spans="1:9" ht="25.5">
      <c r="A1184" s="33" t="s">
        <v>1033</v>
      </c>
      <c r="B1184" s="28" t="s">
        <v>1034</v>
      </c>
      <c r="C1184" s="28" t="s">
        <v>0</v>
      </c>
      <c r="D1184" s="34">
        <v>2276.5</v>
      </c>
      <c r="E1184" s="34">
        <f>E1185</f>
        <v>2276.5</v>
      </c>
      <c r="F1184" s="34">
        <f t="shared" ref="F1184:G1185" si="564">F1185</f>
        <v>2276.5</v>
      </c>
      <c r="G1184" s="34">
        <f t="shared" si="564"/>
        <v>2276.5</v>
      </c>
      <c r="H1184" s="34">
        <f t="shared" si="555"/>
        <v>100</v>
      </c>
      <c r="I1184" s="34">
        <f t="shared" si="556"/>
        <v>100</v>
      </c>
    </row>
    <row r="1185" spans="1:9" ht="25.5">
      <c r="A1185" s="33" t="s">
        <v>62</v>
      </c>
      <c r="B1185" s="28" t="s">
        <v>1034</v>
      </c>
      <c r="C1185" s="28" t="s">
        <v>63</v>
      </c>
      <c r="D1185" s="34">
        <v>2276.5</v>
      </c>
      <c r="E1185" s="34">
        <f>E1186</f>
        <v>2276.5</v>
      </c>
      <c r="F1185" s="34">
        <f t="shared" si="564"/>
        <v>2276.5</v>
      </c>
      <c r="G1185" s="34">
        <f t="shared" si="564"/>
        <v>2276.5</v>
      </c>
      <c r="H1185" s="34">
        <f t="shared" si="555"/>
        <v>100</v>
      </c>
      <c r="I1185" s="34">
        <f t="shared" si="556"/>
        <v>100</v>
      </c>
    </row>
    <row r="1186" spans="1:9">
      <c r="A1186" s="33" t="s">
        <v>102</v>
      </c>
      <c r="B1186" s="28" t="s">
        <v>1034</v>
      </c>
      <c r="C1186" s="28" t="s">
        <v>103</v>
      </c>
      <c r="D1186" s="34">
        <v>2276.5</v>
      </c>
      <c r="E1186" s="34">
        <f>КВСР!J2470</f>
        <v>2276.5</v>
      </c>
      <c r="F1186" s="34">
        <f>КВСР!K2470</f>
        <v>2276.5</v>
      </c>
      <c r="G1186" s="34">
        <f>КВСР!L2470</f>
        <v>2276.5</v>
      </c>
      <c r="H1186" s="34">
        <f t="shared" si="555"/>
        <v>100</v>
      </c>
      <c r="I1186" s="34">
        <f t="shared" si="556"/>
        <v>100</v>
      </c>
    </row>
    <row r="1187" spans="1:9">
      <c r="A1187" s="33" t="s">
        <v>60</v>
      </c>
      <c r="B1187" s="28" t="s">
        <v>1041</v>
      </c>
      <c r="C1187" s="28" t="s">
        <v>0</v>
      </c>
      <c r="D1187" s="34">
        <v>296261.5</v>
      </c>
      <c r="E1187" s="34">
        <f>E1188</f>
        <v>296261.533</v>
      </c>
      <c r="F1187" s="34">
        <f t="shared" ref="F1187:G1188" si="565">F1188</f>
        <v>296261.533</v>
      </c>
      <c r="G1187" s="34">
        <f t="shared" si="565"/>
        <v>296261.533</v>
      </c>
      <c r="H1187" s="34">
        <f t="shared" si="555"/>
        <v>100.00001113880812</v>
      </c>
      <c r="I1187" s="34">
        <f t="shared" si="556"/>
        <v>100</v>
      </c>
    </row>
    <row r="1188" spans="1:9" ht="25.5">
      <c r="A1188" s="33" t="s">
        <v>62</v>
      </c>
      <c r="B1188" s="28" t="s">
        <v>1041</v>
      </c>
      <c r="C1188" s="28" t="s">
        <v>63</v>
      </c>
      <c r="D1188" s="34">
        <v>296261.5</v>
      </c>
      <c r="E1188" s="34">
        <f>E1189</f>
        <v>296261.533</v>
      </c>
      <c r="F1188" s="34">
        <f t="shared" si="565"/>
        <v>296261.533</v>
      </c>
      <c r="G1188" s="34">
        <f t="shared" si="565"/>
        <v>296261.533</v>
      </c>
      <c r="H1188" s="34">
        <f t="shared" si="555"/>
        <v>100.00001113880812</v>
      </c>
      <c r="I1188" s="34">
        <f t="shared" si="556"/>
        <v>100</v>
      </c>
    </row>
    <row r="1189" spans="1:9">
      <c r="A1189" s="33" t="s">
        <v>102</v>
      </c>
      <c r="B1189" s="28" t="s">
        <v>1041</v>
      </c>
      <c r="C1189" s="28" t="s">
        <v>103</v>
      </c>
      <c r="D1189" s="34">
        <v>296261.5</v>
      </c>
      <c r="E1189" s="34">
        <f>КВСР!J2496</f>
        <v>296261.533</v>
      </c>
      <c r="F1189" s="34">
        <f>КВСР!K2496</f>
        <v>296261.533</v>
      </c>
      <c r="G1189" s="34">
        <f>КВСР!L2496</f>
        <v>296261.533</v>
      </c>
      <c r="H1189" s="34">
        <f t="shared" si="555"/>
        <v>100.00001113880812</v>
      </c>
      <c r="I1189" s="34">
        <f t="shared" si="556"/>
        <v>100</v>
      </c>
    </row>
    <row r="1190" spans="1:9" ht="25.5">
      <c r="A1190" s="33" t="s">
        <v>40</v>
      </c>
      <c r="B1190" s="28" t="s">
        <v>191</v>
      </c>
      <c r="C1190" s="28" t="s">
        <v>0</v>
      </c>
      <c r="D1190" s="34">
        <v>71495.7</v>
      </c>
      <c r="E1190" s="34">
        <f>E1191</f>
        <v>71495.729730000006</v>
      </c>
      <c r="F1190" s="34">
        <f t="shared" ref="F1190:G1191" si="566">F1191</f>
        <v>1517.62555</v>
      </c>
      <c r="G1190" s="34">
        <f t="shared" si="566"/>
        <v>1495.65173</v>
      </c>
      <c r="H1190" s="34">
        <f t="shared" si="555"/>
        <v>2.0919464107631649</v>
      </c>
      <c r="I1190" s="34">
        <f t="shared" si="556"/>
        <v>2.0919455408711163</v>
      </c>
    </row>
    <row r="1191" spans="1:9" ht="25.5">
      <c r="A1191" s="33" t="s">
        <v>42</v>
      </c>
      <c r="B1191" s="28" t="s">
        <v>191</v>
      </c>
      <c r="C1191" s="28" t="s">
        <v>43</v>
      </c>
      <c r="D1191" s="34">
        <v>71495.7</v>
      </c>
      <c r="E1191" s="34">
        <f>E1192</f>
        <v>71495.729730000006</v>
      </c>
      <c r="F1191" s="34">
        <f t="shared" si="566"/>
        <v>1517.62555</v>
      </c>
      <c r="G1191" s="34">
        <f t="shared" si="566"/>
        <v>1495.65173</v>
      </c>
      <c r="H1191" s="34">
        <f t="shared" si="555"/>
        <v>2.0919464107631649</v>
      </c>
      <c r="I1191" s="34">
        <f t="shared" si="556"/>
        <v>2.0919455408711163</v>
      </c>
    </row>
    <row r="1192" spans="1:9" ht="63.75">
      <c r="A1192" s="33" t="s">
        <v>44</v>
      </c>
      <c r="B1192" s="28" t="s">
        <v>191</v>
      </c>
      <c r="C1192" s="28" t="s">
        <v>45</v>
      </c>
      <c r="D1192" s="34">
        <v>71495.7</v>
      </c>
      <c r="E1192" s="34">
        <f>КВСР!J265</f>
        <v>71495.729730000006</v>
      </c>
      <c r="F1192" s="34">
        <f>КВСР!K265</f>
        <v>1517.62555</v>
      </c>
      <c r="G1192" s="34">
        <f>КВСР!L265</f>
        <v>1495.65173</v>
      </c>
      <c r="H1192" s="34">
        <f t="shared" si="555"/>
        <v>2.0919464107631649</v>
      </c>
      <c r="I1192" s="34">
        <f t="shared" si="556"/>
        <v>2.0919455408711163</v>
      </c>
    </row>
    <row r="1193" spans="1:9" ht="25.5">
      <c r="A1193" s="33" t="s">
        <v>118</v>
      </c>
      <c r="B1193" s="28" t="s">
        <v>192</v>
      </c>
      <c r="C1193" s="28" t="s">
        <v>0</v>
      </c>
      <c r="D1193" s="34">
        <v>101578.8</v>
      </c>
      <c r="E1193" s="34">
        <f>E1194</f>
        <v>101578.8331</v>
      </c>
      <c r="F1193" s="34">
        <f t="shared" ref="F1193:G1194" si="567">F1194</f>
        <v>97647.934599999993</v>
      </c>
      <c r="G1193" s="34">
        <f t="shared" si="567"/>
        <v>84607.397630000007</v>
      </c>
      <c r="H1193" s="34">
        <f t="shared" si="555"/>
        <v>83.292377572879388</v>
      </c>
      <c r="I1193" s="34">
        <f t="shared" si="556"/>
        <v>83.292350431617635</v>
      </c>
    </row>
    <row r="1194" spans="1:9">
      <c r="A1194" s="33" t="s">
        <v>28</v>
      </c>
      <c r="B1194" s="28" t="s">
        <v>192</v>
      </c>
      <c r="C1194" s="28" t="s">
        <v>29</v>
      </c>
      <c r="D1194" s="34">
        <v>101578.8</v>
      </c>
      <c r="E1194" s="34">
        <f>E1195</f>
        <v>101578.8331</v>
      </c>
      <c r="F1194" s="34">
        <f t="shared" si="567"/>
        <v>97647.934599999993</v>
      </c>
      <c r="G1194" s="34">
        <f t="shared" si="567"/>
        <v>84607.397630000007</v>
      </c>
      <c r="H1194" s="34">
        <f t="shared" si="555"/>
        <v>83.292377572879388</v>
      </c>
      <c r="I1194" s="34">
        <f t="shared" si="556"/>
        <v>83.292350431617635</v>
      </c>
    </row>
    <row r="1195" spans="1:9">
      <c r="A1195" s="33" t="s">
        <v>75</v>
      </c>
      <c r="B1195" s="28" t="s">
        <v>192</v>
      </c>
      <c r="C1195" s="28" t="s">
        <v>76</v>
      </c>
      <c r="D1195" s="34">
        <v>101578.8</v>
      </c>
      <c r="E1195" s="34">
        <f>КВСР!J268</f>
        <v>101578.8331</v>
      </c>
      <c r="F1195" s="34">
        <f>КВСР!K268</f>
        <v>97647.934599999993</v>
      </c>
      <c r="G1195" s="34">
        <f>КВСР!L268</f>
        <v>84607.397630000007</v>
      </c>
      <c r="H1195" s="34">
        <f t="shared" si="555"/>
        <v>83.292377572879388</v>
      </c>
      <c r="I1195" s="34">
        <f t="shared" si="556"/>
        <v>83.292350431617635</v>
      </c>
    </row>
    <row r="1196" spans="1:9">
      <c r="A1196" s="33" t="s">
        <v>1029</v>
      </c>
      <c r="B1196" s="28" t="s">
        <v>1035</v>
      </c>
      <c r="C1196" s="28" t="s">
        <v>0</v>
      </c>
      <c r="D1196" s="34">
        <v>69051.399999999994</v>
      </c>
      <c r="E1196" s="34">
        <f>E1197+E1200+E1204</f>
        <v>69051.424700000003</v>
      </c>
      <c r="F1196" s="34">
        <f t="shared" ref="F1196:G1196" si="568">F1197+F1200+F1204</f>
        <v>69051.424700000003</v>
      </c>
      <c r="G1196" s="34">
        <f t="shared" si="568"/>
        <v>69051.424700000003</v>
      </c>
      <c r="H1196" s="34">
        <f t="shared" si="555"/>
        <v>100.00003577045507</v>
      </c>
      <c r="I1196" s="34">
        <f t="shared" si="556"/>
        <v>100</v>
      </c>
    </row>
    <row r="1197" spans="1:9">
      <c r="A1197" s="33" t="s">
        <v>93</v>
      </c>
      <c r="B1197" s="28" t="s">
        <v>1035</v>
      </c>
      <c r="C1197" s="28" t="s">
        <v>94</v>
      </c>
      <c r="D1197" s="34">
        <v>500</v>
      </c>
      <c r="E1197" s="34">
        <f>E1198+E1199</f>
        <v>500</v>
      </c>
      <c r="F1197" s="34">
        <f t="shared" ref="F1197:G1197" si="569">F1198+F1199</f>
        <v>500</v>
      </c>
      <c r="G1197" s="34">
        <f t="shared" si="569"/>
        <v>500</v>
      </c>
      <c r="H1197" s="34">
        <f t="shared" si="555"/>
        <v>100</v>
      </c>
      <c r="I1197" s="34">
        <f t="shared" si="556"/>
        <v>100</v>
      </c>
    </row>
    <row r="1198" spans="1:9">
      <c r="A1198" s="33" t="s">
        <v>425</v>
      </c>
      <c r="B1198" s="28" t="s">
        <v>1035</v>
      </c>
      <c r="C1198" s="28">
        <v>350</v>
      </c>
      <c r="D1198" s="34"/>
      <c r="E1198" s="34">
        <f>КВСР!J2473</f>
        <v>500</v>
      </c>
      <c r="F1198" s="34">
        <f>КВСР!K2473</f>
        <v>500</v>
      </c>
      <c r="G1198" s="34">
        <f>КВСР!L2473</f>
        <v>500</v>
      </c>
      <c r="H1198" s="34">
        <v>0</v>
      </c>
      <c r="I1198" s="34">
        <f t="shared" si="556"/>
        <v>100</v>
      </c>
    </row>
    <row r="1199" spans="1:9">
      <c r="A1199" s="33" t="s">
        <v>95</v>
      </c>
      <c r="B1199" s="28" t="s">
        <v>1035</v>
      </c>
      <c r="C1199" s="28" t="s">
        <v>96</v>
      </c>
      <c r="D1199" s="34">
        <v>500</v>
      </c>
      <c r="E1199" s="34">
        <f>КВСР!J2474</f>
        <v>0</v>
      </c>
      <c r="F1199" s="34">
        <f>КВСР!K2474</f>
        <v>0</v>
      </c>
      <c r="G1199" s="34">
        <f>КВСР!L2474</f>
        <v>0</v>
      </c>
      <c r="H1199" s="34">
        <f t="shared" si="555"/>
        <v>0</v>
      </c>
      <c r="I1199" s="34">
        <v>0</v>
      </c>
    </row>
    <row r="1200" spans="1:9" ht="25.5">
      <c r="A1200" s="33" t="s">
        <v>62</v>
      </c>
      <c r="B1200" s="28" t="s">
        <v>1035</v>
      </c>
      <c r="C1200" s="28" t="s">
        <v>63</v>
      </c>
      <c r="D1200" s="34">
        <v>68503.399999999994</v>
      </c>
      <c r="E1200" s="34">
        <f>E1201+E1202+E1203</f>
        <v>68503.424700000003</v>
      </c>
      <c r="F1200" s="34">
        <f t="shared" ref="F1200:G1200" si="570">F1201+F1202+F1203</f>
        <v>68503.424700000003</v>
      </c>
      <c r="G1200" s="34">
        <f t="shared" si="570"/>
        <v>68503.424700000003</v>
      </c>
      <c r="H1200" s="34">
        <f t="shared" si="555"/>
        <v>100.0000360566045</v>
      </c>
      <c r="I1200" s="34">
        <f t="shared" si="556"/>
        <v>100</v>
      </c>
    </row>
    <row r="1201" spans="1:9">
      <c r="A1201" s="33" t="s">
        <v>64</v>
      </c>
      <c r="B1201" s="28" t="s">
        <v>1035</v>
      </c>
      <c r="C1201" s="28" t="s">
        <v>65</v>
      </c>
      <c r="D1201" s="34">
        <v>617.79999999999995</v>
      </c>
      <c r="E1201" s="34">
        <f>КВСР!J2476</f>
        <v>617.79999999999995</v>
      </c>
      <c r="F1201" s="34">
        <f>КВСР!K2476</f>
        <v>617.79999999999995</v>
      </c>
      <c r="G1201" s="34">
        <f>КВСР!L2476</f>
        <v>617.79999999999995</v>
      </c>
      <c r="H1201" s="34">
        <f t="shared" si="555"/>
        <v>100</v>
      </c>
      <c r="I1201" s="34">
        <f t="shared" si="556"/>
        <v>100</v>
      </c>
    </row>
    <row r="1202" spans="1:9">
      <c r="A1202" s="33" t="s">
        <v>102</v>
      </c>
      <c r="B1202" s="28" t="s">
        <v>1035</v>
      </c>
      <c r="C1202" s="28" t="s">
        <v>103</v>
      </c>
      <c r="D1202" s="34">
        <v>67051.399999999994</v>
      </c>
      <c r="E1202" s="34">
        <f>КВСР!J2499</f>
        <v>67051.424700000003</v>
      </c>
      <c r="F1202" s="34">
        <f>КВСР!K2499</f>
        <v>67051.424700000003</v>
      </c>
      <c r="G1202" s="34">
        <f>КВСР!L2499</f>
        <v>67051.424700000003</v>
      </c>
      <c r="H1202" s="34">
        <f t="shared" si="555"/>
        <v>100.00003683741132</v>
      </c>
      <c r="I1202" s="34">
        <f t="shared" si="556"/>
        <v>100</v>
      </c>
    </row>
    <row r="1203" spans="1:9" ht="25.5">
      <c r="A1203" s="33" t="s">
        <v>218</v>
      </c>
      <c r="B1203" s="28" t="s">
        <v>1035</v>
      </c>
      <c r="C1203" s="28" t="s">
        <v>219</v>
      </c>
      <c r="D1203" s="34">
        <v>834.2</v>
      </c>
      <c r="E1203" s="34">
        <f>КВСР!J2477</f>
        <v>834.2</v>
      </c>
      <c r="F1203" s="34">
        <f>КВСР!K2477</f>
        <v>834.2</v>
      </c>
      <c r="G1203" s="34">
        <f>КВСР!L2477</f>
        <v>834.2</v>
      </c>
      <c r="H1203" s="34">
        <f t="shared" si="555"/>
        <v>100</v>
      </c>
      <c r="I1203" s="34">
        <f t="shared" si="556"/>
        <v>100</v>
      </c>
    </row>
    <row r="1204" spans="1:9">
      <c r="A1204" s="33" t="s">
        <v>97</v>
      </c>
      <c r="B1204" s="28" t="s">
        <v>1035</v>
      </c>
      <c r="C1204" s="28" t="s">
        <v>98</v>
      </c>
      <c r="D1204" s="34">
        <v>48</v>
      </c>
      <c r="E1204" s="34">
        <f>E1205</f>
        <v>48</v>
      </c>
      <c r="F1204" s="34">
        <f t="shared" ref="F1204:G1204" si="571">F1205</f>
        <v>48</v>
      </c>
      <c r="G1204" s="34">
        <f t="shared" si="571"/>
        <v>48</v>
      </c>
      <c r="H1204" s="34">
        <f t="shared" si="555"/>
        <v>100</v>
      </c>
      <c r="I1204" s="34">
        <f t="shared" si="556"/>
        <v>100</v>
      </c>
    </row>
    <row r="1205" spans="1:9" ht="25.5">
      <c r="A1205" s="33" t="s">
        <v>240</v>
      </c>
      <c r="B1205" s="28" t="s">
        <v>1035</v>
      </c>
      <c r="C1205" s="28" t="s">
        <v>241</v>
      </c>
      <c r="D1205" s="34">
        <v>48</v>
      </c>
      <c r="E1205" s="34">
        <f>КВСР!J2479</f>
        <v>48</v>
      </c>
      <c r="F1205" s="34">
        <f>КВСР!K2479</f>
        <v>48</v>
      </c>
      <c r="G1205" s="34">
        <f>КВСР!L2479</f>
        <v>48</v>
      </c>
      <c r="H1205" s="34">
        <f t="shared" si="555"/>
        <v>100</v>
      </c>
      <c r="I1205" s="34">
        <f t="shared" si="556"/>
        <v>100</v>
      </c>
    </row>
    <row r="1206" spans="1:9">
      <c r="A1206" s="33" t="s">
        <v>350</v>
      </c>
      <c r="B1206" s="28" t="s">
        <v>393</v>
      </c>
      <c r="C1206" s="28" t="s">
        <v>0</v>
      </c>
      <c r="D1206" s="34">
        <v>1650</v>
      </c>
      <c r="E1206" s="34">
        <f>E1207</f>
        <v>3150</v>
      </c>
      <c r="F1206" s="34">
        <f t="shared" ref="F1206:G1207" si="572">F1207</f>
        <v>3150</v>
      </c>
      <c r="G1206" s="34">
        <f t="shared" si="572"/>
        <v>3150</v>
      </c>
      <c r="H1206" s="34">
        <f t="shared" si="555"/>
        <v>190.90909090909091</v>
      </c>
      <c r="I1206" s="34">
        <f t="shared" si="556"/>
        <v>100</v>
      </c>
    </row>
    <row r="1207" spans="1:9" ht="25.5">
      <c r="A1207" s="33" t="s">
        <v>62</v>
      </c>
      <c r="B1207" s="28" t="s">
        <v>393</v>
      </c>
      <c r="C1207" s="28" t="s">
        <v>63</v>
      </c>
      <c r="D1207" s="34">
        <v>1650</v>
      </c>
      <c r="E1207" s="34">
        <f>E1208</f>
        <v>3150</v>
      </c>
      <c r="F1207" s="34">
        <f t="shared" si="572"/>
        <v>3150</v>
      </c>
      <c r="G1207" s="34">
        <f t="shared" si="572"/>
        <v>3150</v>
      </c>
      <c r="H1207" s="34">
        <f t="shared" si="555"/>
        <v>190.90909090909091</v>
      </c>
      <c r="I1207" s="34">
        <f t="shared" si="556"/>
        <v>100</v>
      </c>
    </row>
    <row r="1208" spans="1:9">
      <c r="A1208" s="33" t="s">
        <v>64</v>
      </c>
      <c r="B1208" s="28" t="s">
        <v>393</v>
      </c>
      <c r="C1208" s="28" t="s">
        <v>65</v>
      </c>
      <c r="D1208" s="34">
        <v>1650</v>
      </c>
      <c r="E1208" s="34">
        <f>КВСР!J791</f>
        <v>3150</v>
      </c>
      <c r="F1208" s="34">
        <f>КВСР!K791</f>
        <v>3150</v>
      </c>
      <c r="G1208" s="34">
        <f>КВСР!L791</f>
        <v>3150</v>
      </c>
      <c r="H1208" s="34">
        <f t="shared" si="555"/>
        <v>190.90909090909091</v>
      </c>
      <c r="I1208" s="34">
        <f t="shared" si="556"/>
        <v>100</v>
      </c>
    </row>
    <row r="1209" spans="1:9">
      <c r="A1209" s="33" t="s">
        <v>150</v>
      </c>
      <c r="B1209" s="28" t="s">
        <v>151</v>
      </c>
      <c r="C1209" s="28" t="s">
        <v>0</v>
      </c>
      <c r="D1209" s="34">
        <v>3452.8</v>
      </c>
      <c r="E1209" s="34">
        <f>E1210</f>
        <v>3452.7999999999997</v>
      </c>
      <c r="F1209" s="34">
        <f t="shared" ref="F1209:G1210" si="573">F1210</f>
        <v>3452.7999999999997</v>
      </c>
      <c r="G1209" s="34">
        <f t="shared" si="573"/>
        <v>3452.7999999999997</v>
      </c>
      <c r="H1209" s="34">
        <f t="shared" si="555"/>
        <v>99.999999999999986</v>
      </c>
      <c r="I1209" s="34">
        <f t="shared" si="556"/>
        <v>100</v>
      </c>
    </row>
    <row r="1210" spans="1:9">
      <c r="A1210" s="33" t="s">
        <v>28</v>
      </c>
      <c r="B1210" s="28" t="s">
        <v>151</v>
      </c>
      <c r="C1210" s="28" t="s">
        <v>29</v>
      </c>
      <c r="D1210" s="34">
        <v>3452.8</v>
      </c>
      <c r="E1210" s="34">
        <f>E1211</f>
        <v>3452.7999999999997</v>
      </c>
      <c r="F1210" s="34">
        <f t="shared" si="573"/>
        <v>3452.7999999999997</v>
      </c>
      <c r="G1210" s="34">
        <f t="shared" si="573"/>
        <v>3452.7999999999997</v>
      </c>
      <c r="H1210" s="34">
        <f t="shared" si="555"/>
        <v>99.999999999999986</v>
      </c>
      <c r="I1210" s="34">
        <f t="shared" si="556"/>
        <v>100</v>
      </c>
    </row>
    <row r="1211" spans="1:9">
      <c r="A1211" s="33" t="s">
        <v>75</v>
      </c>
      <c r="B1211" s="28" t="s">
        <v>151</v>
      </c>
      <c r="C1211" s="28" t="s">
        <v>76</v>
      </c>
      <c r="D1211" s="34">
        <v>3452.8</v>
      </c>
      <c r="E1211" s="34">
        <f>КВСР!J177+КВСР!J271</f>
        <v>3452.7999999999997</v>
      </c>
      <c r="F1211" s="34">
        <f>КВСР!K177+КВСР!K271</f>
        <v>3452.7999999999997</v>
      </c>
      <c r="G1211" s="34">
        <f>КВСР!L177+КВСР!L271</f>
        <v>3452.7999999999997</v>
      </c>
      <c r="H1211" s="34">
        <f t="shared" si="555"/>
        <v>99.999999999999986</v>
      </c>
      <c r="I1211" s="34">
        <f t="shared" si="556"/>
        <v>100</v>
      </c>
    </row>
    <row r="1212" spans="1:9" ht="25.5">
      <c r="A1212" s="33" t="s">
        <v>1036</v>
      </c>
      <c r="B1212" s="28" t="s">
        <v>1037</v>
      </c>
      <c r="C1212" s="28" t="s">
        <v>0</v>
      </c>
      <c r="D1212" s="34">
        <v>14200</v>
      </c>
      <c r="E1212" s="34">
        <f>E1213</f>
        <v>14200</v>
      </c>
      <c r="F1212" s="34">
        <f t="shared" ref="F1212:G1213" si="574">F1213</f>
        <v>14200</v>
      </c>
      <c r="G1212" s="34">
        <f t="shared" si="574"/>
        <v>14127.6345</v>
      </c>
      <c r="H1212" s="34">
        <f t="shared" si="555"/>
        <v>99.490383802816908</v>
      </c>
      <c r="I1212" s="34">
        <f t="shared" si="556"/>
        <v>99.490383802816908</v>
      </c>
    </row>
    <row r="1213" spans="1:9">
      <c r="A1213" s="33" t="s">
        <v>28</v>
      </c>
      <c r="B1213" s="28" t="s">
        <v>1037</v>
      </c>
      <c r="C1213" s="28" t="s">
        <v>29</v>
      </c>
      <c r="D1213" s="34">
        <v>14200</v>
      </c>
      <c r="E1213" s="34">
        <f>E1214</f>
        <v>14200</v>
      </c>
      <c r="F1213" s="34">
        <f t="shared" si="574"/>
        <v>14200</v>
      </c>
      <c r="G1213" s="34">
        <f t="shared" si="574"/>
        <v>14127.6345</v>
      </c>
      <c r="H1213" s="34">
        <f t="shared" si="555"/>
        <v>99.490383802816908</v>
      </c>
      <c r="I1213" s="34">
        <f t="shared" si="556"/>
        <v>99.490383802816908</v>
      </c>
    </row>
    <row r="1214" spans="1:9">
      <c r="A1214" s="33" t="s">
        <v>75</v>
      </c>
      <c r="B1214" s="28" t="s">
        <v>1037</v>
      </c>
      <c r="C1214" s="28" t="s">
        <v>76</v>
      </c>
      <c r="D1214" s="34">
        <v>14200</v>
      </c>
      <c r="E1214" s="34">
        <f>КВСР!J2482</f>
        <v>14200</v>
      </c>
      <c r="F1214" s="34">
        <f>КВСР!K2482</f>
        <v>14200</v>
      </c>
      <c r="G1214" s="34">
        <f>КВСР!L2482</f>
        <v>14127.6345</v>
      </c>
      <c r="H1214" s="34">
        <f t="shared" si="555"/>
        <v>99.490383802816908</v>
      </c>
      <c r="I1214" s="34">
        <f t="shared" si="556"/>
        <v>99.490383802816908</v>
      </c>
    </row>
    <row r="1215" spans="1:9" ht="25.5">
      <c r="A1215" s="33" t="s">
        <v>1042</v>
      </c>
      <c r="B1215" s="28" t="s">
        <v>1043</v>
      </c>
      <c r="C1215" s="28" t="s">
        <v>0</v>
      </c>
      <c r="D1215" s="34">
        <v>1690</v>
      </c>
      <c r="E1215" s="34">
        <f>E1216</f>
        <v>1689.9753000000001</v>
      </c>
      <c r="F1215" s="34">
        <f t="shared" ref="F1215:G1216" si="575">F1216</f>
        <v>1689.9753000000001</v>
      </c>
      <c r="G1215" s="34">
        <f t="shared" si="575"/>
        <v>1688.8424500000001</v>
      </c>
      <c r="H1215" s="34">
        <f t="shared" si="555"/>
        <v>99.931505917159768</v>
      </c>
      <c r="I1215" s="34">
        <f t="shared" si="556"/>
        <v>99.932966475900571</v>
      </c>
    </row>
    <row r="1216" spans="1:9">
      <c r="A1216" s="33" t="s">
        <v>28</v>
      </c>
      <c r="B1216" s="28" t="s">
        <v>1043</v>
      </c>
      <c r="C1216" s="28" t="s">
        <v>29</v>
      </c>
      <c r="D1216" s="34">
        <v>1690</v>
      </c>
      <c r="E1216" s="34">
        <f>E1217</f>
        <v>1689.9753000000001</v>
      </c>
      <c r="F1216" s="34">
        <f t="shared" si="575"/>
        <v>1689.9753000000001</v>
      </c>
      <c r="G1216" s="34">
        <f t="shared" si="575"/>
        <v>1688.8424500000001</v>
      </c>
      <c r="H1216" s="34">
        <f t="shared" si="555"/>
        <v>99.931505917159768</v>
      </c>
      <c r="I1216" s="34">
        <f t="shared" si="556"/>
        <v>99.932966475900571</v>
      </c>
    </row>
    <row r="1217" spans="1:9" ht="12" customHeight="1">
      <c r="A1217" s="33" t="s">
        <v>30</v>
      </c>
      <c r="B1217" s="28" t="s">
        <v>1043</v>
      </c>
      <c r="C1217" s="28" t="s">
        <v>31</v>
      </c>
      <c r="D1217" s="34">
        <v>1690</v>
      </c>
      <c r="E1217" s="34">
        <f>КВСР!J2502</f>
        <v>1689.9753000000001</v>
      </c>
      <c r="F1217" s="34">
        <f>КВСР!K2502</f>
        <v>1689.9753000000001</v>
      </c>
      <c r="G1217" s="34">
        <f>КВСР!L2502</f>
        <v>1688.8424500000001</v>
      </c>
      <c r="H1217" s="34">
        <f t="shared" si="555"/>
        <v>99.931505917159768</v>
      </c>
      <c r="I1217" s="34">
        <f t="shared" si="556"/>
        <v>99.932966475900571</v>
      </c>
    </row>
    <row r="1218" spans="1:9" hidden="1">
      <c r="A1218" s="30" t="s">
        <v>0</v>
      </c>
      <c r="B1218" s="43" t="s">
        <v>0</v>
      </c>
      <c r="C1218" s="31" t="s">
        <v>0</v>
      </c>
      <c r="D1218" s="32" t="s">
        <v>0</v>
      </c>
      <c r="E1218" s="32" t="s">
        <v>0</v>
      </c>
      <c r="F1218" s="32"/>
      <c r="G1218" s="32"/>
      <c r="H1218" s="32"/>
      <c r="I1218" s="32"/>
    </row>
    <row r="1219" spans="1:9">
      <c r="A1219" s="30" t="s">
        <v>1012</v>
      </c>
      <c r="B1219" s="31" t="s">
        <v>1013</v>
      </c>
      <c r="C1219" s="31" t="s">
        <v>0</v>
      </c>
      <c r="D1219" s="32">
        <v>63624</v>
      </c>
      <c r="E1219" s="32">
        <f>E1220+E1223+E1228</f>
        <v>63623.997589999999</v>
      </c>
      <c r="F1219" s="32">
        <f t="shared" ref="F1219:G1219" si="576">F1220+F1223+F1228</f>
        <v>63623.997579999996</v>
      </c>
      <c r="G1219" s="32">
        <f t="shared" si="576"/>
        <v>63623.997589999999</v>
      </c>
      <c r="H1219" s="32">
        <f t="shared" si="555"/>
        <v>99.999996212121218</v>
      </c>
      <c r="I1219" s="32">
        <f t="shared" si="556"/>
        <v>100</v>
      </c>
    </row>
    <row r="1220" spans="1:9">
      <c r="A1220" s="33" t="s">
        <v>60</v>
      </c>
      <c r="B1220" s="28" t="s">
        <v>1014</v>
      </c>
      <c r="C1220" s="28" t="s">
        <v>0</v>
      </c>
      <c r="D1220" s="34">
        <v>35459</v>
      </c>
      <c r="E1220" s="34">
        <f>E1221</f>
        <v>35458.997589999999</v>
      </c>
      <c r="F1220" s="34">
        <f t="shared" ref="F1220:G1221" si="577">F1221</f>
        <v>35458.997579999996</v>
      </c>
      <c r="G1220" s="34">
        <f t="shared" si="577"/>
        <v>35458.997589999999</v>
      </c>
      <c r="H1220" s="34">
        <f t="shared" si="555"/>
        <v>99.999993203418029</v>
      </c>
      <c r="I1220" s="34">
        <f t="shared" si="556"/>
        <v>100</v>
      </c>
    </row>
    <row r="1221" spans="1:9" ht="25.5">
      <c r="A1221" s="33" t="s">
        <v>62</v>
      </c>
      <c r="B1221" s="28" t="s">
        <v>1014</v>
      </c>
      <c r="C1221" s="28" t="s">
        <v>63</v>
      </c>
      <c r="D1221" s="34">
        <v>35459</v>
      </c>
      <c r="E1221" s="34">
        <f>E1222</f>
        <v>35458.997589999999</v>
      </c>
      <c r="F1221" s="34">
        <f t="shared" si="577"/>
        <v>35458.997579999996</v>
      </c>
      <c r="G1221" s="34">
        <f t="shared" si="577"/>
        <v>35458.997589999999</v>
      </c>
      <c r="H1221" s="34">
        <f t="shared" si="555"/>
        <v>99.999993203418029</v>
      </c>
      <c r="I1221" s="34">
        <f t="shared" si="556"/>
        <v>100</v>
      </c>
    </row>
    <row r="1222" spans="1:9">
      <c r="A1222" s="33" t="s">
        <v>102</v>
      </c>
      <c r="B1222" s="28" t="s">
        <v>1014</v>
      </c>
      <c r="C1222" s="28" t="s">
        <v>103</v>
      </c>
      <c r="D1222" s="34">
        <v>35459</v>
      </c>
      <c r="E1222" s="34">
        <f>КВСР!J2410</f>
        <v>35458.997589999999</v>
      </c>
      <c r="F1222" s="34">
        <f>КВСР!K2410</f>
        <v>35458.997579999996</v>
      </c>
      <c r="G1222" s="34">
        <f>КВСР!L2410</f>
        <v>35458.997589999999</v>
      </c>
      <c r="H1222" s="34">
        <f t="shared" si="555"/>
        <v>99.999993203418029</v>
      </c>
      <c r="I1222" s="34">
        <f t="shared" si="556"/>
        <v>100</v>
      </c>
    </row>
    <row r="1223" spans="1:9" ht="25.5">
      <c r="A1223" s="33" t="s">
        <v>1010</v>
      </c>
      <c r="B1223" s="28" t="s">
        <v>1015</v>
      </c>
      <c r="C1223" s="28" t="s">
        <v>0</v>
      </c>
      <c r="D1223" s="34">
        <v>23415</v>
      </c>
      <c r="E1223" s="34">
        <f>E1224+E1226</f>
        <v>23415</v>
      </c>
      <c r="F1223" s="34">
        <f t="shared" ref="F1223:G1223" si="578">F1224+F1226</f>
        <v>23415</v>
      </c>
      <c r="G1223" s="34">
        <f t="shared" si="578"/>
        <v>23415</v>
      </c>
      <c r="H1223" s="34">
        <f t="shared" si="555"/>
        <v>100</v>
      </c>
      <c r="I1223" s="34">
        <f t="shared" si="556"/>
        <v>100</v>
      </c>
    </row>
    <row r="1224" spans="1:9">
      <c r="A1224" s="33" t="s">
        <v>93</v>
      </c>
      <c r="B1224" s="28" t="s">
        <v>1015</v>
      </c>
      <c r="C1224" s="28" t="s">
        <v>94</v>
      </c>
      <c r="D1224" s="34">
        <v>100</v>
      </c>
      <c r="E1224" s="34">
        <f>E1225</f>
        <v>100</v>
      </c>
      <c r="F1224" s="34">
        <f t="shared" ref="F1224:G1224" si="579">F1225</f>
        <v>100</v>
      </c>
      <c r="G1224" s="34">
        <f t="shared" si="579"/>
        <v>100</v>
      </c>
      <c r="H1224" s="34">
        <f t="shared" si="555"/>
        <v>100</v>
      </c>
      <c r="I1224" s="34">
        <f t="shared" si="556"/>
        <v>100</v>
      </c>
    </row>
    <row r="1225" spans="1:9">
      <c r="A1225" s="33" t="s">
        <v>425</v>
      </c>
      <c r="B1225" s="28" t="s">
        <v>1015</v>
      </c>
      <c r="C1225" s="28" t="s">
        <v>426</v>
      </c>
      <c r="D1225" s="34">
        <v>100</v>
      </c>
      <c r="E1225" s="34">
        <f>КВСР!J2413</f>
        <v>100</v>
      </c>
      <c r="F1225" s="34">
        <f>КВСР!K2413</f>
        <v>100</v>
      </c>
      <c r="G1225" s="34">
        <f>КВСР!L2413</f>
        <v>100</v>
      </c>
      <c r="H1225" s="34">
        <f t="shared" si="555"/>
        <v>100</v>
      </c>
      <c r="I1225" s="34">
        <f t="shared" si="556"/>
        <v>100</v>
      </c>
    </row>
    <row r="1226" spans="1:9" ht="25.5">
      <c r="A1226" s="33" t="s">
        <v>62</v>
      </c>
      <c r="B1226" s="28" t="s">
        <v>1015</v>
      </c>
      <c r="C1226" s="28" t="s">
        <v>63</v>
      </c>
      <c r="D1226" s="34">
        <v>23315</v>
      </c>
      <c r="E1226" s="34">
        <f>E1227</f>
        <v>23315</v>
      </c>
      <c r="F1226" s="34">
        <f t="shared" ref="F1226:G1226" si="580">F1227</f>
        <v>23315</v>
      </c>
      <c r="G1226" s="34">
        <f t="shared" si="580"/>
        <v>23315</v>
      </c>
      <c r="H1226" s="34">
        <f t="shared" ref="H1226:H1289" si="581">G1226/D1226*100</f>
        <v>100</v>
      </c>
      <c r="I1226" s="34">
        <f t="shared" ref="I1226:I1289" si="582">G1226/E1226*100</f>
        <v>100</v>
      </c>
    </row>
    <row r="1227" spans="1:9">
      <c r="A1227" s="33" t="s">
        <v>102</v>
      </c>
      <c r="B1227" s="28" t="s">
        <v>1015</v>
      </c>
      <c r="C1227" s="28" t="s">
        <v>103</v>
      </c>
      <c r="D1227" s="34">
        <v>23315</v>
      </c>
      <c r="E1227" s="34">
        <f>КВСР!J2415</f>
        <v>23315</v>
      </c>
      <c r="F1227" s="34">
        <f>КВСР!K2415</f>
        <v>23315</v>
      </c>
      <c r="G1227" s="34">
        <f>КВСР!L2415</f>
        <v>23315</v>
      </c>
      <c r="H1227" s="34">
        <f t="shared" si="581"/>
        <v>100</v>
      </c>
      <c r="I1227" s="34">
        <f t="shared" si="582"/>
        <v>100</v>
      </c>
    </row>
    <row r="1228" spans="1:9" ht="25.5">
      <c r="A1228" s="33" t="s">
        <v>1016</v>
      </c>
      <c r="B1228" s="28" t="s">
        <v>1017</v>
      </c>
      <c r="C1228" s="28" t="s">
        <v>0</v>
      </c>
      <c r="D1228" s="34">
        <v>4750</v>
      </c>
      <c r="E1228" s="34">
        <f>E1229</f>
        <v>4750</v>
      </c>
      <c r="F1228" s="34">
        <f t="shared" ref="F1228:G1229" si="583">F1229</f>
        <v>4750</v>
      </c>
      <c r="G1228" s="34">
        <f t="shared" si="583"/>
        <v>4750</v>
      </c>
      <c r="H1228" s="34">
        <f t="shared" si="581"/>
        <v>100</v>
      </c>
      <c r="I1228" s="34">
        <f t="shared" si="582"/>
        <v>100</v>
      </c>
    </row>
    <row r="1229" spans="1:9">
      <c r="A1229" s="33" t="s">
        <v>28</v>
      </c>
      <c r="B1229" s="28" t="s">
        <v>1017</v>
      </c>
      <c r="C1229" s="28" t="s">
        <v>29</v>
      </c>
      <c r="D1229" s="34">
        <v>4750</v>
      </c>
      <c r="E1229" s="34">
        <f>E1230</f>
        <v>4750</v>
      </c>
      <c r="F1229" s="34">
        <f t="shared" si="583"/>
        <v>4750</v>
      </c>
      <c r="G1229" s="34">
        <f t="shared" si="583"/>
        <v>4750</v>
      </c>
      <c r="H1229" s="34">
        <f t="shared" si="581"/>
        <v>100</v>
      </c>
      <c r="I1229" s="34">
        <f t="shared" si="582"/>
        <v>100</v>
      </c>
    </row>
    <row r="1230" spans="1:9">
      <c r="A1230" s="33" t="s">
        <v>75</v>
      </c>
      <c r="B1230" s="28" t="s">
        <v>1017</v>
      </c>
      <c r="C1230" s="28" t="s">
        <v>76</v>
      </c>
      <c r="D1230" s="34">
        <v>4750</v>
      </c>
      <c r="E1230" s="34">
        <f>КВСР!J2418</f>
        <v>4750</v>
      </c>
      <c r="F1230" s="34">
        <f>КВСР!K2418</f>
        <v>4750</v>
      </c>
      <c r="G1230" s="34">
        <f>КВСР!L2418</f>
        <v>4750</v>
      </c>
      <c r="H1230" s="34">
        <f t="shared" si="581"/>
        <v>100</v>
      </c>
      <c r="I1230" s="34">
        <f t="shared" si="582"/>
        <v>100</v>
      </c>
    </row>
    <row r="1231" spans="1:9">
      <c r="A1231" s="30" t="s">
        <v>0</v>
      </c>
      <c r="B1231" s="43" t="s">
        <v>0</v>
      </c>
      <c r="C1231" s="31" t="s">
        <v>0</v>
      </c>
      <c r="D1231" s="32" t="s">
        <v>0</v>
      </c>
      <c r="E1231" s="32" t="s">
        <v>0</v>
      </c>
      <c r="F1231" s="32"/>
      <c r="G1231" s="32"/>
      <c r="H1231" s="32"/>
      <c r="I1231" s="32"/>
    </row>
    <row r="1232" spans="1:9" ht="38.25">
      <c r="A1232" s="30" t="s">
        <v>518</v>
      </c>
      <c r="B1232" s="31" t="s">
        <v>519</v>
      </c>
      <c r="C1232" s="31" t="s">
        <v>0</v>
      </c>
      <c r="D1232" s="32">
        <v>34735.5</v>
      </c>
      <c r="E1232" s="32">
        <f>E1233+E1236+E1239+E1242</f>
        <v>34735.5</v>
      </c>
      <c r="F1232" s="32">
        <f t="shared" ref="F1232:G1232" si="584">F1233+F1236+F1239+F1242</f>
        <v>34735.5</v>
      </c>
      <c r="G1232" s="32">
        <f t="shared" si="584"/>
        <v>34715.5</v>
      </c>
      <c r="H1232" s="32">
        <f t="shared" si="581"/>
        <v>99.942422017820391</v>
      </c>
      <c r="I1232" s="32">
        <f t="shared" si="582"/>
        <v>99.942422017820391</v>
      </c>
    </row>
    <row r="1233" spans="1:9">
      <c r="A1233" s="33" t="s">
        <v>60</v>
      </c>
      <c r="B1233" s="28" t="s">
        <v>1018</v>
      </c>
      <c r="C1233" s="28" t="s">
        <v>0</v>
      </c>
      <c r="D1233" s="34">
        <v>12000</v>
      </c>
      <c r="E1233" s="34">
        <f>E1234</f>
        <v>12000</v>
      </c>
      <c r="F1233" s="34">
        <f t="shared" ref="F1233:G1234" si="585">F1234</f>
        <v>12000</v>
      </c>
      <c r="G1233" s="34">
        <f t="shared" si="585"/>
        <v>12000</v>
      </c>
      <c r="H1233" s="34">
        <f t="shared" si="581"/>
        <v>100</v>
      </c>
      <c r="I1233" s="34">
        <f t="shared" si="582"/>
        <v>100</v>
      </c>
    </row>
    <row r="1234" spans="1:9" ht="25.5">
      <c r="A1234" s="33" t="s">
        <v>62</v>
      </c>
      <c r="B1234" s="28" t="s">
        <v>1018</v>
      </c>
      <c r="C1234" s="28" t="s">
        <v>63</v>
      </c>
      <c r="D1234" s="34">
        <v>12000</v>
      </c>
      <c r="E1234" s="34">
        <f>E1235</f>
        <v>12000</v>
      </c>
      <c r="F1234" s="34">
        <f t="shared" si="585"/>
        <v>12000</v>
      </c>
      <c r="G1234" s="34">
        <f t="shared" si="585"/>
        <v>12000</v>
      </c>
      <c r="H1234" s="34">
        <f t="shared" si="581"/>
        <v>100</v>
      </c>
      <c r="I1234" s="34">
        <f t="shared" si="582"/>
        <v>100</v>
      </c>
    </row>
    <row r="1235" spans="1:9">
      <c r="A1235" s="33" t="s">
        <v>102</v>
      </c>
      <c r="B1235" s="28" t="s">
        <v>1018</v>
      </c>
      <c r="C1235" s="28" t="s">
        <v>103</v>
      </c>
      <c r="D1235" s="34">
        <v>12000</v>
      </c>
      <c r="E1235" s="34">
        <f>КВСР!J2422</f>
        <v>12000</v>
      </c>
      <c r="F1235" s="34">
        <f>КВСР!K2422</f>
        <v>12000</v>
      </c>
      <c r="G1235" s="34">
        <f>КВСР!L2422</f>
        <v>12000</v>
      </c>
      <c r="H1235" s="34">
        <f t="shared" si="581"/>
        <v>100</v>
      </c>
      <c r="I1235" s="34">
        <f t="shared" si="582"/>
        <v>100</v>
      </c>
    </row>
    <row r="1236" spans="1:9" ht="25.5">
      <c r="A1236" s="33" t="s">
        <v>1010</v>
      </c>
      <c r="B1236" s="28" t="s">
        <v>1019</v>
      </c>
      <c r="C1236" s="28" t="s">
        <v>0</v>
      </c>
      <c r="D1236" s="34">
        <v>21535.5</v>
      </c>
      <c r="E1236" s="34">
        <f>E1237</f>
        <v>21535.5</v>
      </c>
      <c r="F1236" s="34">
        <f t="shared" ref="F1236:G1237" si="586">F1237</f>
        <v>21535.5</v>
      </c>
      <c r="G1236" s="34">
        <f t="shared" si="586"/>
        <v>21535.5</v>
      </c>
      <c r="H1236" s="34">
        <f t="shared" si="581"/>
        <v>100</v>
      </c>
      <c r="I1236" s="34">
        <f t="shared" si="582"/>
        <v>100</v>
      </c>
    </row>
    <row r="1237" spans="1:9" ht="25.5">
      <c r="A1237" s="33" t="s">
        <v>62</v>
      </c>
      <c r="B1237" s="28" t="s">
        <v>1019</v>
      </c>
      <c r="C1237" s="28" t="s">
        <v>63</v>
      </c>
      <c r="D1237" s="34">
        <v>21535.5</v>
      </c>
      <c r="E1237" s="34">
        <f>E1238</f>
        <v>21535.5</v>
      </c>
      <c r="F1237" s="34">
        <f t="shared" si="586"/>
        <v>21535.5</v>
      </c>
      <c r="G1237" s="34">
        <f t="shared" si="586"/>
        <v>21535.5</v>
      </c>
      <c r="H1237" s="34">
        <f t="shared" si="581"/>
        <v>100</v>
      </c>
      <c r="I1237" s="34">
        <f t="shared" si="582"/>
        <v>100</v>
      </c>
    </row>
    <row r="1238" spans="1:9">
      <c r="A1238" s="33" t="s">
        <v>102</v>
      </c>
      <c r="B1238" s="28" t="s">
        <v>1019</v>
      </c>
      <c r="C1238" s="28" t="s">
        <v>103</v>
      </c>
      <c r="D1238" s="34">
        <v>21535.5</v>
      </c>
      <c r="E1238" s="34">
        <f>КВСР!J2425</f>
        <v>21535.5</v>
      </c>
      <c r="F1238" s="34">
        <f>КВСР!K2425</f>
        <v>21535.5</v>
      </c>
      <c r="G1238" s="34">
        <f>КВСР!L2425</f>
        <v>21535.5</v>
      </c>
      <c r="H1238" s="34">
        <f t="shared" si="581"/>
        <v>100</v>
      </c>
      <c r="I1238" s="34">
        <f t="shared" si="582"/>
        <v>100</v>
      </c>
    </row>
    <row r="1239" spans="1:9">
      <c r="A1239" s="33" t="s">
        <v>487</v>
      </c>
      <c r="B1239" s="28" t="s">
        <v>520</v>
      </c>
      <c r="C1239" s="28" t="s">
        <v>0</v>
      </c>
      <c r="D1239" s="34">
        <v>800</v>
      </c>
      <c r="E1239" s="34">
        <f>E1240</f>
        <v>800</v>
      </c>
      <c r="F1239" s="34">
        <f t="shared" ref="F1239:G1240" si="587">F1240</f>
        <v>800</v>
      </c>
      <c r="G1239" s="34">
        <f t="shared" si="587"/>
        <v>780</v>
      </c>
      <c r="H1239" s="34">
        <f t="shared" si="581"/>
        <v>97.5</v>
      </c>
      <c r="I1239" s="34">
        <f t="shared" si="582"/>
        <v>97.5</v>
      </c>
    </row>
    <row r="1240" spans="1:9">
      <c r="A1240" s="33" t="s">
        <v>89</v>
      </c>
      <c r="B1240" s="28" t="s">
        <v>520</v>
      </c>
      <c r="C1240" s="28" t="s">
        <v>90</v>
      </c>
      <c r="D1240" s="34">
        <v>800</v>
      </c>
      <c r="E1240" s="34">
        <f>E1241</f>
        <v>800</v>
      </c>
      <c r="F1240" s="34">
        <f t="shared" si="587"/>
        <v>800</v>
      </c>
      <c r="G1240" s="34">
        <f t="shared" si="587"/>
        <v>780</v>
      </c>
      <c r="H1240" s="34">
        <f t="shared" si="581"/>
        <v>97.5</v>
      </c>
      <c r="I1240" s="34">
        <f t="shared" si="582"/>
        <v>97.5</v>
      </c>
    </row>
    <row r="1241" spans="1:9" ht="25.5">
      <c r="A1241" s="33" t="s">
        <v>91</v>
      </c>
      <c r="B1241" s="28" t="s">
        <v>520</v>
      </c>
      <c r="C1241" s="28" t="s">
        <v>92</v>
      </c>
      <c r="D1241" s="34">
        <v>800</v>
      </c>
      <c r="E1241" s="34">
        <f>КВСР!J1193</f>
        <v>800</v>
      </c>
      <c r="F1241" s="34">
        <f>КВСР!K1193</f>
        <v>800</v>
      </c>
      <c r="G1241" s="34">
        <f>КВСР!L1193</f>
        <v>780</v>
      </c>
      <c r="H1241" s="34">
        <f t="shared" si="581"/>
        <v>97.5</v>
      </c>
      <c r="I1241" s="34">
        <f t="shared" si="582"/>
        <v>97.5</v>
      </c>
    </row>
    <row r="1242" spans="1:9" ht="38.25">
      <c r="A1242" s="33" t="s">
        <v>1020</v>
      </c>
      <c r="B1242" s="28" t="s">
        <v>1021</v>
      </c>
      <c r="C1242" s="28" t="s">
        <v>0</v>
      </c>
      <c r="D1242" s="34">
        <v>400</v>
      </c>
      <c r="E1242" s="34">
        <f>E1243</f>
        <v>400</v>
      </c>
      <c r="F1242" s="34">
        <f t="shared" ref="F1242:G1243" si="588">F1243</f>
        <v>400</v>
      </c>
      <c r="G1242" s="34">
        <f t="shared" si="588"/>
        <v>400</v>
      </c>
      <c r="H1242" s="34">
        <f t="shared" si="581"/>
        <v>100</v>
      </c>
      <c r="I1242" s="34">
        <f t="shared" si="582"/>
        <v>100</v>
      </c>
    </row>
    <row r="1243" spans="1:9">
      <c r="A1243" s="33" t="s">
        <v>28</v>
      </c>
      <c r="B1243" s="28" t="s">
        <v>1021</v>
      </c>
      <c r="C1243" s="28" t="s">
        <v>29</v>
      </c>
      <c r="D1243" s="34">
        <v>400</v>
      </c>
      <c r="E1243" s="34">
        <f>E1244</f>
        <v>400</v>
      </c>
      <c r="F1243" s="34">
        <f t="shared" si="588"/>
        <v>400</v>
      </c>
      <c r="G1243" s="34">
        <f t="shared" si="588"/>
        <v>400</v>
      </c>
      <c r="H1243" s="34">
        <f t="shared" si="581"/>
        <v>100</v>
      </c>
      <c r="I1243" s="34">
        <f t="shared" si="582"/>
        <v>100</v>
      </c>
    </row>
    <row r="1244" spans="1:9">
      <c r="A1244" s="33" t="s">
        <v>75</v>
      </c>
      <c r="B1244" s="28" t="s">
        <v>1021</v>
      </c>
      <c r="C1244" s="28" t="s">
        <v>76</v>
      </c>
      <c r="D1244" s="34">
        <v>400</v>
      </c>
      <c r="E1244" s="34">
        <f>КВСР!J2428</f>
        <v>400</v>
      </c>
      <c r="F1244" s="34">
        <f>КВСР!K2428</f>
        <v>400</v>
      </c>
      <c r="G1244" s="34">
        <f>КВСР!L2428</f>
        <v>400</v>
      </c>
      <c r="H1244" s="34">
        <f t="shared" si="581"/>
        <v>100</v>
      </c>
      <c r="I1244" s="34">
        <f t="shared" si="582"/>
        <v>100</v>
      </c>
    </row>
    <row r="1245" spans="1:9">
      <c r="A1245" s="30" t="s">
        <v>0</v>
      </c>
      <c r="B1245" s="43" t="s">
        <v>0</v>
      </c>
      <c r="C1245" s="31" t="s">
        <v>0</v>
      </c>
      <c r="D1245" s="32" t="s">
        <v>0</v>
      </c>
      <c r="E1245" s="32" t="s">
        <v>0</v>
      </c>
      <c r="F1245" s="32"/>
      <c r="G1245" s="32"/>
      <c r="H1245" s="32"/>
      <c r="I1245" s="32"/>
    </row>
    <row r="1246" spans="1:9" ht="25.5">
      <c r="A1246" s="30" t="s">
        <v>70</v>
      </c>
      <c r="B1246" s="31" t="s">
        <v>71</v>
      </c>
      <c r="C1246" s="31" t="s">
        <v>0</v>
      </c>
      <c r="D1246" s="32">
        <v>34636.300000000003</v>
      </c>
      <c r="E1246" s="32">
        <f>E1247+E1252+E1255+E1258+E1261</f>
        <v>34636.252670000002</v>
      </c>
      <c r="F1246" s="32">
        <f t="shared" ref="F1246:G1246" si="589">F1247+F1252+F1255+F1258+F1261</f>
        <v>34636.252670000002</v>
      </c>
      <c r="G1246" s="32">
        <f t="shared" si="589"/>
        <v>34636.252670000002</v>
      </c>
      <c r="H1246" s="32">
        <f t="shared" si="581"/>
        <v>99.999863351454977</v>
      </c>
      <c r="I1246" s="32">
        <f t="shared" si="582"/>
        <v>100</v>
      </c>
    </row>
    <row r="1247" spans="1:9">
      <c r="A1247" s="33" t="s">
        <v>83</v>
      </c>
      <c r="B1247" s="28" t="s">
        <v>994</v>
      </c>
      <c r="C1247" s="28" t="s">
        <v>0</v>
      </c>
      <c r="D1247" s="34">
        <v>5873.7</v>
      </c>
      <c r="E1247" s="34">
        <f>E1248+E1250</f>
        <v>5873.6936699999997</v>
      </c>
      <c r="F1247" s="34">
        <f t="shared" ref="F1247:G1247" si="590">F1248+F1250</f>
        <v>5873.6936699999997</v>
      </c>
      <c r="G1247" s="34">
        <f t="shared" si="590"/>
        <v>5873.6936699999997</v>
      </c>
      <c r="H1247" s="34">
        <f t="shared" si="581"/>
        <v>99.999892231472501</v>
      </c>
      <c r="I1247" s="34">
        <f t="shared" si="582"/>
        <v>100</v>
      </c>
    </row>
    <row r="1248" spans="1:9" ht="38.25">
      <c r="A1248" s="33" t="s">
        <v>85</v>
      </c>
      <c r="B1248" s="28" t="s">
        <v>994</v>
      </c>
      <c r="C1248" s="28" t="s">
        <v>86</v>
      </c>
      <c r="D1248" s="34">
        <v>5757.7</v>
      </c>
      <c r="E1248" s="34">
        <f>E1249</f>
        <v>5757.69398</v>
      </c>
      <c r="F1248" s="34">
        <f t="shared" ref="F1248:G1248" si="591">F1249</f>
        <v>5757.69398</v>
      </c>
      <c r="G1248" s="34">
        <f t="shared" si="591"/>
        <v>5757.69398</v>
      </c>
      <c r="H1248" s="34">
        <f t="shared" si="581"/>
        <v>99.999895444361471</v>
      </c>
      <c r="I1248" s="34">
        <f t="shared" si="582"/>
        <v>100</v>
      </c>
    </row>
    <row r="1249" spans="1:9">
      <c r="A1249" s="33" t="s">
        <v>87</v>
      </c>
      <c r="B1249" s="28" t="s">
        <v>994</v>
      </c>
      <c r="C1249" s="28" t="s">
        <v>88</v>
      </c>
      <c r="D1249" s="34">
        <v>5757.7</v>
      </c>
      <c r="E1249" s="34">
        <f>КВСР!J2283</f>
        <v>5757.69398</v>
      </c>
      <c r="F1249" s="34">
        <f>КВСР!K2283</f>
        <v>5757.69398</v>
      </c>
      <c r="G1249" s="34">
        <f>КВСР!L2283</f>
        <v>5757.69398</v>
      </c>
      <c r="H1249" s="34">
        <f t="shared" si="581"/>
        <v>99.999895444361471</v>
      </c>
      <c r="I1249" s="34">
        <f t="shared" si="582"/>
        <v>100</v>
      </c>
    </row>
    <row r="1250" spans="1:9">
      <c r="A1250" s="33" t="s">
        <v>89</v>
      </c>
      <c r="B1250" s="28" t="s">
        <v>994</v>
      </c>
      <c r="C1250" s="28" t="s">
        <v>90</v>
      </c>
      <c r="D1250" s="34">
        <v>116</v>
      </c>
      <c r="E1250" s="34">
        <f>E1251</f>
        <v>115.99969</v>
      </c>
      <c r="F1250" s="34">
        <f t="shared" ref="F1250:G1250" si="592">F1251</f>
        <v>115.99969</v>
      </c>
      <c r="G1250" s="34">
        <f t="shared" si="592"/>
        <v>115.99969</v>
      </c>
      <c r="H1250" s="34">
        <f t="shared" si="581"/>
        <v>99.999732758620681</v>
      </c>
      <c r="I1250" s="34">
        <f t="shared" si="582"/>
        <v>100</v>
      </c>
    </row>
    <row r="1251" spans="1:9" ht="25.5">
      <c r="A1251" s="33" t="s">
        <v>91</v>
      </c>
      <c r="B1251" s="28" t="s">
        <v>994</v>
      </c>
      <c r="C1251" s="28" t="s">
        <v>92</v>
      </c>
      <c r="D1251" s="34">
        <v>116</v>
      </c>
      <c r="E1251" s="34">
        <f>КВСР!J2285</f>
        <v>115.99969</v>
      </c>
      <c r="F1251" s="34">
        <f>КВСР!K2285</f>
        <v>115.99969</v>
      </c>
      <c r="G1251" s="34">
        <f>КВСР!L2285</f>
        <v>115.99969</v>
      </c>
      <c r="H1251" s="34">
        <f t="shared" si="581"/>
        <v>99.999732758620681</v>
      </c>
      <c r="I1251" s="34">
        <f t="shared" si="582"/>
        <v>100</v>
      </c>
    </row>
    <row r="1252" spans="1:9">
      <c r="A1252" s="33" t="s">
        <v>60</v>
      </c>
      <c r="B1252" s="28" t="s">
        <v>401</v>
      </c>
      <c r="C1252" s="28" t="s">
        <v>0</v>
      </c>
      <c r="D1252" s="34">
        <v>5211.7</v>
      </c>
      <c r="E1252" s="34">
        <f>E1253</f>
        <v>5211.7079999999996</v>
      </c>
      <c r="F1252" s="34">
        <f t="shared" ref="F1252:G1253" si="593">F1253</f>
        <v>5211.7079999999996</v>
      </c>
      <c r="G1252" s="34">
        <f t="shared" si="593"/>
        <v>5211.7079999999996</v>
      </c>
      <c r="H1252" s="34">
        <f t="shared" si="581"/>
        <v>100.00015350077709</v>
      </c>
      <c r="I1252" s="34">
        <f t="shared" si="582"/>
        <v>100</v>
      </c>
    </row>
    <row r="1253" spans="1:9" ht="25.5">
      <c r="A1253" s="33" t="s">
        <v>62</v>
      </c>
      <c r="B1253" s="28" t="s">
        <v>401</v>
      </c>
      <c r="C1253" s="28" t="s">
        <v>63</v>
      </c>
      <c r="D1253" s="34">
        <v>5211.7</v>
      </c>
      <c r="E1253" s="34">
        <f>E1254</f>
        <v>5211.7079999999996</v>
      </c>
      <c r="F1253" s="34">
        <f t="shared" si="593"/>
        <v>5211.7079999999996</v>
      </c>
      <c r="G1253" s="34">
        <f t="shared" si="593"/>
        <v>5211.7079999999996</v>
      </c>
      <c r="H1253" s="34">
        <f t="shared" si="581"/>
        <v>100.00015350077709</v>
      </c>
      <c r="I1253" s="34">
        <f t="shared" si="582"/>
        <v>100</v>
      </c>
    </row>
    <row r="1254" spans="1:9">
      <c r="A1254" s="33" t="s">
        <v>64</v>
      </c>
      <c r="B1254" s="28" t="s">
        <v>401</v>
      </c>
      <c r="C1254" s="28" t="s">
        <v>65</v>
      </c>
      <c r="D1254" s="34">
        <v>5211.7</v>
      </c>
      <c r="E1254" s="34">
        <f>КВСР!J51+КВСР!J819</f>
        <v>5211.7079999999996</v>
      </c>
      <c r="F1254" s="34">
        <f>КВСР!K51+КВСР!K819</f>
        <v>5211.7079999999996</v>
      </c>
      <c r="G1254" s="34">
        <f>КВСР!L51+КВСР!L819</f>
        <v>5211.7079999999996</v>
      </c>
      <c r="H1254" s="34">
        <f t="shared" si="581"/>
        <v>100.00015350077709</v>
      </c>
      <c r="I1254" s="34">
        <f t="shared" si="582"/>
        <v>100</v>
      </c>
    </row>
    <row r="1255" spans="1:9" ht="25.5">
      <c r="A1255" s="33" t="s">
        <v>40</v>
      </c>
      <c r="B1255" s="28" t="s">
        <v>72</v>
      </c>
      <c r="C1255" s="28" t="s">
        <v>0</v>
      </c>
      <c r="D1255" s="34">
        <v>8785</v>
      </c>
      <c r="E1255" s="34">
        <f>E1256</f>
        <v>8784.9509999999991</v>
      </c>
      <c r="F1255" s="34">
        <f t="shared" ref="F1255:G1256" si="594">F1256</f>
        <v>8784.9509999999991</v>
      </c>
      <c r="G1255" s="34">
        <f t="shared" si="594"/>
        <v>8784.9509999999991</v>
      </c>
      <c r="H1255" s="34">
        <f t="shared" si="581"/>
        <v>99.99944223107569</v>
      </c>
      <c r="I1255" s="34">
        <f t="shared" si="582"/>
        <v>100</v>
      </c>
    </row>
    <row r="1256" spans="1:9" ht="25.5">
      <c r="A1256" s="33" t="s">
        <v>42</v>
      </c>
      <c r="B1256" s="28" t="s">
        <v>72</v>
      </c>
      <c r="C1256" s="28" t="s">
        <v>43</v>
      </c>
      <c r="D1256" s="34">
        <v>8785</v>
      </c>
      <c r="E1256" s="34">
        <f>E1257</f>
        <v>8784.9509999999991</v>
      </c>
      <c r="F1256" s="34">
        <f t="shared" si="594"/>
        <v>8784.9509999999991</v>
      </c>
      <c r="G1256" s="34">
        <f t="shared" si="594"/>
        <v>8784.9509999999991</v>
      </c>
      <c r="H1256" s="34">
        <f t="shared" si="581"/>
        <v>99.99944223107569</v>
      </c>
      <c r="I1256" s="34">
        <f t="shared" si="582"/>
        <v>100</v>
      </c>
    </row>
    <row r="1257" spans="1:9" ht="63.75">
      <c r="A1257" s="33" t="s">
        <v>44</v>
      </c>
      <c r="B1257" s="28" t="s">
        <v>72</v>
      </c>
      <c r="C1257" s="28" t="s">
        <v>45</v>
      </c>
      <c r="D1257" s="34">
        <v>8785</v>
      </c>
      <c r="E1257" s="34">
        <f>КВСР!J54</f>
        <v>8784.9509999999991</v>
      </c>
      <c r="F1257" s="34">
        <f>КВСР!K54</f>
        <v>8784.9509999999991</v>
      </c>
      <c r="G1257" s="34">
        <f>КВСР!L54</f>
        <v>8784.9509999999991</v>
      </c>
      <c r="H1257" s="34">
        <f t="shared" si="581"/>
        <v>99.99944223107569</v>
      </c>
      <c r="I1257" s="34">
        <f t="shared" si="582"/>
        <v>100</v>
      </c>
    </row>
    <row r="1258" spans="1:9" ht="25.5">
      <c r="A1258" s="33" t="s">
        <v>73</v>
      </c>
      <c r="B1258" s="28" t="s">
        <v>74</v>
      </c>
      <c r="C1258" s="28" t="s">
        <v>0</v>
      </c>
      <c r="D1258" s="34">
        <v>6496.4</v>
      </c>
      <c r="E1258" s="34">
        <f>E1259</f>
        <v>6496.4</v>
      </c>
      <c r="F1258" s="34">
        <f t="shared" ref="F1258:G1259" si="595">F1259</f>
        <v>6496.4</v>
      </c>
      <c r="G1258" s="34">
        <f t="shared" si="595"/>
        <v>6496.4</v>
      </c>
      <c r="H1258" s="34">
        <f t="shared" si="581"/>
        <v>100</v>
      </c>
      <c r="I1258" s="34">
        <f t="shared" si="582"/>
        <v>100</v>
      </c>
    </row>
    <row r="1259" spans="1:9">
      <c r="A1259" s="33" t="s">
        <v>28</v>
      </c>
      <c r="B1259" s="28" t="s">
        <v>74</v>
      </c>
      <c r="C1259" s="28" t="s">
        <v>29</v>
      </c>
      <c r="D1259" s="34">
        <v>6496.4</v>
      </c>
      <c r="E1259" s="34">
        <f>E1260</f>
        <v>6496.4</v>
      </c>
      <c r="F1259" s="34">
        <f t="shared" si="595"/>
        <v>6496.4</v>
      </c>
      <c r="G1259" s="34">
        <f t="shared" si="595"/>
        <v>6496.4</v>
      </c>
      <c r="H1259" s="34">
        <f t="shared" si="581"/>
        <v>100</v>
      </c>
      <c r="I1259" s="34">
        <f t="shared" si="582"/>
        <v>100</v>
      </c>
    </row>
    <row r="1260" spans="1:9">
      <c r="A1260" s="33" t="s">
        <v>75</v>
      </c>
      <c r="B1260" s="28" t="s">
        <v>74</v>
      </c>
      <c r="C1260" s="28" t="s">
        <v>76</v>
      </c>
      <c r="D1260" s="34">
        <v>6496.4</v>
      </c>
      <c r="E1260" s="34">
        <f>КВСР!J57</f>
        <v>6496.4</v>
      </c>
      <c r="F1260" s="34">
        <f>КВСР!K57</f>
        <v>6496.4</v>
      </c>
      <c r="G1260" s="34">
        <f>КВСР!L57</f>
        <v>6496.4</v>
      </c>
      <c r="H1260" s="34">
        <f t="shared" si="581"/>
        <v>100</v>
      </c>
      <c r="I1260" s="34">
        <f t="shared" si="582"/>
        <v>100</v>
      </c>
    </row>
    <row r="1261" spans="1:9" ht="25.5">
      <c r="A1261" s="33" t="s">
        <v>402</v>
      </c>
      <c r="B1261" s="28" t="s">
        <v>403</v>
      </c>
      <c r="C1261" s="28" t="s">
        <v>0</v>
      </c>
      <c r="D1261" s="34">
        <v>8269.5</v>
      </c>
      <c r="E1261" s="34">
        <f>E1262</f>
        <v>8269.5</v>
      </c>
      <c r="F1261" s="34">
        <f t="shared" ref="F1261:G1262" si="596">F1262</f>
        <v>8269.5</v>
      </c>
      <c r="G1261" s="34">
        <f t="shared" si="596"/>
        <v>8269.5</v>
      </c>
      <c r="H1261" s="34">
        <f t="shared" si="581"/>
        <v>100</v>
      </c>
      <c r="I1261" s="34">
        <f t="shared" si="582"/>
        <v>100</v>
      </c>
    </row>
    <row r="1262" spans="1:9" ht="25.5">
      <c r="A1262" s="33" t="s">
        <v>62</v>
      </c>
      <c r="B1262" s="28" t="s">
        <v>403</v>
      </c>
      <c r="C1262" s="28" t="s">
        <v>63</v>
      </c>
      <c r="D1262" s="34">
        <v>8269.5</v>
      </c>
      <c r="E1262" s="34">
        <f>E1263</f>
        <v>8269.5</v>
      </c>
      <c r="F1262" s="34">
        <f t="shared" si="596"/>
        <v>8269.5</v>
      </c>
      <c r="G1262" s="34">
        <f t="shared" si="596"/>
        <v>8269.5</v>
      </c>
      <c r="H1262" s="34">
        <f t="shared" si="581"/>
        <v>100</v>
      </c>
      <c r="I1262" s="34">
        <f t="shared" si="582"/>
        <v>100</v>
      </c>
    </row>
    <row r="1263" spans="1:9">
      <c r="A1263" s="33" t="s">
        <v>64</v>
      </c>
      <c r="B1263" s="28" t="s">
        <v>403</v>
      </c>
      <c r="C1263" s="28" t="s">
        <v>65</v>
      </c>
      <c r="D1263" s="34">
        <v>8269.5</v>
      </c>
      <c r="E1263" s="34">
        <f>КВСР!J822</f>
        <v>8269.5</v>
      </c>
      <c r="F1263" s="34">
        <f>КВСР!K822</f>
        <v>8269.5</v>
      </c>
      <c r="G1263" s="34">
        <f>КВСР!L822</f>
        <v>8269.5</v>
      </c>
      <c r="H1263" s="34">
        <f t="shared" si="581"/>
        <v>100</v>
      </c>
      <c r="I1263" s="34">
        <f t="shared" si="582"/>
        <v>100</v>
      </c>
    </row>
    <row r="1264" spans="1:9">
      <c r="A1264" s="30" t="s">
        <v>0</v>
      </c>
      <c r="B1264" s="43" t="s">
        <v>0</v>
      </c>
      <c r="C1264" s="31" t="s">
        <v>0</v>
      </c>
      <c r="D1264" s="32" t="s">
        <v>0</v>
      </c>
      <c r="E1264" s="32" t="s">
        <v>0</v>
      </c>
      <c r="F1264" s="32"/>
      <c r="G1264" s="32"/>
      <c r="H1264" s="32"/>
      <c r="I1264" s="32"/>
    </row>
    <row r="1265" spans="1:9" ht="25.5">
      <c r="A1265" s="30" t="s">
        <v>24</v>
      </c>
      <c r="B1265" s="31" t="s">
        <v>1008</v>
      </c>
      <c r="C1265" s="31" t="s">
        <v>0</v>
      </c>
      <c r="D1265" s="32">
        <v>28009.599999999999</v>
      </c>
      <c r="E1265" s="32">
        <f>E1266</f>
        <v>28009.599999999999</v>
      </c>
      <c r="F1265" s="32">
        <f t="shared" ref="F1265:G1265" si="597">F1266</f>
        <v>28009.599999999999</v>
      </c>
      <c r="G1265" s="32">
        <f t="shared" si="597"/>
        <v>27892.407420000003</v>
      </c>
      <c r="H1265" s="32">
        <f t="shared" si="581"/>
        <v>99.581598523363439</v>
      </c>
      <c r="I1265" s="32">
        <f t="shared" si="582"/>
        <v>99.581598523363439</v>
      </c>
    </row>
    <row r="1266" spans="1:9">
      <c r="A1266" s="33" t="s">
        <v>83</v>
      </c>
      <c r="B1266" s="28" t="s">
        <v>1009</v>
      </c>
      <c r="C1266" s="28" t="s">
        <v>0</v>
      </c>
      <c r="D1266" s="34">
        <v>28009.599999999999</v>
      </c>
      <c r="E1266" s="34">
        <f>E1267+E1269+E1271+E1273</f>
        <v>28009.599999999999</v>
      </c>
      <c r="F1266" s="34">
        <f t="shared" ref="F1266:G1266" si="598">F1267+F1269+F1271+F1273</f>
        <v>28009.599999999999</v>
      </c>
      <c r="G1266" s="34">
        <f t="shared" si="598"/>
        <v>27892.407420000003</v>
      </c>
      <c r="H1266" s="34">
        <f t="shared" si="581"/>
        <v>99.581598523363439</v>
      </c>
      <c r="I1266" s="34">
        <f t="shared" si="582"/>
        <v>99.581598523363439</v>
      </c>
    </row>
    <row r="1267" spans="1:9" ht="38.25">
      <c r="A1267" s="33" t="s">
        <v>85</v>
      </c>
      <c r="B1267" s="28" t="s">
        <v>1009</v>
      </c>
      <c r="C1267" s="28" t="s">
        <v>86</v>
      </c>
      <c r="D1267" s="34">
        <v>26980.5</v>
      </c>
      <c r="E1267" s="34">
        <f>E1268</f>
        <v>26980.494999999999</v>
      </c>
      <c r="F1267" s="34">
        <f t="shared" ref="F1267:G1267" si="599">F1268</f>
        <v>26980.494999999999</v>
      </c>
      <c r="G1267" s="34">
        <f t="shared" si="599"/>
        <v>26863.421420000002</v>
      </c>
      <c r="H1267" s="34">
        <f t="shared" si="581"/>
        <v>99.566062230129177</v>
      </c>
      <c r="I1267" s="34">
        <f t="shared" si="582"/>
        <v>99.566080681618345</v>
      </c>
    </row>
    <row r="1268" spans="1:9">
      <c r="A1268" s="33" t="s">
        <v>87</v>
      </c>
      <c r="B1268" s="28" t="s">
        <v>1009</v>
      </c>
      <c r="C1268" s="28" t="s">
        <v>88</v>
      </c>
      <c r="D1268" s="34">
        <v>26980.5</v>
      </c>
      <c r="E1268" s="34">
        <f>КВСР!J2364</f>
        <v>26980.494999999999</v>
      </c>
      <c r="F1268" s="34">
        <f>КВСР!K2364</f>
        <v>26980.494999999999</v>
      </c>
      <c r="G1268" s="34">
        <f>КВСР!L2364</f>
        <v>26863.421420000002</v>
      </c>
      <c r="H1268" s="34">
        <f t="shared" si="581"/>
        <v>99.566062230129177</v>
      </c>
      <c r="I1268" s="34">
        <f t="shared" si="582"/>
        <v>99.566080681618345</v>
      </c>
    </row>
    <row r="1269" spans="1:9">
      <c r="A1269" s="33" t="s">
        <v>89</v>
      </c>
      <c r="B1269" s="28" t="s">
        <v>1009</v>
      </c>
      <c r="C1269" s="28" t="s">
        <v>90</v>
      </c>
      <c r="D1269" s="34">
        <v>954.6</v>
      </c>
      <c r="E1269" s="34">
        <f>E1270</f>
        <v>951.85500000000002</v>
      </c>
      <c r="F1269" s="34">
        <f t="shared" ref="F1269:G1269" si="600">F1270</f>
        <v>951.85500000000002</v>
      </c>
      <c r="G1269" s="34">
        <f t="shared" si="600"/>
        <v>951.85500000000002</v>
      </c>
      <c r="H1269" s="34">
        <f t="shared" si="581"/>
        <v>99.712445003142676</v>
      </c>
      <c r="I1269" s="34">
        <f t="shared" si="582"/>
        <v>100</v>
      </c>
    </row>
    <row r="1270" spans="1:9" ht="25.5">
      <c r="A1270" s="33" t="s">
        <v>91</v>
      </c>
      <c r="B1270" s="28" t="s">
        <v>1009</v>
      </c>
      <c r="C1270" s="28" t="s">
        <v>92</v>
      </c>
      <c r="D1270" s="34">
        <v>954.6</v>
      </c>
      <c r="E1270" s="34">
        <f>КВСР!J2366</f>
        <v>951.85500000000002</v>
      </c>
      <c r="F1270" s="34">
        <f>КВСР!K2366</f>
        <v>951.85500000000002</v>
      </c>
      <c r="G1270" s="34">
        <f>КВСР!L2366</f>
        <v>951.85500000000002</v>
      </c>
      <c r="H1270" s="34">
        <f t="shared" si="581"/>
        <v>99.712445003142676</v>
      </c>
      <c r="I1270" s="34">
        <f t="shared" si="582"/>
        <v>100</v>
      </c>
    </row>
    <row r="1271" spans="1:9">
      <c r="A1271" s="33" t="s">
        <v>93</v>
      </c>
      <c r="B1271" s="28" t="s">
        <v>1009</v>
      </c>
      <c r="C1271" s="28" t="s">
        <v>94</v>
      </c>
      <c r="D1271" s="34">
        <v>60</v>
      </c>
      <c r="E1271" s="34">
        <f>E1272</f>
        <v>60</v>
      </c>
      <c r="F1271" s="34">
        <f t="shared" ref="F1271:G1271" si="601">F1272</f>
        <v>60</v>
      </c>
      <c r="G1271" s="34">
        <f t="shared" si="601"/>
        <v>60</v>
      </c>
      <c r="H1271" s="34">
        <f t="shared" si="581"/>
        <v>100</v>
      </c>
      <c r="I1271" s="34">
        <f t="shared" si="582"/>
        <v>100</v>
      </c>
    </row>
    <row r="1272" spans="1:9">
      <c r="A1272" s="33" t="s">
        <v>95</v>
      </c>
      <c r="B1272" s="28" t="s">
        <v>1009</v>
      </c>
      <c r="C1272" s="28" t="s">
        <v>96</v>
      </c>
      <c r="D1272" s="34">
        <v>60</v>
      </c>
      <c r="E1272" s="34">
        <f>КВСР!J2368</f>
        <v>60</v>
      </c>
      <c r="F1272" s="34">
        <f>КВСР!K2368</f>
        <v>60</v>
      </c>
      <c r="G1272" s="34">
        <f>КВСР!L2368</f>
        <v>60</v>
      </c>
      <c r="H1272" s="34">
        <f t="shared" si="581"/>
        <v>100</v>
      </c>
      <c r="I1272" s="34">
        <f t="shared" si="582"/>
        <v>100</v>
      </c>
    </row>
    <row r="1273" spans="1:9">
      <c r="A1273" s="33" t="s">
        <v>97</v>
      </c>
      <c r="B1273" s="28" t="s">
        <v>1009</v>
      </c>
      <c r="C1273" s="28" t="s">
        <v>98</v>
      </c>
      <c r="D1273" s="34">
        <v>14.5</v>
      </c>
      <c r="E1273" s="34">
        <f>E1274+E1275</f>
        <v>17.25</v>
      </c>
      <c r="F1273" s="34">
        <f t="shared" ref="F1273:G1273" si="602">F1274+F1275</f>
        <v>17.25</v>
      </c>
      <c r="G1273" s="34">
        <f t="shared" si="602"/>
        <v>17.131</v>
      </c>
      <c r="H1273" s="34">
        <f t="shared" si="581"/>
        <v>118.1448275862069</v>
      </c>
      <c r="I1273" s="34">
        <f t="shared" si="582"/>
        <v>99.310144927536243</v>
      </c>
    </row>
    <row r="1274" spans="1:9">
      <c r="A1274" s="33" t="s">
        <v>248</v>
      </c>
      <c r="B1274" s="28" t="s">
        <v>1009</v>
      </c>
      <c r="C1274" s="28" t="s">
        <v>249</v>
      </c>
      <c r="D1274" s="34">
        <v>12.5</v>
      </c>
      <c r="E1274" s="34">
        <f>КВСР!J2370</f>
        <v>15.25</v>
      </c>
      <c r="F1274" s="34">
        <f>КВСР!K2370</f>
        <v>15.25</v>
      </c>
      <c r="G1274" s="34">
        <f>КВСР!L2370</f>
        <v>15.25</v>
      </c>
      <c r="H1274" s="34">
        <f t="shared" si="581"/>
        <v>122</v>
      </c>
      <c r="I1274" s="34">
        <f t="shared" si="582"/>
        <v>100</v>
      </c>
    </row>
    <row r="1275" spans="1:9">
      <c r="A1275" s="33" t="s">
        <v>99</v>
      </c>
      <c r="B1275" s="28" t="s">
        <v>1009</v>
      </c>
      <c r="C1275" s="28" t="s">
        <v>100</v>
      </c>
      <c r="D1275" s="34">
        <v>2</v>
      </c>
      <c r="E1275" s="34">
        <f>КВСР!J2371</f>
        <v>2</v>
      </c>
      <c r="F1275" s="34">
        <f>КВСР!K2371</f>
        <v>2</v>
      </c>
      <c r="G1275" s="34">
        <f>КВСР!L2371</f>
        <v>1.881</v>
      </c>
      <c r="H1275" s="34">
        <f t="shared" si="581"/>
        <v>94.05</v>
      </c>
      <c r="I1275" s="34">
        <f t="shared" si="582"/>
        <v>94.05</v>
      </c>
    </row>
    <row r="1276" spans="1:9">
      <c r="A1276" s="30" t="s">
        <v>0</v>
      </c>
      <c r="B1276" s="43" t="s">
        <v>0</v>
      </c>
      <c r="C1276" s="31" t="s">
        <v>0</v>
      </c>
      <c r="D1276" s="32" t="s">
        <v>0</v>
      </c>
      <c r="E1276" s="32" t="s">
        <v>0</v>
      </c>
      <c r="F1276" s="32"/>
      <c r="G1276" s="32"/>
      <c r="H1276" s="32"/>
      <c r="I1276" s="32"/>
    </row>
    <row r="1277" spans="1:9" ht="38.25">
      <c r="A1277" s="30" t="s">
        <v>470</v>
      </c>
      <c r="B1277" s="31" t="s">
        <v>471</v>
      </c>
      <c r="C1277" s="31" t="s">
        <v>0</v>
      </c>
      <c r="D1277" s="32">
        <v>464495.2</v>
      </c>
      <c r="E1277" s="32">
        <f>E1278+E1302+E1328+E1343+E1359</f>
        <v>464495.20196999994</v>
      </c>
      <c r="F1277" s="32">
        <f t="shared" ref="F1277:G1277" si="603">F1278+F1302+F1328+F1343+F1359</f>
        <v>461985.17803999997</v>
      </c>
      <c r="G1277" s="32">
        <f t="shared" si="603"/>
        <v>457295.03933</v>
      </c>
      <c r="H1277" s="32">
        <f t="shared" si="581"/>
        <v>98.449895570503202</v>
      </c>
      <c r="I1277" s="32">
        <f t="shared" si="582"/>
        <v>98.449895152961133</v>
      </c>
    </row>
    <row r="1278" spans="1:9" ht="25.5">
      <c r="A1278" s="30" t="s">
        <v>472</v>
      </c>
      <c r="B1278" s="31" t="s">
        <v>473</v>
      </c>
      <c r="C1278" s="31" t="s">
        <v>0</v>
      </c>
      <c r="D1278" s="32">
        <v>108281.9</v>
      </c>
      <c r="E1278" s="32">
        <f>E1279+E1286+E1292+E1296</f>
        <v>108281.883</v>
      </c>
      <c r="F1278" s="32">
        <f t="shared" ref="F1278:G1278" si="604">F1279+F1286+F1292+F1296</f>
        <v>106983.70354</v>
      </c>
      <c r="G1278" s="32">
        <f t="shared" si="604"/>
        <v>106983.70354</v>
      </c>
      <c r="H1278" s="32">
        <f t="shared" si="581"/>
        <v>98.801095603235638</v>
      </c>
      <c r="I1278" s="32">
        <f t="shared" si="582"/>
        <v>98.801111114774386</v>
      </c>
    </row>
    <row r="1279" spans="1:9" ht="25.5">
      <c r="A1279" s="33" t="s">
        <v>796</v>
      </c>
      <c r="B1279" s="28" t="s">
        <v>797</v>
      </c>
      <c r="C1279" s="28" t="s">
        <v>0</v>
      </c>
      <c r="D1279" s="34">
        <v>65231.8</v>
      </c>
      <c r="E1279" s="34">
        <f>E1280+E1282+E1284</f>
        <v>65231.75</v>
      </c>
      <c r="F1279" s="34">
        <f t="shared" ref="F1279:G1279" si="605">F1280+F1282+F1284</f>
        <v>65231.75</v>
      </c>
      <c r="G1279" s="34">
        <f t="shared" si="605"/>
        <v>65231.75</v>
      </c>
      <c r="H1279" s="34">
        <f t="shared" si="581"/>
        <v>99.999923350267807</v>
      </c>
      <c r="I1279" s="34">
        <f t="shared" si="582"/>
        <v>100</v>
      </c>
    </row>
    <row r="1280" spans="1:9">
      <c r="A1280" s="33" t="s">
        <v>89</v>
      </c>
      <c r="B1280" s="28" t="s">
        <v>797</v>
      </c>
      <c r="C1280" s="28" t="s">
        <v>90</v>
      </c>
      <c r="D1280" s="34">
        <v>1995</v>
      </c>
      <c r="E1280" s="34">
        <f>E1281</f>
        <v>1995</v>
      </c>
      <c r="F1280" s="34">
        <f t="shared" ref="F1280:G1280" si="606">F1281</f>
        <v>1995</v>
      </c>
      <c r="G1280" s="34">
        <f t="shared" si="606"/>
        <v>1995</v>
      </c>
      <c r="H1280" s="34">
        <f t="shared" si="581"/>
        <v>100</v>
      </c>
      <c r="I1280" s="34">
        <f t="shared" si="582"/>
        <v>100</v>
      </c>
    </row>
    <row r="1281" spans="1:9" ht="25.5">
      <c r="A1281" s="33" t="s">
        <v>91</v>
      </c>
      <c r="B1281" s="28" t="s">
        <v>797</v>
      </c>
      <c r="C1281" s="28" t="s">
        <v>92</v>
      </c>
      <c r="D1281" s="34">
        <v>1995</v>
      </c>
      <c r="E1281" s="34">
        <f>КВСР!J1755</f>
        <v>1995</v>
      </c>
      <c r="F1281" s="34">
        <f>КВСР!K1755</f>
        <v>1995</v>
      </c>
      <c r="G1281" s="34">
        <f>КВСР!L1755</f>
        <v>1995</v>
      </c>
      <c r="H1281" s="34">
        <f t="shared" si="581"/>
        <v>100</v>
      </c>
      <c r="I1281" s="34">
        <f t="shared" si="582"/>
        <v>100</v>
      </c>
    </row>
    <row r="1282" spans="1:9" ht="25.5">
      <c r="A1282" s="33" t="s">
        <v>62</v>
      </c>
      <c r="B1282" s="28" t="s">
        <v>797</v>
      </c>
      <c r="C1282" s="28" t="s">
        <v>63</v>
      </c>
      <c r="D1282" s="34">
        <v>62495.8</v>
      </c>
      <c r="E1282" s="34">
        <f>E1283</f>
        <v>62495.75</v>
      </c>
      <c r="F1282" s="34">
        <f t="shared" ref="F1282:G1282" si="607">F1283</f>
        <v>62495.75</v>
      </c>
      <c r="G1282" s="34">
        <f t="shared" si="607"/>
        <v>62495.75</v>
      </c>
      <c r="H1282" s="34">
        <f t="shared" si="581"/>
        <v>99.999919994623639</v>
      </c>
      <c r="I1282" s="34">
        <f t="shared" si="582"/>
        <v>100</v>
      </c>
    </row>
    <row r="1283" spans="1:9">
      <c r="A1283" s="33" t="s">
        <v>102</v>
      </c>
      <c r="B1283" s="28" t="s">
        <v>797</v>
      </c>
      <c r="C1283" s="28" t="s">
        <v>103</v>
      </c>
      <c r="D1283" s="34">
        <v>62495.8</v>
      </c>
      <c r="E1283" s="34">
        <f>КВСР!J1757</f>
        <v>62495.75</v>
      </c>
      <c r="F1283" s="34">
        <f>КВСР!K1757</f>
        <v>62495.75</v>
      </c>
      <c r="G1283" s="34">
        <f>КВСР!L1757</f>
        <v>62495.75</v>
      </c>
      <c r="H1283" s="34">
        <f t="shared" si="581"/>
        <v>99.999919994623639</v>
      </c>
      <c r="I1283" s="34">
        <f t="shared" si="582"/>
        <v>100</v>
      </c>
    </row>
    <row r="1284" spans="1:9">
      <c r="A1284" s="33" t="s">
        <v>97</v>
      </c>
      <c r="B1284" s="28" t="s">
        <v>797</v>
      </c>
      <c r="C1284" s="28" t="s">
        <v>98</v>
      </c>
      <c r="D1284" s="34">
        <v>741</v>
      </c>
      <c r="E1284" s="34">
        <f>E1285</f>
        <v>741</v>
      </c>
      <c r="F1284" s="34">
        <f t="shared" ref="F1284:G1284" si="608">F1285</f>
        <v>741</v>
      </c>
      <c r="G1284" s="34">
        <f t="shared" si="608"/>
        <v>741</v>
      </c>
      <c r="H1284" s="34">
        <f t="shared" si="581"/>
        <v>100</v>
      </c>
      <c r="I1284" s="34">
        <f t="shared" si="582"/>
        <v>100</v>
      </c>
    </row>
    <row r="1285" spans="1:9" ht="25.5">
      <c r="A1285" s="33" t="s">
        <v>240</v>
      </c>
      <c r="B1285" s="28" t="s">
        <v>797</v>
      </c>
      <c r="C1285" s="28" t="s">
        <v>241</v>
      </c>
      <c r="D1285" s="34">
        <v>741</v>
      </c>
      <c r="E1285" s="34">
        <f>КВСР!J1759</f>
        <v>741</v>
      </c>
      <c r="F1285" s="34">
        <f>КВСР!K1759</f>
        <v>741</v>
      </c>
      <c r="G1285" s="34">
        <f>КВСР!L1759</f>
        <v>741</v>
      </c>
      <c r="H1285" s="34">
        <f t="shared" si="581"/>
        <v>100</v>
      </c>
      <c r="I1285" s="34">
        <f t="shared" si="582"/>
        <v>100</v>
      </c>
    </row>
    <row r="1286" spans="1:9" ht="25.5">
      <c r="A1286" s="33" t="s">
        <v>474</v>
      </c>
      <c r="B1286" s="28" t="s">
        <v>475</v>
      </c>
      <c r="C1286" s="28" t="s">
        <v>0</v>
      </c>
      <c r="D1286" s="34">
        <v>33164.199999999997</v>
      </c>
      <c r="E1286" s="34">
        <f>E1287+E1290</f>
        <v>33164.182999999997</v>
      </c>
      <c r="F1286" s="34">
        <f t="shared" ref="F1286:G1286" si="609">F1287+F1290</f>
        <v>33164.182999999997</v>
      </c>
      <c r="G1286" s="34">
        <f t="shared" si="609"/>
        <v>33164.182999999997</v>
      </c>
      <c r="H1286" s="34">
        <f t="shared" si="581"/>
        <v>99.999948739906287</v>
      </c>
      <c r="I1286" s="34">
        <f t="shared" si="582"/>
        <v>100</v>
      </c>
    </row>
    <row r="1287" spans="1:9" ht="25.5">
      <c r="A1287" s="33" t="s">
        <v>62</v>
      </c>
      <c r="B1287" s="28" t="s">
        <v>475</v>
      </c>
      <c r="C1287" s="28" t="s">
        <v>63</v>
      </c>
      <c r="D1287" s="34">
        <v>25851.599999999999</v>
      </c>
      <c r="E1287" s="34">
        <f>E1288+E1289</f>
        <v>25851.596999999998</v>
      </c>
      <c r="F1287" s="34">
        <f t="shared" ref="F1287:G1287" si="610">F1288+F1289</f>
        <v>25851.596999999998</v>
      </c>
      <c r="G1287" s="34">
        <f t="shared" si="610"/>
        <v>25851.596999999998</v>
      </c>
      <c r="H1287" s="34">
        <f t="shared" si="581"/>
        <v>99.999988395302424</v>
      </c>
      <c r="I1287" s="34">
        <f t="shared" si="582"/>
        <v>100</v>
      </c>
    </row>
    <row r="1288" spans="1:9">
      <c r="A1288" s="33" t="s">
        <v>64</v>
      </c>
      <c r="B1288" s="28" t="s">
        <v>475</v>
      </c>
      <c r="C1288" s="28" t="s">
        <v>65</v>
      </c>
      <c r="D1288" s="34">
        <v>5534.8</v>
      </c>
      <c r="E1288" s="34">
        <f>КВСР!J1027</f>
        <v>5534.7659999999996</v>
      </c>
      <c r="F1288" s="34">
        <f>КВСР!K1027</f>
        <v>5534.7659999999996</v>
      </c>
      <c r="G1288" s="34">
        <f>КВСР!L1027</f>
        <v>5534.7659999999996</v>
      </c>
      <c r="H1288" s="34">
        <f t="shared" si="581"/>
        <v>99.999385704993841</v>
      </c>
      <c r="I1288" s="34">
        <f t="shared" si="582"/>
        <v>100</v>
      </c>
    </row>
    <row r="1289" spans="1:9">
      <c r="A1289" s="33" t="s">
        <v>102</v>
      </c>
      <c r="B1289" s="28" t="s">
        <v>475</v>
      </c>
      <c r="C1289" s="28" t="s">
        <v>103</v>
      </c>
      <c r="D1289" s="34">
        <v>20316.8</v>
      </c>
      <c r="E1289" s="34">
        <f>КВСР!J1028</f>
        <v>20316.830999999998</v>
      </c>
      <c r="F1289" s="34">
        <f>КВСР!K1028</f>
        <v>20316.830999999998</v>
      </c>
      <c r="G1289" s="34">
        <f>КВСР!L1028</f>
        <v>20316.830999999998</v>
      </c>
      <c r="H1289" s="34">
        <f t="shared" si="581"/>
        <v>100.00015258308395</v>
      </c>
      <c r="I1289" s="34">
        <f t="shared" si="582"/>
        <v>100</v>
      </c>
    </row>
    <row r="1290" spans="1:9">
      <c r="A1290" s="33" t="s">
        <v>97</v>
      </c>
      <c r="B1290" s="28" t="s">
        <v>475</v>
      </c>
      <c r="C1290" s="28" t="s">
        <v>98</v>
      </c>
      <c r="D1290" s="34">
        <v>7312.6</v>
      </c>
      <c r="E1290" s="34">
        <f>E1291</f>
        <v>7312.5860000000002</v>
      </c>
      <c r="F1290" s="34">
        <f t="shared" ref="F1290:G1290" si="611">F1291</f>
        <v>7312.5860000000002</v>
      </c>
      <c r="G1290" s="34">
        <f t="shared" si="611"/>
        <v>7312.5860000000002</v>
      </c>
      <c r="H1290" s="34">
        <f t="shared" ref="H1290:H1351" si="612">G1290/D1290*100</f>
        <v>99.999808549626664</v>
      </c>
      <c r="I1290" s="34">
        <f t="shared" ref="I1290:I1353" si="613">G1290/E1290*100</f>
        <v>100</v>
      </c>
    </row>
    <row r="1291" spans="1:9" ht="25.5">
      <c r="A1291" s="33" t="s">
        <v>240</v>
      </c>
      <c r="B1291" s="28" t="s">
        <v>475</v>
      </c>
      <c r="C1291" s="28" t="s">
        <v>241</v>
      </c>
      <c r="D1291" s="34">
        <v>7312.6</v>
      </c>
      <c r="E1291" s="34">
        <f>КВСР!J1762</f>
        <v>7312.5860000000002</v>
      </c>
      <c r="F1291" s="34">
        <f>КВСР!K1762</f>
        <v>7312.5860000000002</v>
      </c>
      <c r="G1291" s="34">
        <f>КВСР!L1762</f>
        <v>7312.5860000000002</v>
      </c>
      <c r="H1291" s="34">
        <f t="shared" si="612"/>
        <v>99.999808549626664</v>
      </c>
      <c r="I1291" s="34">
        <f t="shared" si="613"/>
        <v>100</v>
      </c>
    </row>
    <row r="1292" spans="1:9">
      <c r="A1292" s="33" t="s">
        <v>60</v>
      </c>
      <c r="B1292" s="28" t="s">
        <v>476</v>
      </c>
      <c r="C1292" s="28" t="s">
        <v>0</v>
      </c>
      <c r="D1292" s="34">
        <v>6341.3</v>
      </c>
      <c r="E1292" s="34">
        <f>E1293</f>
        <v>6341.3960000000006</v>
      </c>
      <c r="F1292" s="34">
        <f t="shared" ref="F1292:G1292" si="614">F1293</f>
        <v>6341.3960000000006</v>
      </c>
      <c r="G1292" s="34">
        <f t="shared" si="614"/>
        <v>6341.3960000000006</v>
      </c>
      <c r="H1292" s="34">
        <f t="shared" si="612"/>
        <v>100.00151388516552</v>
      </c>
      <c r="I1292" s="34">
        <f t="shared" si="613"/>
        <v>100</v>
      </c>
    </row>
    <row r="1293" spans="1:9" ht="25.5">
      <c r="A1293" s="33" t="s">
        <v>62</v>
      </c>
      <c r="B1293" s="28" t="s">
        <v>476</v>
      </c>
      <c r="C1293" s="28" t="s">
        <v>63</v>
      </c>
      <c r="D1293" s="34">
        <v>6341.3</v>
      </c>
      <c r="E1293" s="34">
        <f>E1294+E1295</f>
        <v>6341.3960000000006</v>
      </c>
      <c r="F1293" s="34">
        <f t="shared" ref="F1293:G1293" si="615">F1294+F1295</f>
        <v>6341.3960000000006</v>
      </c>
      <c r="G1293" s="34">
        <f t="shared" si="615"/>
        <v>6341.3960000000006</v>
      </c>
      <c r="H1293" s="34">
        <f t="shared" si="612"/>
        <v>100.00151388516552</v>
      </c>
      <c r="I1293" s="34">
        <f t="shared" si="613"/>
        <v>100</v>
      </c>
    </row>
    <row r="1294" spans="1:9">
      <c r="A1294" s="33" t="s">
        <v>64</v>
      </c>
      <c r="B1294" s="28" t="s">
        <v>476</v>
      </c>
      <c r="C1294" s="28" t="s">
        <v>65</v>
      </c>
      <c r="D1294" s="34">
        <v>715.2</v>
      </c>
      <c r="E1294" s="34">
        <f>КВСР!J1031</f>
        <v>715.23400000000004</v>
      </c>
      <c r="F1294" s="34">
        <f>КВСР!K1031</f>
        <v>715.23400000000004</v>
      </c>
      <c r="G1294" s="34">
        <f>КВСР!L1031</f>
        <v>715.23400000000004</v>
      </c>
      <c r="H1294" s="34">
        <f t="shared" si="612"/>
        <v>100.00475391498883</v>
      </c>
      <c r="I1294" s="34">
        <f t="shared" si="613"/>
        <v>100</v>
      </c>
    </row>
    <row r="1295" spans="1:9">
      <c r="A1295" s="33" t="s">
        <v>102</v>
      </c>
      <c r="B1295" s="28" t="s">
        <v>476</v>
      </c>
      <c r="C1295" s="28" t="s">
        <v>103</v>
      </c>
      <c r="D1295" s="34">
        <v>5626.1</v>
      </c>
      <c r="E1295" s="34">
        <f>КВСР!J1032+КВСР!J1765</f>
        <v>5626.1620000000003</v>
      </c>
      <c r="F1295" s="34">
        <f>КВСР!K1032+КВСР!K1765</f>
        <v>5626.1620000000003</v>
      </c>
      <c r="G1295" s="34">
        <f>КВСР!L1032+КВСР!L1765</f>
        <v>5626.1620000000003</v>
      </c>
      <c r="H1295" s="34">
        <f t="shared" si="612"/>
        <v>100.00110200671868</v>
      </c>
      <c r="I1295" s="34">
        <f t="shared" si="613"/>
        <v>100</v>
      </c>
    </row>
    <row r="1296" spans="1:9">
      <c r="A1296" s="33" t="s">
        <v>798</v>
      </c>
      <c r="B1296" s="28" t="s">
        <v>799</v>
      </c>
      <c r="C1296" s="28" t="s">
        <v>0</v>
      </c>
      <c r="D1296" s="34">
        <v>3544.6</v>
      </c>
      <c r="E1296" s="34">
        <f>E1297+E1299</f>
        <v>3544.5540000000001</v>
      </c>
      <c r="F1296" s="34">
        <f t="shared" ref="F1296:G1296" si="616">F1297+F1299</f>
        <v>2246.3745399999998</v>
      </c>
      <c r="G1296" s="34">
        <f t="shared" si="616"/>
        <v>2246.3745399999998</v>
      </c>
      <c r="H1296" s="34">
        <f t="shared" si="612"/>
        <v>63.374556790611067</v>
      </c>
      <c r="I1296" s="34">
        <f t="shared" si="613"/>
        <v>63.37537924376381</v>
      </c>
    </row>
    <row r="1297" spans="1:9">
      <c r="A1297" s="33" t="s">
        <v>89</v>
      </c>
      <c r="B1297" s="28" t="s">
        <v>799</v>
      </c>
      <c r="C1297" s="28" t="s">
        <v>90</v>
      </c>
      <c r="D1297" s="34">
        <v>642.20000000000005</v>
      </c>
      <c r="E1297" s="34">
        <f>E1298</f>
        <v>642.20000000000005</v>
      </c>
      <c r="F1297" s="34">
        <f t="shared" ref="F1297:G1297" si="617">F1298</f>
        <v>362.2</v>
      </c>
      <c r="G1297" s="34">
        <f t="shared" si="617"/>
        <v>362.2</v>
      </c>
      <c r="H1297" s="34">
        <f t="shared" si="612"/>
        <v>56.399875428215509</v>
      </c>
      <c r="I1297" s="34">
        <f t="shared" si="613"/>
        <v>56.399875428215509</v>
      </c>
    </row>
    <row r="1298" spans="1:9" ht="25.5">
      <c r="A1298" s="33" t="s">
        <v>91</v>
      </c>
      <c r="B1298" s="28" t="s">
        <v>799</v>
      </c>
      <c r="C1298" s="28" t="s">
        <v>92</v>
      </c>
      <c r="D1298" s="34">
        <v>642.20000000000005</v>
      </c>
      <c r="E1298" s="34">
        <f>КВСР!J1768</f>
        <v>642.20000000000005</v>
      </c>
      <c r="F1298" s="34">
        <f>КВСР!K1768</f>
        <v>362.2</v>
      </c>
      <c r="G1298" s="34">
        <f>КВСР!L1768</f>
        <v>362.2</v>
      </c>
      <c r="H1298" s="34">
        <f t="shared" si="612"/>
        <v>56.399875428215509</v>
      </c>
      <c r="I1298" s="34">
        <f t="shared" si="613"/>
        <v>56.399875428215509</v>
      </c>
    </row>
    <row r="1299" spans="1:9">
      <c r="A1299" s="33" t="s">
        <v>97</v>
      </c>
      <c r="B1299" s="28" t="s">
        <v>799</v>
      </c>
      <c r="C1299" s="28" t="s">
        <v>98</v>
      </c>
      <c r="D1299" s="34">
        <v>2902.4</v>
      </c>
      <c r="E1299" s="34">
        <f>E1300</f>
        <v>2902.3539999999998</v>
      </c>
      <c r="F1299" s="34">
        <f t="shared" ref="F1299:G1299" si="618">F1300</f>
        <v>1884.17454</v>
      </c>
      <c r="G1299" s="34">
        <f t="shared" si="618"/>
        <v>1884.17454</v>
      </c>
      <c r="H1299" s="34">
        <f t="shared" si="612"/>
        <v>64.917810777287755</v>
      </c>
      <c r="I1299" s="34">
        <f t="shared" si="613"/>
        <v>64.918839672899992</v>
      </c>
    </row>
    <row r="1300" spans="1:9" ht="25.5">
      <c r="A1300" s="33" t="s">
        <v>240</v>
      </c>
      <c r="B1300" s="28" t="s">
        <v>799</v>
      </c>
      <c r="C1300" s="28" t="s">
        <v>241</v>
      </c>
      <c r="D1300" s="34">
        <v>2902.4</v>
      </c>
      <c r="E1300" s="34">
        <f>КВСР!J1770</f>
        <v>2902.3539999999998</v>
      </c>
      <c r="F1300" s="34">
        <f>КВСР!K1770</f>
        <v>1884.17454</v>
      </c>
      <c r="G1300" s="34">
        <f>КВСР!L1770</f>
        <v>1884.17454</v>
      </c>
      <c r="H1300" s="34">
        <f t="shared" si="612"/>
        <v>64.917810777287755</v>
      </c>
      <c r="I1300" s="34">
        <f t="shared" si="613"/>
        <v>64.918839672899992</v>
      </c>
    </row>
    <row r="1301" spans="1:9">
      <c r="A1301" s="30" t="s">
        <v>0</v>
      </c>
      <c r="B1301" s="43" t="s">
        <v>0</v>
      </c>
      <c r="C1301" s="31" t="s">
        <v>0</v>
      </c>
      <c r="D1301" s="32" t="s">
        <v>0</v>
      </c>
      <c r="E1301" s="32" t="s">
        <v>0</v>
      </c>
      <c r="F1301" s="32"/>
      <c r="G1301" s="32"/>
      <c r="H1301" s="32"/>
      <c r="I1301" s="32"/>
    </row>
    <row r="1302" spans="1:9" ht="25.5">
      <c r="A1302" s="30" t="s">
        <v>652</v>
      </c>
      <c r="B1302" s="31" t="s">
        <v>653</v>
      </c>
      <c r="C1302" s="31" t="s">
        <v>0</v>
      </c>
      <c r="D1302" s="32">
        <v>185875</v>
      </c>
      <c r="E1302" s="32">
        <f>E1303+E1311+E1314+E1321+E1324</f>
        <v>185875.04904999997</v>
      </c>
      <c r="F1302" s="32">
        <f>F1303+F1311+F1314+F1321+F1324</f>
        <v>185410.67242999998</v>
      </c>
      <c r="G1302" s="32">
        <f>G1303+G1311+G1314+G1321+G1324</f>
        <v>185268.52442999999</v>
      </c>
      <c r="H1302" s="32">
        <f t="shared" si="612"/>
        <v>99.673718590450562</v>
      </c>
      <c r="I1302" s="32">
        <f t="shared" si="613"/>
        <v>99.673692287856866</v>
      </c>
    </row>
    <row r="1303" spans="1:9" ht="25.5">
      <c r="A1303" s="33" t="s">
        <v>800</v>
      </c>
      <c r="B1303" s="28" t="s">
        <v>801</v>
      </c>
      <c r="C1303" s="28" t="s">
        <v>0</v>
      </c>
      <c r="D1303" s="34">
        <v>133015</v>
      </c>
      <c r="E1303" s="34">
        <f>E1304+E1306+E1309</f>
        <v>133015.04905</v>
      </c>
      <c r="F1303" s="34">
        <f>F1304+F1306+F1309</f>
        <v>132973.13905</v>
      </c>
      <c r="G1303" s="34">
        <f>G1304+G1306+G1309</f>
        <v>132831.04105</v>
      </c>
      <c r="H1303" s="34">
        <f t="shared" si="612"/>
        <v>99.861700597676943</v>
      </c>
      <c r="I1303" s="34">
        <f t="shared" si="613"/>
        <v>99.861663773148834</v>
      </c>
    </row>
    <row r="1304" spans="1:9">
      <c r="A1304" s="33" t="s">
        <v>28</v>
      </c>
      <c r="B1304" s="28" t="s">
        <v>801</v>
      </c>
      <c r="C1304" s="28" t="s">
        <v>29</v>
      </c>
      <c r="D1304" s="34">
        <v>14515</v>
      </c>
      <c r="E1304" s="34">
        <f>E1305</f>
        <v>14515.04905</v>
      </c>
      <c r="F1304" s="34">
        <f>F1305</f>
        <v>14515.04905</v>
      </c>
      <c r="G1304" s="34">
        <f>G1305</f>
        <v>14372.95105</v>
      </c>
      <c r="H1304" s="34">
        <f t="shared" si="612"/>
        <v>99.02136445056837</v>
      </c>
      <c r="I1304" s="34">
        <f t="shared" si="613"/>
        <v>99.021029832482725</v>
      </c>
    </row>
    <row r="1305" spans="1:9">
      <c r="A1305" s="33" t="s">
        <v>75</v>
      </c>
      <c r="B1305" s="28" t="s">
        <v>801</v>
      </c>
      <c r="C1305" s="28" t="s">
        <v>76</v>
      </c>
      <c r="D1305" s="34">
        <v>14515</v>
      </c>
      <c r="E1305" s="34">
        <f>КВСР!J1774</f>
        <v>14515.04905</v>
      </c>
      <c r="F1305" s="34">
        <f>КВСР!K1774</f>
        <v>14515.04905</v>
      </c>
      <c r="G1305" s="34">
        <f>КВСР!L1774</f>
        <v>14372.95105</v>
      </c>
      <c r="H1305" s="34">
        <f t="shared" si="612"/>
        <v>99.02136445056837</v>
      </c>
      <c r="I1305" s="34">
        <f t="shared" si="613"/>
        <v>99.021029832482725</v>
      </c>
    </row>
    <row r="1306" spans="1:9" ht="25.5">
      <c r="A1306" s="33" t="s">
        <v>62</v>
      </c>
      <c r="B1306" s="28" t="s">
        <v>801</v>
      </c>
      <c r="C1306" s="28" t="s">
        <v>63</v>
      </c>
      <c r="D1306" s="34">
        <v>78500</v>
      </c>
      <c r="E1306" s="34">
        <f>E1307+E1308</f>
        <v>78500</v>
      </c>
      <c r="F1306" s="34">
        <f t="shared" ref="F1306:G1306" si="619">F1307+F1308</f>
        <v>78500</v>
      </c>
      <c r="G1306" s="34">
        <f t="shared" si="619"/>
        <v>78500</v>
      </c>
      <c r="H1306" s="34">
        <f t="shared" si="612"/>
        <v>100</v>
      </c>
      <c r="I1306" s="34">
        <f t="shared" si="613"/>
        <v>100</v>
      </c>
    </row>
    <row r="1307" spans="1:9">
      <c r="A1307" s="33" t="s">
        <v>102</v>
      </c>
      <c r="B1307" s="28" t="s">
        <v>801</v>
      </c>
      <c r="C1307" s="28" t="s">
        <v>103</v>
      </c>
      <c r="D1307" s="34">
        <v>12000</v>
      </c>
      <c r="E1307" s="34">
        <f>КВСР!J2379</f>
        <v>12000</v>
      </c>
      <c r="F1307" s="34">
        <f>КВСР!K2379</f>
        <v>12000</v>
      </c>
      <c r="G1307" s="34">
        <f>КВСР!L2379</f>
        <v>12000</v>
      </c>
      <c r="H1307" s="34">
        <f t="shared" si="612"/>
        <v>100</v>
      </c>
      <c r="I1307" s="34">
        <f t="shared" si="613"/>
        <v>100</v>
      </c>
    </row>
    <row r="1308" spans="1:9" ht="25.5">
      <c r="A1308" s="33" t="s">
        <v>218</v>
      </c>
      <c r="B1308" s="28" t="s">
        <v>801</v>
      </c>
      <c r="C1308" s="28" t="s">
        <v>219</v>
      </c>
      <c r="D1308" s="34">
        <v>66500</v>
      </c>
      <c r="E1308" s="34">
        <f>КВСР!J1776</f>
        <v>66500</v>
      </c>
      <c r="F1308" s="34">
        <f>КВСР!K1776</f>
        <v>66500</v>
      </c>
      <c r="G1308" s="34">
        <f>КВСР!L1776</f>
        <v>66500</v>
      </c>
      <c r="H1308" s="34">
        <f t="shared" si="612"/>
        <v>100</v>
      </c>
      <c r="I1308" s="34">
        <f t="shared" si="613"/>
        <v>100</v>
      </c>
    </row>
    <row r="1309" spans="1:9">
      <c r="A1309" s="33" t="s">
        <v>97</v>
      </c>
      <c r="B1309" s="28" t="s">
        <v>801</v>
      </c>
      <c r="C1309" s="28" t="s">
        <v>98</v>
      </c>
      <c r="D1309" s="34">
        <v>40000</v>
      </c>
      <c r="E1309" s="34">
        <f>E1310</f>
        <v>40000</v>
      </c>
      <c r="F1309" s="34">
        <f>F1310</f>
        <v>39958.089999999997</v>
      </c>
      <c r="G1309" s="34">
        <f>G1310</f>
        <v>39958.089999999997</v>
      </c>
      <c r="H1309" s="34">
        <f t="shared" si="612"/>
        <v>99.895224999999982</v>
      </c>
      <c r="I1309" s="34">
        <f t="shared" si="613"/>
        <v>99.895224999999982</v>
      </c>
    </row>
    <row r="1310" spans="1:9" ht="25.5">
      <c r="A1310" s="33" t="s">
        <v>240</v>
      </c>
      <c r="B1310" s="28" t="s">
        <v>801</v>
      </c>
      <c r="C1310" s="28" t="s">
        <v>241</v>
      </c>
      <c r="D1310" s="34">
        <v>40000</v>
      </c>
      <c r="E1310" s="34">
        <f>КВСР!J1778</f>
        <v>40000</v>
      </c>
      <c r="F1310" s="34">
        <f>КВСР!K1778</f>
        <v>39958.089999999997</v>
      </c>
      <c r="G1310" s="34">
        <f>КВСР!L1778</f>
        <v>39958.089999999997</v>
      </c>
      <c r="H1310" s="34">
        <f t="shared" si="612"/>
        <v>99.895224999999982</v>
      </c>
      <c r="I1310" s="34">
        <f t="shared" si="613"/>
        <v>99.895224999999982</v>
      </c>
    </row>
    <row r="1311" spans="1:9">
      <c r="A1311" s="33" t="s">
        <v>60</v>
      </c>
      <c r="B1311" s="28" t="s">
        <v>802</v>
      </c>
      <c r="C1311" s="28" t="s">
        <v>0</v>
      </c>
      <c r="D1311" s="34">
        <v>9585.7999999999993</v>
      </c>
      <c r="E1311" s="34">
        <f t="shared" ref="E1311:G1312" si="620">E1312</f>
        <v>9585.8490000000002</v>
      </c>
      <c r="F1311" s="34">
        <f t="shared" si="620"/>
        <v>9585.8490000000002</v>
      </c>
      <c r="G1311" s="34">
        <f t="shared" si="620"/>
        <v>9585.8490000000002</v>
      </c>
      <c r="H1311" s="34">
        <f t="shared" si="612"/>
        <v>100.00051117277641</v>
      </c>
      <c r="I1311" s="34">
        <f t="shared" si="613"/>
        <v>100</v>
      </c>
    </row>
    <row r="1312" spans="1:9" ht="25.5">
      <c r="A1312" s="33" t="s">
        <v>62</v>
      </c>
      <c r="B1312" s="28" t="s">
        <v>802</v>
      </c>
      <c r="C1312" s="28" t="s">
        <v>63</v>
      </c>
      <c r="D1312" s="34">
        <v>9585.7999999999993</v>
      </c>
      <c r="E1312" s="34">
        <f t="shared" si="620"/>
        <v>9585.8490000000002</v>
      </c>
      <c r="F1312" s="34">
        <f t="shared" si="620"/>
        <v>9585.8490000000002</v>
      </c>
      <c r="G1312" s="34">
        <f t="shared" si="620"/>
        <v>9585.8490000000002</v>
      </c>
      <c r="H1312" s="34">
        <f t="shared" si="612"/>
        <v>100.00051117277641</v>
      </c>
      <c r="I1312" s="34">
        <f t="shared" si="613"/>
        <v>100</v>
      </c>
    </row>
    <row r="1313" spans="1:9">
      <c r="A1313" s="33" t="s">
        <v>102</v>
      </c>
      <c r="B1313" s="28" t="s">
        <v>802</v>
      </c>
      <c r="C1313" s="28" t="s">
        <v>103</v>
      </c>
      <c r="D1313" s="34">
        <v>9585.7999999999993</v>
      </c>
      <c r="E1313" s="34">
        <f>КВСР!J1781</f>
        <v>9585.8490000000002</v>
      </c>
      <c r="F1313" s="34">
        <f>КВСР!K1781</f>
        <v>9585.8490000000002</v>
      </c>
      <c r="G1313" s="34">
        <f>КВСР!L1781</f>
        <v>9585.8490000000002</v>
      </c>
      <c r="H1313" s="34">
        <f t="shared" si="612"/>
        <v>100.00051117277641</v>
      </c>
      <c r="I1313" s="34">
        <f t="shared" si="613"/>
        <v>100</v>
      </c>
    </row>
    <row r="1314" spans="1:9">
      <c r="A1314" s="33" t="s">
        <v>654</v>
      </c>
      <c r="B1314" s="28" t="s">
        <v>655</v>
      </c>
      <c r="C1314" s="28" t="s">
        <v>0</v>
      </c>
      <c r="D1314" s="34">
        <v>19518.900000000001</v>
      </c>
      <c r="E1314" s="34">
        <f>E1315+E1317+E1319</f>
        <v>19518.900000000001</v>
      </c>
      <c r="F1314" s="34">
        <f>F1315+F1317+F1319</f>
        <v>19096.433379999999</v>
      </c>
      <c r="G1314" s="34">
        <f>G1315+G1317+G1319</f>
        <v>19096.383379999999</v>
      </c>
      <c r="H1314" s="34">
        <f t="shared" si="612"/>
        <v>97.835346151678621</v>
      </c>
      <c r="I1314" s="34">
        <f t="shared" si="613"/>
        <v>97.835346151678621</v>
      </c>
    </row>
    <row r="1315" spans="1:9">
      <c r="A1315" s="33" t="s">
        <v>89</v>
      </c>
      <c r="B1315" s="28" t="s">
        <v>655</v>
      </c>
      <c r="C1315" s="28" t="s">
        <v>90</v>
      </c>
      <c r="D1315" s="34">
        <v>4600</v>
      </c>
      <c r="E1315" s="34">
        <f>E1316</f>
        <v>4600</v>
      </c>
      <c r="F1315" s="34">
        <f>F1316</f>
        <v>4177.5333799999999</v>
      </c>
      <c r="G1315" s="34">
        <f>G1316</f>
        <v>4177.5333799999999</v>
      </c>
      <c r="H1315" s="34">
        <f t="shared" si="612"/>
        <v>90.815943043478256</v>
      </c>
      <c r="I1315" s="34">
        <f t="shared" si="613"/>
        <v>90.815943043478256</v>
      </c>
    </row>
    <row r="1316" spans="1:9" ht="25.5">
      <c r="A1316" s="33" t="s">
        <v>91</v>
      </c>
      <c r="B1316" s="28" t="s">
        <v>655</v>
      </c>
      <c r="C1316" s="28" t="s">
        <v>92</v>
      </c>
      <c r="D1316" s="34">
        <v>4600</v>
      </c>
      <c r="E1316" s="34">
        <f>КВСР!J1455+КВСР!J1784</f>
        <v>4600</v>
      </c>
      <c r="F1316" s="34">
        <f>КВСР!K1455+КВСР!K1784</f>
        <v>4177.5333799999999</v>
      </c>
      <c r="G1316" s="34">
        <f>КВСР!L1455+КВСР!L1784</f>
        <v>4177.5333799999999</v>
      </c>
      <c r="H1316" s="34">
        <f t="shared" si="612"/>
        <v>90.815943043478256</v>
      </c>
      <c r="I1316" s="34">
        <f t="shared" si="613"/>
        <v>90.815943043478256</v>
      </c>
    </row>
    <row r="1317" spans="1:9" ht="25.5">
      <c r="A1317" s="33" t="s">
        <v>62</v>
      </c>
      <c r="B1317" s="28" t="s">
        <v>655</v>
      </c>
      <c r="C1317" s="28" t="s">
        <v>63</v>
      </c>
      <c r="D1317" s="34">
        <v>1250</v>
      </c>
      <c r="E1317" s="34">
        <f>E1318</f>
        <v>1250</v>
      </c>
      <c r="F1317" s="34">
        <f>F1318</f>
        <v>1250</v>
      </c>
      <c r="G1317" s="34">
        <f>G1318</f>
        <v>1250</v>
      </c>
      <c r="H1317" s="34">
        <f t="shared" si="612"/>
        <v>100</v>
      </c>
      <c r="I1317" s="34">
        <f t="shared" si="613"/>
        <v>100</v>
      </c>
    </row>
    <row r="1318" spans="1:9">
      <c r="A1318" s="33" t="s">
        <v>102</v>
      </c>
      <c r="B1318" s="28" t="s">
        <v>655</v>
      </c>
      <c r="C1318" s="28" t="s">
        <v>103</v>
      </c>
      <c r="D1318" s="34">
        <v>1250</v>
      </c>
      <c r="E1318" s="34">
        <f>КВСР!J2382</f>
        <v>1250</v>
      </c>
      <c r="F1318" s="34">
        <f>КВСР!K2382</f>
        <v>1250</v>
      </c>
      <c r="G1318" s="34">
        <f>КВСР!L2382</f>
        <v>1250</v>
      </c>
      <c r="H1318" s="34">
        <f t="shared" si="612"/>
        <v>100</v>
      </c>
      <c r="I1318" s="34">
        <f t="shared" si="613"/>
        <v>100</v>
      </c>
    </row>
    <row r="1319" spans="1:9">
      <c r="A1319" s="33" t="s">
        <v>97</v>
      </c>
      <c r="B1319" s="28" t="s">
        <v>655</v>
      </c>
      <c r="C1319" s="28" t="s">
        <v>98</v>
      </c>
      <c r="D1319" s="34">
        <v>13668.9</v>
      </c>
      <c r="E1319" s="34">
        <f>E1320</f>
        <v>13668.9</v>
      </c>
      <c r="F1319" s="34">
        <f>F1320</f>
        <v>13668.9</v>
      </c>
      <c r="G1319" s="34">
        <f>G1320</f>
        <v>13668.85</v>
      </c>
      <c r="H1319" s="34">
        <f t="shared" si="612"/>
        <v>99.999634206117534</v>
      </c>
      <c r="I1319" s="34">
        <f t="shared" si="613"/>
        <v>99.999634206117534</v>
      </c>
    </row>
    <row r="1320" spans="1:9" ht="25.5">
      <c r="A1320" s="33" t="s">
        <v>240</v>
      </c>
      <c r="B1320" s="28" t="s">
        <v>655</v>
      </c>
      <c r="C1320" s="28" t="s">
        <v>241</v>
      </c>
      <c r="D1320" s="34">
        <v>13668.9</v>
      </c>
      <c r="E1320" s="34">
        <f>КВСР!J1786</f>
        <v>13668.9</v>
      </c>
      <c r="F1320" s="34">
        <f>КВСР!K1786</f>
        <v>13668.9</v>
      </c>
      <c r="G1320" s="34">
        <f>КВСР!L1786</f>
        <v>13668.85</v>
      </c>
      <c r="H1320" s="34">
        <f t="shared" si="612"/>
        <v>99.999634206117534</v>
      </c>
      <c r="I1320" s="34">
        <f t="shared" si="613"/>
        <v>99.999634206117534</v>
      </c>
    </row>
    <row r="1321" spans="1:9" ht="25.5">
      <c r="A1321" s="33" t="s">
        <v>803</v>
      </c>
      <c r="B1321" s="28" t="s">
        <v>804</v>
      </c>
      <c r="C1321" s="28" t="s">
        <v>0</v>
      </c>
      <c r="D1321" s="34">
        <v>11897.3</v>
      </c>
      <c r="E1321" s="34">
        <f t="shared" ref="E1321:G1322" si="621">E1322</f>
        <v>11897.251</v>
      </c>
      <c r="F1321" s="34">
        <f t="shared" si="621"/>
        <v>11897.251</v>
      </c>
      <c r="G1321" s="34">
        <f t="shared" si="621"/>
        <v>11897.251</v>
      </c>
      <c r="H1321" s="34">
        <f t="shared" si="612"/>
        <v>99.999588141847312</v>
      </c>
      <c r="I1321" s="34">
        <f t="shared" si="613"/>
        <v>100</v>
      </c>
    </row>
    <row r="1322" spans="1:9" ht="25.5">
      <c r="A1322" s="33" t="s">
        <v>62</v>
      </c>
      <c r="B1322" s="28" t="s">
        <v>804</v>
      </c>
      <c r="C1322" s="28" t="s">
        <v>63</v>
      </c>
      <c r="D1322" s="34">
        <v>11897.3</v>
      </c>
      <c r="E1322" s="34">
        <f t="shared" si="621"/>
        <v>11897.251</v>
      </c>
      <c r="F1322" s="34">
        <f t="shared" si="621"/>
        <v>11897.251</v>
      </c>
      <c r="G1322" s="34">
        <f t="shared" si="621"/>
        <v>11897.251</v>
      </c>
      <c r="H1322" s="34">
        <f t="shared" si="612"/>
        <v>99.999588141847312</v>
      </c>
      <c r="I1322" s="34">
        <f t="shared" si="613"/>
        <v>100</v>
      </c>
    </row>
    <row r="1323" spans="1:9" ht="25.5">
      <c r="A1323" s="33" t="s">
        <v>218</v>
      </c>
      <c r="B1323" s="28" t="s">
        <v>804</v>
      </c>
      <c r="C1323" s="28" t="s">
        <v>219</v>
      </c>
      <c r="D1323" s="34">
        <v>11897.3</v>
      </c>
      <c r="E1323" s="34">
        <f>КВСР!J1789</f>
        <v>11897.251</v>
      </c>
      <c r="F1323" s="34">
        <f>КВСР!K1789</f>
        <v>11897.251</v>
      </c>
      <c r="G1323" s="34">
        <f>КВСР!L1789</f>
        <v>11897.251</v>
      </c>
      <c r="H1323" s="34">
        <f t="shared" si="612"/>
        <v>99.999588141847312</v>
      </c>
      <c r="I1323" s="34">
        <f t="shared" si="613"/>
        <v>100</v>
      </c>
    </row>
    <row r="1324" spans="1:9" ht="25.5">
      <c r="A1324" s="33" t="s">
        <v>805</v>
      </c>
      <c r="B1324" s="28" t="s">
        <v>806</v>
      </c>
      <c r="C1324" s="28" t="s">
        <v>0</v>
      </c>
      <c r="D1324" s="34">
        <v>11858</v>
      </c>
      <c r="E1324" s="34">
        <f t="shared" ref="E1324:G1325" si="622">E1325</f>
        <v>11858</v>
      </c>
      <c r="F1324" s="34">
        <f t="shared" si="622"/>
        <v>11858</v>
      </c>
      <c r="G1324" s="34">
        <f t="shared" si="622"/>
        <v>11858</v>
      </c>
      <c r="H1324" s="34">
        <f t="shared" si="612"/>
        <v>100</v>
      </c>
      <c r="I1324" s="34">
        <f t="shared" si="613"/>
        <v>100</v>
      </c>
    </row>
    <row r="1325" spans="1:9">
      <c r="A1325" s="33" t="s">
        <v>28</v>
      </c>
      <c r="B1325" s="28" t="s">
        <v>806</v>
      </c>
      <c r="C1325" s="28" t="s">
        <v>29</v>
      </c>
      <c r="D1325" s="34">
        <v>11858</v>
      </c>
      <c r="E1325" s="34">
        <f t="shared" si="622"/>
        <v>11858</v>
      </c>
      <c r="F1325" s="34">
        <f t="shared" si="622"/>
        <v>11858</v>
      </c>
      <c r="G1325" s="34">
        <f t="shared" si="622"/>
        <v>11858</v>
      </c>
      <c r="H1325" s="34">
        <f t="shared" si="612"/>
        <v>100</v>
      </c>
      <c r="I1325" s="34">
        <f t="shared" si="613"/>
        <v>100</v>
      </c>
    </row>
    <row r="1326" spans="1:9">
      <c r="A1326" s="33" t="s">
        <v>75</v>
      </c>
      <c r="B1326" s="28" t="s">
        <v>806</v>
      </c>
      <c r="C1326" s="28" t="s">
        <v>76</v>
      </c>
      <c r="D1326" s="34">
        <v>11858</v>
      </c>
      <c r="E1326" s="34">
        <f>КВСР!J1792</f>
        <v>11858</v>
      </c>
      <c r="F1326" s="34">
        <f>КВСР!K1792</f>
        <v>11858</v>
      </c>
      <c r="G1326" s="34">
        <f>КВСР!L1792</f>
        <v>11858</v>
      </c>
      <c r="H1326" s="34">
        <f t="shared" si="612"/>
        <v>100</v>
      </c>
      <c r="I1326" s="34">
        <f t="shared" si="613"/>
        <v>100</v>
      </c>
    </row>
    <row r="1327" spans="1:9">
      <c r="A1327" s="30" t="s">
        <v>0</v>
      </c>
      <c r="B1327" s="43" t="s">
        <v>0</v>
      </c>
      <c r="C1327" s="31" t="s">
        <v>0</v>
      </c>
      <c r="D1327" s="32" t="s">
        <v>0</v>
      </c>
      <c r="E1327" s="32" t="s">
        <v>0</v>
      </c>
      <c r="F1327" s="32"/>
      <c r="G1327" s="32"/>
      <c r="H1327" s="32"/>
      <c r="I1327" s="32"/>
    </row>
    <row r="1328" spans="1:9" ht="25.5">
      <c r="A1328" s="30" t="s">
        <v>792</v>
      </c>
      <c r="B1328" s="31" t="s">
        <v>793</v>
      </c>
      <c r="C1328" s="31" t="s">
        <v>0</v>
      </c>
      <c r="D1328" s="32">
        <v>61997.599999999999</v>
      </c>
      <c r="E1328" s="32">
        <f>E1329+E1336+E1339</f>
        <v>61997.599999999999</v>
      </c>
      <c r="F1328" s="32">
        <f t="shared" ref="F1328:G1328" si="623">F1329+F1336+F1339</f>
        <v>61731.832150000002</v>
      </c>
      <c r="G1328" s="32">
        <f t="shared" si="623"/>
        <v>57347.662860000004</v>
      </c>
      <c r="H1328" s="32">
        <f t="shared" si="612"/>
        <v>92.499811057202223</v>
      </c>
      <c r="I1328" s="32">
        <f t="shared" si="613"/>
        <v>92.499811057202223</v>
      </c>
    </row>
    <row r="1329" spans="1:9">
      <c r="A1329" s="33" t="s">
        <v>83</v>
      </c>
      <c r="B1329" s="28" t="s">
        <v>794</v>
      </c>
      <c r="C1329" s="28" t="s">
        <v>0</v>
      </c>
      <c r="D1329" s="34">
        <v>47691.1</v>
      </c>
      <c r="E1329" s="34">
        <f>E1330+E1332+E1334</f>
        <v>47961.1</v>
      </c>
      <c r="F1329" s="34">
        <f t="shared" ref="F1329:G1329" si="624">F1330+F1332+F1334</f>
        <v>47924.715179999999</v>
      </c>
      <c r="G1329" s="34">
        <f t="shared" si="624"/>
        <v>43541.545890000001</v>
      </c>
      <c r="H1329" s="34">
        <f t="shared" si="612"/>
        <v>91.299101698220426</v>
      </c>
      <c r="I1329" s="34">
        <f t="shared" si="613"/>
        <v>90.785127718088205</v>
      </c>
    </row>
    <row r="1330" spans="1:9" ht="38.25">
      <c r="A1330" s="33" t="s">
        <v>85</v>
      </c>
      <c r="B1330" s="28" t="s">
        <v>794</v>
      </c>
      <c r="C1330" s="28" t="s">
        <v>86</v>
      </c>
      <c r="D1330" s="34">
        <v>44971.1</v>
      </c>
      <c r="E1330" s="34">
        <f>E1331</f>
        <v>44971.1</v>
      </c>
      <c r="F1330" s="34">
        <f t="shared" ref="F1330:G1330" si="625">F1331</f>
        <v>44951.1</v>
      </c>
      <c r="G1330" s="34">
        <f t="shared" si="625"/>
        <v>40587.406009999999</v>
      </c>
      <c r="H1330" s="34">
        <f t="shared" si="612"/>
        <v>90.252197544645341</v>
      </c>
      <c r="I1330" s="34">
        <f t="shared" si="613"/>
        <v>90.252197544645341</v>
      </c>
    </row>
    <row r="1331" spans="1:9">
      <c r="A1331" s="33" t="s">
        <v>87</v>
      </c>
      <c r="B1331" s="28" t="s">
        <v>794</v>
      </c>
      <c r="C1331" s="28" t="s">
        <v>88</v>
      </c>
      <c r="D1331" s="34">
        <v>44971.1</v>
      </c>
      <c r="E1331" s="34">
        <f>КВСР!J1740</f>
        <v>44971.1</v>
      </c>
      <c r="F1331" s="34">
        <f>КВСР!K1740</f>
        <v>44951.1</v>
      </c>
      <c r="G1331" s="34">
        <f>КВСР!L1740</f>
        <v>40587.406009999999</v>
      </c>
      <c r="H1331" s="34">
        <f t="shared" si="612"/>
        <v>90.252197544645341</v>
      </c>
      <c r="I1331" s="34">
        <f t="shared" si="613"/>
        <v>90.252197544645341</v>
      </c>
    </row>
    <row r="1332" spans="1:9">
      <c r="A1332" s="33" t="s">
        <v>89</v>
      </c>
      <c r="B1332" s="28" t="s">
        <v>794</v>
      </c>
      <c r="C1332" s="28" t="s">
        <v>90</v>
      </c>
      <c r="D1332" s="34">
        <v>2700</v>
      </c>
      <c r="E1332" s="34">
        <f>E1333</f>
        <v>2970</v>
      </c>
      <c r="F1332" s="34">
        <f t="shared" ref="F1332:G1332" si="626">F1333</f>
        <v>2970</v>
      </c>
      <c r="G1332" s="34">
        <f t="shared" si="626"/>
        <v>2953.5246999999999</v>
      </c>
      <c r="H1332" s="34">
        <f t="shared" si="612"/>
        <v>109.38980370370371</v>
      </c>
      <c r="I1332" s="34">
        <f t="shared" si="613"/>
        <v>99.445276094276096</v>
      </c>
    </row>
    <row r="1333" spans="1:9" ht="25.5">
      <c r="A1333" s="33" t="s">
        <v>91</v>
      </c>
      <c r="B1333" s="28" t="s">
        <v>794</v>
      </c>
      <c r="C1333" s="28" t="s">
        <v>92</v>
      </c>
      <c r="D1333" s="34">
        <v>2700</v>
      </c>
      <c r="E1333" s="34">
        <f>КВСР!J1742</f>
        <v>2970</v>
      </c>
      <c r="F1333" s="34">
        <f>КВСР!K1742</f>
        <v>2970</v>
      </c>
      <c r="G1333" s="34">
        <f>КВСР!L1742</f>
        <v>2953.5246999999999</v>
      </c>
      <c r="H1333" s="34">
        <f t="shared" si="612"/>
        <v>109.38980370370371</v>
      </c>
      <c r="I1333" s="34">
        <f t="shared" si="613"/>
        <v>99.445276094276096</v>
      </c>
    </row>
    <row r="1334" spans="1:9">
      <c r="A1334" s="33" t="s">
        <v>97</v>
      </c>
      <c r="B1334" s="28" t="s">
        <v>794</v>
      </c>
      <c r="C1334" s="28" t="s">
        <v>98</v>
      </c>
      <c r="D1334" s="34">
        <v>20</v>
      </c>
      <c r="E1334" s="34">
        <f>E1335</f>
        <v>20.000000000000004</v>
      </c>
      <c r="F1334" s="34">
        <f t="shared" ref="F1334:G1334" si="627">F1335</f>
        <v>3.6151800000000001</v>
      </c>
      <c r="G1334" s="34">
        <f t="shared" si="627"/>
        <v>0.61517999999999995</v>
      </c>
      <c r="H1334" s="34">
        <f t="shared" si="612"/>
        <v>3.0758999999999999</v>
      </c>
      <c r="I1334" s="34">
        <f t="shared" si="613"/>
        <v>3.075899999999999</v>
      </c>
    </row>
    <row r="1335" spans="1:9">
      <c r="A1335" s="33" t="s">
        <v>99</v>
      </c>
      <c r="B1335" s="28" t="s">
        <v>794</v>
      </c>
      <c r="C1335" s="28" t="s">
        <v>100</v>
      </c>
      <c r="D1335" s="34">
        <v>20</v>
      </c>
      <c r="E1335" s="34">
        <f>КВСР!J1744</f>
        <v>20.000000000000004</v>
      </c>
      <c r="F1335" s="34">
        <f>КВСР!K1744</f>
        <v>3.6151800000000001</v>
      </c>
      <c r="G1335" s="34">
        <f>КВСР!L1744</f>
        <v>0.61517999999999995</v>
      </c>
      <c r="H1335" s="34">
        <f t="shared" si="612"/>
        <v>3.0758999999999999</v>
      </c>
      <c r="I1335" s="34">
        <f t="shared" si="613"/>
        <v>3.075899999999999</v>
      </c>
    </row>
    <row r="1336" spans="1:9">
      <c r="A1336" s="33" t="s">
        <v>246</v>
      </c>
      <c r="B1336" s="28" t="s">
        <v>795</v>
      </c>
      <c r="C1336" s="28" t="s">
        <v>0</v>
      </c>
      <c r="D1336" s="34">
        <v>6306.5</v>
      </c>
      <c r="E1336" s="34">
        <f>E1337</f>
        <v>6036.5</v>
      </c>
      <c r="F1336" s="34">
        <f t="shared" ref="F1336:G1337" si="628">F1337</f>
        <v>5807.11697</v>
      </c>
      <c r="G1336" s="34">
        <f t="shared" si="628"/>
        <v>5807.11697</v>
      </c>
      <c r="H1336" s="34">
        <f t="shared" si="612"/>
        <v>92.081455165305641</v>
      </c>
      <c r="I1336" s="34">
        <f t="shared" si="613"/>
        <v>96.20006576658659</v>
      </c>
    </row>
    <row r="1337" spans="1:9">
      <c r="A1337" s="33" t="s">
        <v>89</v>
      </c>
      <c r="B1337" s="28" t="s">
        <v>795</v>
      </c>
      <c r="C1337" s="28" t="s">
        <v>90</v>
      </c>
      <c r="D1337" s="34">
        <v>6306.5</v>
      </c>
      <c r="E1337" s="34">
        <f>E1338</f>
        <v>6036.5</v>
      </c>
      <c r="F1337" s="34">
        <f t="shared" si="628"/>
        <v>5807.11697</v>
      </c>
      <c r="G1337" s="34">
        <f t="shared" si="628"/>
        <v>5807.11697</v>
      </c>
      <c r="H1337" s="34">
        <f t="shared" si="612"/>
        <v>92.081455165305641</v>
      </c>
      <c r="I1337" s="34">
        <f t="shared" si="613"/>
        <v>96.20006576658659</v>
      </c>
    </row>
    <row r="1338" spans="1:9" ht="25.5">
      <c r="A1338" s="33" t="s">
        <v>91</v>
      </c>
      <c r="B1338" s="28" t="s">
        <v>795</v>
      </c>
      <c r="C1338" s="28" t="s">
        <v>92</v>
      </c>
      <c r="D1338" s="34">
        <v>6306.5</v>
      </c>
      <c r="E1338" s="34">
        <f>КВСР!J1747</f>
        <v>6036.5</v>
      </c>
      <c r="F1338" s="34">
        <f>КВСР!K1747</f>
        <v>5807.11697</v>
      </c>
      <c r="G1338" s="34">
        <f>КВСР!L1747</f>
        <v>5807.11697</v>
      </c>
      <c r="H1338" s="34">
        <f t="shared" si="612"/>
        <v>92.081455165305641</v>
      </c>
      <c r="I1338" s="34">
        <f t="shared" si="613"/>
        <v>96.20006576658659</v>
      </c>
    </row>
    <row r="1339" spans="1:9" ht="51">
      <c r="A1339" s="33" t="s">
        <v>807</v>
      </c>
      <c r="B1339" s="28" t="s">
        <v>808</v>
      </c>
      <c r="C1339" s="28" t="s">
        <v>0</v>
      </c>
      <c r="D1339" s="34">
        <v>8000</v>
      </c>
      <c r="E1339" s="34">
        <f>E1340</f>
        <v>8000</v>
      </c>
      <c r="F1339" s="34">
        <f t="shared" ref="F1339:G1340" si="629">F1340</f>
        <v>8000</v>
      </c>
      <c r="G1339" s="34">
        <f t="shared" si="629"/>
        <v>7999</v>
      </c>
      <c r="H1339" s="34">
        <f t="shared" si="612"/>
        <v>99.987499999999997</v>
      </c>
      <c r="I1339" s="34">
        <f t="shared" si="613"/>
        <v>99.987499999999997</v>
      </c>
    </row>
    <row r="1340" spans="1:9">
      <c r="A1340" s="33" t="s">
        <v>28</v>
      </c>
      <c r="B1340" s="28" t="s">
        <v>808</v>
      </c>
      <c r="C1340" s="28" t="s">
        <v>29</v>
      </c>
      <c r="D1340" s="34">
        <v>8000</v>
      </c>
      <c r="E1340" s="34">
        <f>E1341</f>
        <v>8000</v>
      </c>
      <c r="F1340" s="34">
        <f t="shared" si="629"/>
        <v>8000</v>
      </c>
      <c r="G1340" s="34">
        <f t="shared" si="629"/>
        <v>7999</v>
      </c>
      <c r="H1340" s="34">
        <f t="shared" si="612"/>
        <v>99.987499999999997</v>
      </c>
      <c r="I1340" s="34">
        <f t="shared" si="613"/>
        <v>99.987499999999997</v>
      </c>
    </row>
    <row r="1341" spans="1:9">
      <c r="A1341" s="33" t="s">
        <v>411</v>
      </c>
      <c r="B1341" s="28" t="s">
        <v>808</v>
      </c>
      <c r="C1341" s="28" t="s">
        <v>412</v>
      </c>
      <c r="D1341" s="34">
        <v>8000</v>
      </c>
      <c r="E1341" s="34">
        <f>КВСР!J1800</f>
        <v>8000</v>
      </c>
      <c r="F1341" s="34">
        <f>КВСР!K1800</f>
        <v>8000</v>
      </c>
      <c r="G1341" s="34">
        <f>КВСР!L1800</f>
        <v>7999</v>
      </c>
      <c r="H1341" s="34">
        <f t="shared" si="612"/>
        <v>99.987499999999997</v>
      </c>
      <c r="I1341" s="34">
        <f t="shared" si="613"/>
        <v>99.987499999999997</v>
      </c>
    </row>
    <row r="1342" spans="1:9">
      <c r="A1342" s="30" t="s">
        <v>0</v>
      </c>
      <c r="B1342" s="43" t="s">
        <v>0</v>
      </c>
      <c r="C1342" s="31" t="s">
        <v>0</v>
      </c>
      <c r="D1342" s="32" t="s">
        <v>0</v>
      </c>
      <c r="E1342" s="32" t="s">
        <v>0</v>
      </c>
      <c r="F1342" s="32"/>
      <c r="G1342" s="32"/>
      <c r="H1342" s="32"/>
      <c r="I1342" s="32"/>
    </row>
    <row r="1343" spans="1:9" ht="25.5">
      <c r="A1343" s="30" t="s">
        <v>1201</v>
      </c>
      <c r="B1343" s="31" t="s">
        <v>1202</v>
      </c>
      <c r="C1343" s="31" t="s">
        <v>0</v>
      </c>
      <c r="D1343" s="32">
        <v>59088.5</v>
      </c>
      <c r="E1343" s="32">
        <f>E1344+E1351</f>
        <v>59088.469919999996</v>
      </c>
      <c r="F1343" s="32">
        <f t="shared" ref="F1343:G1343" si="630">F1344+F1351</f>
        <v>59088.469919999996</v>
      </c>
      <c r="G1343" s="32">
        <f t="shared" si="630"/>
        <v>58924.648499999996</v>
      </c>
      <c r="H1343" s="32">
        <f t="shared" si="612"/>
        <v>99.722701540908957</v>
      </c>
      <c r="I1343" s="32">
        <f t="shared" si="613"/>
        <v>99.722752306462155</v>
      </c>
    </row>
    <row r="1344" spans="1:9">
      <c r="A1344" s="33" t="s">
        <v>83</v>
      </c>
      <c r="B1344" s="28" t="s">
        <v>1203</v>
      </c>
      <c r="C1344" s="28" t="s">
        <v>0</v>
      </c>
      <c r="D1344" s="34">
        <v>45579.1</v>
      </c>
      <c r="E1344" s="34">
        <f>E1345+E1347+E1349</f>
        <v>45579.1</v>
      </c>
      <c r="F1344" s="34">
        <f t="shared" ref="F1344:G1344" si="631">F1345+F1347+F1349</f>
        <v>45579.1</v>
      </c>
      <c r="G1344" s="34">
        <f t="shared" si="631"/>
        <v>45415.278579999998</v>
      </c>
      <c r="H1344" s="34">
        <f t="shared" si="612"/>
        <v>99.640577764808867</v>
      </c>
      <c r="I1344" s="34">
        <f t="shared" si="613"/>
        <v>99.640577764808867</v>
      </c>
    </row>
    <row r="1345" spans="1:9" ht="38.25">
      <c r="A1345" s="33" t="s">
        <v>85</v>
      </c>
      <c r="B1345" s="28" t="s">
        <v>1203</v>
      </c>
      <c r="C1345" s="28" t="s">
        <v>86</v>
      </c>
      <c r="D1345" s="34">
        <v>43728.800000000003</v>
      </c>
      <c r="E1345" s="34">
        <f>E1346</f>
        <v>43728.800000000003</v>
      </c>
      <c r="F1345" s="34">
        <f t="shared" ref="F1345:G1345" si="632">F1346</f>
        <v>43728.800000000003</v>
      </c>
      <c r="G1345" s="34">
        <f t="shared" si="632"/>
        <v>43564.978580000003</v>
      </c>
      <c r="H1345" s="34">
        <f t="shared" si="612"/>
        <v>99.625369504765743</v>
      </c>
      <c r="I1345" s="34">
        <f t="shared" si="613"/>
        <v>99.625369504765743</v>
      </c>
    </row>
    <row r="1346" spans="1:9">
      <c r="A1346" s="33" t="s">
        <v>87</v>
      </c>
      <c r="B1346" s="28" t="s">
        <v>1203</v>
      </c>
      <c r="C1346" s="28" t="s">
        <v>88</v>
      </c>
      <c r="D1346" s="34">
        <v>43728.800000000003</v>
      </c>
      <c r="E1346" s="34">
        <f>КВСР!J2945</f>
        <v>43728.800000000003</v>
      </c>
      <c r="F1346" s="34">
        <f>КВСР!K2945</f>
        <v>43728.800000000003</v>
      </c>
      <c r="G1346" s="34">
        <f>КВСР!L2945</f>
        <v>43564.978580000003</v>
      </c>
      <c r="H1346" s="34">
        <f t="shared" si="612"/>
        <v>99.625369504765743</v>
      </c>
      <c r="I1346" s="34">
        <f t="shared" si="613"/>
        <v>99.625369504765743</v>
      </c>
    </row>
    <row r="1347" spans="1:9">
      <c r="A1347" s="33" t="s">
        <v>89</v>
      </c>
      <c r="B1347" s="28" t="s">
        <v>1203</v>
      </c>
      <c r="C1347" s="28" t="s">
        <v>90</v>
      </c>
      <c r="D1347" s="34">
        <v>1839.6</v>
      </c>
      <c r="E1347" s="34">
        <f>E1348</f>
        <v>1839.8610000000001</v>
      </c>
      <c r="F1347" s="34">
        <f t="shared" ref="F1347:G1347" si="633">F1348</f>
        <v>1839.8610000000001</v>
      </c>
      <c r="G1347" s="34">
        <f t="shared" si="633"/>
        <v>1839.8610000000001</v>
      </c>
      <c r="H1347" s="34">
        <f t="shared" si="612"/>
        <v>100.0141878669276</v>
      </c>
      <c r="I1347" s="34">
        <f t="shared" si="613"/>
        <v>100</v>
      </c>
    </row>
    <row r="1348" spans="1:9" ht="25.5">
      <c r="A1348" s="33" t="s">
        <v>91</v>
      </c>
      <c r="B1348" s="28" t="s">
        <v>1203</v>
      </c>
      <c r="C1348" s="28" t="s">
        <v>92</v>
      </c>
      <c r="D1348" s="34">
        <v>1839.6</v>
      </c>
      <c r="E1348" s="34">
        <f>КВСР!J2947</f>
        <v>1839.8610000000001</v>
      </c>
      <c r="F1348" s="34">
        <f>КВСР!K2947</f>
        <v>1839.8610000000001</v>
      </c>
      <c r="G1348" s="34">
        <f>КВСР!L2947</f>
        <v>1839.8610000000001</v>
      </c>
      <c r="H1348" s="34">
        <f t="shared" si="612"/>
        <v>100.0141878669276</v>
      </c>
      <c r="I1348" s="34">
        <f t="shared" si="613"/>
        <v>100</v>
      </c>
    </row>
    <row r="1349" spans="1:9">
      <c r="A1349" s="33" t="s">
        <v>97</v>
      </c>
      <c r="B1349" s="28" t="s">
        <v>1203</v>
      </c>
      <c r="C1349" s="28" t="s">
        <v>98</v>
      </c>
      <c r="D1349" s="34">
        <v>10.7</v>
      </c>
      <c r="E1349" s="34">
        <f>E1350</f>
        <v>10.439</v>
      </c>
      <c r="F1349" s="34">
        <f t="shared" ref="F1349:G1349" si="634">F1350</f>
        <v>10.439</v>
      </c>
      <c r="G1349" s="34">
        <f t="shared" si="634"/>
        <v>10.439</v>
      </c>
      <c r="H1349" s="34">
        <f t="shared" si="612"/>
        <v>97.56074766355141</v>
      </c>
      <c r="I1349" s="34">
        <f t="shared" si="613"/>
        <v>100</v>
      </c>
    </row>
    <row r="1350" spans="1:9">
      <c r="A1350" s="33" t="s">
        <v>99</v>
      </c>
      <c r="B1350" s="28" t="s">
        <v>1203</v>
      </c>
      <c r="C1350" s="28" t="s">
        <v>100</v>
      </c>
      <c r="D1350" s="34">
        <v>10.7</v>
      </c>
      <c r="E1350" s="34">
        <f>КВСР!J2949</f>
        <v>10.439</v>
      </c>
      <c r="F1350" s="34">
        <f>КВСР!K2949</f>
        <v>10.439</v>
      </c>
      <c r="G1350" s="34">
        <f>КВСР!L2949</f>
        <v>10.439</v>
      </c>
      <c r="H1350" s="34">
        <f t="shared" si="612"/>
        <v>97.56074766355141</v>
      </c>
      <c r="I1350" s="34">
        <f t="shared" si="613"/>
        <v>100</v>
      </c>
    </row>
    <row r="1351" spans="1:9">
      <c r="A1351" s="33" t="s">
        <v>60</v>
      </c>
      <c r="B1351" s="28" t="s">
        <v>1204</v>
      </c>
      <c r="C1351" s="28" t="s">
        <v>0</v>
      </c>
      <c r="D1351" s="34">
        <v>13509.4</v>
      </c>
      <c r="E1351" s="34">
        <f>E1356+E1352+E1354</f>
        <v>13509.369919999999</v>
      </c>
      <c r="F1351" s="34">
        <f t="shared" ref="F1351:G1351" si="635">F1356+F1352+F1354</f>
        <v>13509.369919999999</v>
      </c>
      <c r="G1351" s="34">
        <f t="shared" si="635"/>
        <v>13509.369919999999</v>
      </c>
      <c r="H1351" s="34">
        <f t="shared" si="612"/>
        <v>99.999777340222366</v>
      </c>
      <c r="I1351" s="34">
        <f t="shared" si="613"/>
        <v>100</v>
      </c>
    </row>
    <row r="1352" spans="1:9" ht="38.25">
      <c r="A1352" s="8" t="s">
        <v>85</v>
      </c>
      <c r="B1352" s="28" t="s">
        <v>1204</v>
      </c>
      <c r="C1352" s="2">
        <v>100</v>
      </c>
      <c r="D1352" s="34"/>
      <c r="E1352" s="34">
        <f>E1353</f>
        <v>2736.8045900000002</v>
      </c>
      <c r="F1352" s="34">
        <f t="shared" ref="F1352:G1352" si="636">F1353</f>
        <v>2736.8045900000002</v>
      </c>
      <c r="G1352" s="34">
        <f t="shared" si="636"/>
        <v>2736.8045900000002</v>
      </c>
      <c r="H1352" s="34">
        <v>0</v>
      </c>
      <c r="I1352" s="34">
        <f t="shared" si="613"/>
        <v>100</v>
      </c>
    </row>
    <row r="1353" spans="1:9">
      <c r="A1353" s="8" t="s">
        <v>299</v>
      </c>
      <c r="B1353" s="28" t="s">
        <v>1204</v>
      </c>
      <c r="C1353" s="2">
        <v>110</v>
      </c>
      <c r="D1353" s="34"/>
      <c r="E1353" s="34">
        <f>КВСР!J2952</f>
        <v>2736.8045900000002</v>
      </c>
      <c r="F1353" s="34">
        <f>КВСР!K2952</f>
        <v>2736.8045900000002</v>
      </c>
      <c r="G1353" s="34">
        <f>КВСР!L2952</f>
        <v>2736.8045900000002</v>
      </c>
      <c r="H1353" s="34">
        <v>0</v>
      </c>
      <c r="I1353" s="34">
        <f t="shared" si="613"/>
        <v>100</v>
      </c>
    </row>
    <row r="1354" spans="1:9">
      <c r="A1354" s="8" t="s">
        <v>89</v>
      </c>
      <c r="B1354" s="28" t="s">
        <v>1204</v>
      </c>
      <c r="C1354" s="2">
        <v>200</v>
      </c>
      <c r="D1354" s="34"/>
      <c r="E1354" s="34">
        <f>E1355</f>
        <v>674.20232999999996</v>
      </c>
      <c r="F1354" s="34">
        <f t="shared" ref="F1354:G1354" si="637">F1355</f>
        <v>674.20232999999996</v>
      </c>
      <c r="G1354" s="34">
        <f t="shared" si="637"/>
        <v>674.20232999999996</v>
      </c>
      <c r="H1354" s="34">
        <v>0</v>
      </c>
      <c r="I1354" s="34">
        <f t="shared" ref="I1354:I1417" si="638">G1354/E1354*100</f>
        <v>100</v>
      </c>
    </row>
    <row r="1355" spans="1:9" ht="25.5">
      <c r="A1355" s="8" t="s">
        <v>91</v>
      </c>
      <c r="B1355" s="28" t="s">
        <v>1204</v>
      </c>
      <c r="C1355" s="2">
        <v>240</v>
      </c>
      <c r="D1355" s="34"/>
      <c r="E1355" s="34">
        <f>КВСР!J2954</f>
        <v>674.20232999999996</v>
      </c>
      <c r="F1355" s="34">
        <f>КВСР!K2954</f>
        <v>674.20232999999996</v>
      </c>
      <c r="G1355" s="34">
        <f>КВСР!L2954</f>
        <v>674.20232999999996</v>
      </c>
      <c r="H1355" s="34">
        <v>0</v>
      </c>
      <c r="I1355" s="34">
        <f t="shared" si="638"/>
        <v>100</v>
      </c>
    </row>
    <row r="1356" spans="1:9" ht="25.5">
      <c r="A1356" s="33" t="s">
        <v>62</v>
      </c>
      <c r="B1356" s="28" t="s">
        <v>1204</v>
      </c>
      <c r="C1356" s="28" t="s">
        <v>63</v>
      </c>
      <c r="D1356" s="34">
        <v>13509.4</v>
      </c>
      <c r="E1356" s="34">
        <f>E1357</f>
        <v>10098.362999999999</v>
      </c>
      <c r="F1356" s="34">
        <f t="shared" ref="F1356:G1356" si="639">F1357</f>
        <v>10098.362999999999</v>
      </c>
      <c r="G1356" s="34">
        <f t="shared" si="639"/>
        <v>10098.362999999999</v>
      </c>
      <c r="H1356" s="34">
        <f t="shared" ref="H1356:H1417" si="640">G1356/D1356*100</f>
        <v>74.750640294905764</v>
      </c>
      <c r="I1356" s="34">
        <f t="shared" si="638"/>
        <v>100</v>
      </c>
    </row>
    <row r="1357" spans="1:9">
      <c r="A1357" s="33" t="s">
        <v>64</v>
      </c>
      <c r="B1357" s="28" t="s">
        <v>1204</v>
      </c>
      <c r="C1357" s="28" t="s">
        <v>65</v>
      </c>
      <c r="D1357" s="34">
        <v>13509.4</v>
      </c>
      <c r="E1357" s="34">
        <f>КВСР!J2956</f>
        <v>10098.362999999999</v>
      </c>
      <c r="F1357" s="34">
        <f>КВСР!K2956</f>
        <v>10098.362999999999</v>
      </c>
      <c r="G1357" s="34">
        <f>КВСР!L2956</f>
        <v>10098.362999999999</v>
      </c>
      <c r="H1357" s="34">
        <f t="shared" si="640"/>
        <v>74.750640294905764</v>
      </c>
      <c r="I1357" s="34">
        <f t="shared" si="638"/>
        <v>100</v>
      </c>
    </row>
    <row r="1358" spans="1:9">
      <c r="A1358" s="30" t="s">
        <v>0</v>
      </c>
      <c r="B1358" s="43" t="s">
        <v>0</v>
      </c>
      <c r="C1358" s="31" t="s">
        <v>0</v>
      </c>
      <c r="D1358" s="32" t="s">
        <v>0</v>
      </c>
      <c r="E1358" s="32" t="s">
        <v>0</v>
      </c>
      <c r="F1358" s="32"/>
      <c r="G1358" s="32"/>
      <c r="H1358" s="32"/>
      <c r="I1358" s="32"/>
    </row>
    <row r="1359" spans="1:9" ht="38.25">
      <c r="A1359" s="30" t="s">
        <v>1097</v>
      </c>
      <c r="B1359" s="31" t="s">
        <v>1098</v>
      </c>
      <c r="C1359" s="31" t="s">
        <v>0</v>
      </c>
      <c r="D1359" s="32">
        <v>49252.2</v>
      </c>
      <c r="E1359" s="32">
        <f>E1360</f>
        <v>49252.200000000004</v>
      </c>
      <c r="F1359" s="32">
        <f t="shared" ref="F1359:G1359" si="641">F1360</f>
        <v>48770.5</v>
      </c>
      <c r="G1359" s="32">
        <f t="shared" si="641"/>
        <v>48770.5</v>
      </c>
      <c r="H1359" s="32">
        <f t="shared" si="640"/>
        <v>99.021972622542748</v>
      </c>
      <c r="I1359" s="32">
        <f t="shared" si="638"/>
        <v>99.021972622542748</v>
      </c>
    </row>
    <row r="1360" spans="1:9">
      <c r="A1360" s="33" t="s">
        <v>83</v>
      </c>
      <c r="B1360" s="28" t="s">
        <v>1099</v>
      </c>
      <c r="C1360" s="28" t="s">
        <v>0</v>
      </c>
      <c r="D1360" s="34">
        <v>49252.2</v>
      </c>
      <c r="E1360" s="34">
        <f>E1361+E1363+E1365</f>
        <v>49252.200000000004</v>
      </c>
      <c r="F1360" s="34">
        <f t="shared" ref="F1360:G1360" si="642">F1361+F1363+F1365</f>
        <v>48770.5</v>
      </c>
      <c r="G1360" s="34">
        <f t="shared" si="642"/>
        <v>48770.5</v>
      </c>
      <c r="H1360" s="34">
        <f t="shared" si="640"/>
        <v>99.021972622542748</v>
      </c>
      <c r="I1360" s="34">
        <f t="shared" si="638"/>
        <v>99.021972622542748</v>
      </c>
    </row>
    <row r="1361" spans="1:9" ht="38.25">
      <c r="A1361" s="33" t="s">
        <v>85</v>
      </c>
      <c r="B1361" s="28" t="s">
        <v>1099</v>
      </c>
      <c r="C1361" s="28" t="s">
        <v>86</v>
      </c>
      <c r="D1361" s="34">
        <v>47551.1</v>
      </c>
      <c r="E1361" s="34">
        <f>E1362</f>
        <v>47481.130000000005</v>
      </c>
      <c r="F1361" s="34">
        <f t="shared" ref="F1361:G1361" si="643">F1362</f>
        <v>47011.43</v>
      </c>
      <c r="G1361" s="34">
        <f t="shared" si="643"/>
        <v>47011.43</v>
      </c>
      <c r="H1361" s="34">
        <f t="shared" si="640"/>
        <v>98.865073573482007</v>
      </c>
      <c r="I1361" s="34">
        <f t="shared" si="638"/>
        <v>99.010764908080318</v>
      </c>
    </row>
    <row r="1362" spans="1:9">
      <c r="A1362" s="33" t="s">
        <v>87</v>
      </c>
      <c r="B1362" s="28" t="s">
        <v>1099</v>
      </c>
      <c r="C1362" s="28" t="s">
        <v>88</v>
      </c>
      <c r="D1362" s="34">
        <v>47551.1</v>
      </c>
      <c r="E1362" s="34">
        <f>КВСР!J2652</f>
        <v>47481.130000000005</v>
      </c>
      <c r="F1362" s="34">
        <f>КВСР!K2652</f>
        <v>47011.43</v>
      </c>
      <c r="G1362" s="34">
        <f>КВСР!L2652</f>
        <v>47011.43</v>
      </c>
      <c r="H1362" s="34">
        <f t="shared" si="640"/>
        <v>98.865073573482007</v>
      </c>
      <c r="I1362" s="34">
        <f t="shared" si="638"/>
        <v>99.010764908080318</v>
      </c>
    </row>
    <row r="1363" spans="1:9">
      <c r="A1363" s="33" t="s">
        <v>89</v>
      </c>
      <c r="B1363" s="28" t="s">
        <v>1099</v>
      </c>
      <c r="C1363" s="28" t="s">
        <v>90</v>
      </c>
      <c r="D1363" s="34">
        <v>1619.5</v>
      </c>
      <c r="E1363" s="34">
        <f>E1364</f>
        <v>1749.47</v>
      </c>
      <c r="F1363" s="34">
        <f t="shared" ref="F1363:G1363" si="644">F1364</f>
        <v>1749.47</v>
      </c>
      <c r="G1363" s="34">
        <f t="shared" si="644"/>
        <v>1749.47</v>
      </c>
      <c r="H1363" s="34">
        <f t="shared" si="640"/>
        <v>108.0253164556962</v>
      </c>
      <c r="I1363" s="34">
        <f t="shared" si="638"/>
        <v>100</v>
      </c>
    </row>
    <row r="1364" spans="1:9" ht="25.5">
      <c r="A1364" s="33" t="s">
        <v>91</v>
      </c>
      <c r="B1364" s="28" t="s">
        <v>1099</v>
      </c>
      <c r="C1364" s="28" t="s">
        <v>92</v>
      </c>
      <c r="D1364" s="34">
        <v>1619.5</v>
      </c>
      <c r="E1364" s="34">
        <f>КВСР!J2654</f>
        <v>1749.47</v>
      </c>
      <c r="F1364" s="34">
        <f>КВСР!K2654</f>
        <v>1749.47</v>
      </c>
      <c r="G1364" s="34">
        <f>КВСР!L2654</f>
        <v>1749.47</v>
      </c>
      <c r="H1364" s="34">
        <f t="shared" si="640"/>
        <v>108.0253164556962</v>
      </c>
      <c r="I1364" s="34">
        <f t="shared" si="638"/>
        <v>100</v>
      </c>
    </row>
    <row r="1365" spans="1:9">
      <c r="A1365" s="33" t="s">
        <v>97</v>
      </c>
      <c r="B1365" s="28" t="s">
        <v>1099</v>
      </c>
      <c r="C1365" s="28" t="s">
        <v>98</v>
      </c>
      <c r="D1365" s="34">
        <v>81.599999999999994</v>
      </c>
      <c r="E1365" s="34">
        <f>E1366</f>
        <v>21.6</v>
      </c>
      <c r="F1365" s="34">
        <f t="shared" ref="F1365:G1365" si="645">F1366</f>
        <v>9.6</v>
      </c>
      <c r="G1365" s="34">
        <f t="shared" si="645"/>
        <v>9.6</v>
      </c>
      <c r="H1365" s="34">
        <f t="shared" si="640"/>
        <v>11.76470588235294</v>
      </c>
      <c r="I1365" s="34">
        <f t="shared" si="638"/>
        <v>44.444444444444443</v>
      </c>
    </row>
    <row r="1366" spans="1:9">
      <c r="A1366" s="33" t="s">
        <v>99</v>
      </c>
      <c r="B1366" s="28" t="s">
        <v>1099</v>
      </c>
      <c r="C1366" s="28" t="s">
        <v>100</v>
      </c>
      <c r="D1366" s="34">
        <v>81.599999999999994</v>
      </c>
      <c r="E1366" s="34">
        <f>КВСР!J2656</f>
        <v>21.6</v>
      </c>
      <c r="F1366" s="34">
        <f>КВСР!K2656</f>
        <v>9.6</v>
      </c>
      <c r="G1366" s="34">
        <f>КВСР!L2656</f>
        <v>9.6</v>
      </c>
      <c r="H1366" s="34">
        <f t="shared" si="640"/>
        <v>11.76470588235294</v>
      </c>
      <c r="I1366" s="34">
        <f t="shared" si="638"/>
        <v>44.444444444444443</v>
      </c>
    </row>
    <row r="1367" spans="1:9" ht="0.75" customHeight="1">
      <c r="A1367" s="30" t="s">
        <v>0</v>
      </c>
      <c r="B1367" s="43" t="s">
        <v>0</v>
      </c>
      <c r="C1367" s="31" t="s">
        <v>0</v>
      </c>
      <c r="D1367" s="32" t="s">
        <v>0</v>
      </c>
      <c r="E1367" s="32" t="s">
        <v>0</v>
      </c>
      <c r="F1367" s="32"/>
      <c r="G1367" s="32"/>
      <c r="H1367" s="32"/>
      <c r="I1367" s="32"/>
    </row>
    <row r="1368" spans="1:9" ht="25.5">
      <c r="A1368" s="30" t="s">
        <v>550</v>
      </c>
      <c r="B1368" s="31" t="s">
        <v>551</v>
      </c>
      <c r="C1368" s="31" t="s">
        <v>0</v>
      </c>
      <c r="D1368" s="32">
        <v>3139</v>
      </c>
      <c r="E1368" s="32">
        <f>E1369+E1372</f>
        <v>3139</v>
      </c>
      <c r="F1368" s="32">
        <f t="shared" ref="F1368:G1368" si="646">F1369+F1372</f>
        <v>2657.6125099999999</v>
      </c>
      <c r="G1368" s="32">
        <f t="shared" si="646"/>
        <v>2657.6118699999997</v>
      </c>
      <c r="H1368" s="32">
        <f t="shared" si="640"/>
        <v>84.664283848359347</v>
      </c>
      <c r="I1368" s="32">
        <f t="shared" si="638"/>
        <v>84.664283848359347</v>
      </c>
    </row>
    <row r="1369" spans="1:9" ht="25.5">
      <c r="A1369" s="33" t="s">
        <v>656</v>
      </c>
      <c r="B1369" s="28" t="s">
        <v>657</v>
      </c>
      <c r="C1369" s="28" t="s">
        <v>0</v>
      </c>
      <c r="D1369" s="34">
        <v>2239</v>
      </c>
      <c r="E1369" s="34">
        <f>E1370</f>
        <v>2239</v>
      </c>
      <c r="F1369" s="34">
        <f t="shared" ref="F1369:G1370" si="647">F1370</f>
        <v>1757.6125099999999</v>
      </c>
      <c r="G1369" s="34">
        <f t="shared" si="647"/>
        <v>1757.61187</v>
      </c>
      <c r="H1369" s="34">
        <f t="shared" si="640"/>
        <v>78.499860205448854</v>
      </c>
      <c r="I1369" s="34">
        <f t="shared" si="638"/>
        <v>78.499860205448854</v>
      </c>
    </row>
    <row r="1370" spans="1:9">
      <c r="A1370" s="33" t="s">
        <v>28</v>
      </c>
      <c r="B1370" s="28" t="s">
        <v>657</v>
      </c>
      <c r="C1370" s="28" t="s">
        <v>29</v>
      </c>
      <c r="D1370" s="34">
        <v>2239</v>
      </c>
      <c r="E1370" s="34">
        <f>E1371</f>
        <v>2239</v>
      </c>
      <c r="F1370" s="34">
        <f t="shared" si="647"/>
        <v>1757.6125099999999</v>
      </c>
      <c r="G1370" s="34">
        <f t="shared" si="647"/>
        <v>1757.61187</v>
      </c>
      <c r="H1370" s="34">
        <f t="shared" si="640"/>
        <v>78.499860205448854</v>
      </c>
      <c r="I1370" s="34">
        <f t="shared" si="638"/>
        <v>78.499860205448854</v>
      </c>
    </row>
    <row r="1371" spans="1:9">
      <c r="A1371" s="33" t="s">
        <v>75</v>
      </c>
      <c r="B1371" s="28" t="s">
        <v>657</v>
      </c>
      <c r="C1371" s="28" t="s">
        <v>76</v>
      </c>
      <c r="D1371" s="34">
        <v>2239</v>
      </c>
      <c r="E1371" s="34">
        <f>КВСР!J1459</f>
        <v>2239</v>
      </c>
      <c r="F1371" s="34">
        <f>КВСР!K1459</f>
        <v>1757.6125099999999</v>
      </c>
      <c r="G1371" s="34">
        <f>КВСР!L1459</f>
        <v>1757.61187</v>
      </c>
      <c r="H1371" s="34">
        <f t="shared" si="640"/>
        <v>78.499860205448854</v>
      </c>
      <c r="I1371" s="34">
        <f t="shared" si="638"/>
        <v>78.499860205448854</v>
      </c>
    </row>
    <row r="1372" spans="1:9" ht="25.5">
      <c r="A1372" s="33" t="s">
        <v>552</v>
      </c>
      <c r="B1372" s="28" t="s">
        <v>553</v>
      </c>
      <c r="C1372" s="28" t="s">
        <v>0</v>
      </c>
      <c r="D1372" s="34">
        <v>900</v>
      </c>
      <c r="E1372" s="34">
        <f>E1373</f>
        <v>900</v>
      </c>
      <c r="F1372" s="34">
        <f t="shared" ref="F1372:G1373" si="648">F1373</f>
        <v>900</v>
      </c>
      <c r="G1372" s="34">
        <f t="shared" si="648"/>
        <v>900</v>
      </c>
      <c r="H1372" s="34">
        <f t="shared" si="640"/>
        <v>100</v>
      </c>
      <c r="I1372" s="34">
        <f t="shared" si="638"/>
        <v>100</v>
      </c>
    </row>
    <row r="1373" spans="1:9">
      <c r="A1373" s="33" t="s">
        <v>28</v>
      </c>
      <c r="B1373" s="28" t="s">
        <v>553</v>
      </c>
      <c r="C1373" s="28" t="s">
        <v>29</v>
      </c>
      <c r="D1373" s="34">
        <v>900</v>
      </c>
      <c r="E1373" s="34">
        <f>E1374</f>
        <v>900</v>
      </c>
      <c r="F1373" s="34">
        <f t="shared" si="648"/>
        <v>900</v>
      </c>
      <c r="G1373" s="34">
        <f t="shared" si="648"/>
        <v>900</v>
      </c>
      <c r="H1373" s="34">
        <f t="shared" si="640"/>
        <v>100</v>
      </c>
      <c r="I1373" s="34">
        <f t="shared" si="638"/>
        <v>100</v>
      </c>
    </row>
    <row r="1374" spans="1:9">
      <c r="A1374" s="33" t="s">
        <v>30</v>
      </c>
      <c r="B1374" s="28" t="s">
        <v>553</v>
      </c>
      <c r="C1374" s="28" t="s">
        <v>31</v>
      </c>
      <c r="D1374" s="34">
        <v>900</v>
      </c>
      <c r="E1374" s="34">
        <f>КВСР!J1258</f>
        <v>900</v>
      </c>
      <c r="F1374" s="34">
        <f>КВСР!K1258</f>
        <v>900</v>
      </c>
      <c r="G1374" s="34">
        <f>КВСР!L1258</f>
        <v>900</v>
      </c>
      <c r="H1374" s="34">
        <f t="shared" si="640"/>
        <v>100</v>
      </c>
      <c r="I1374" s="34">
        <f t="shared" si="638"/>
        <v>100</v>
      </c>
    </row>
    <row r="1375" spans="1:9">
      <c r="A1375" s="30" t="s">
        <v>0</v>
      </c>
      <c r="B1375" s="43" t="s">
        <v>0</v>
      </c>
      <c r="C1375" s="31" t="s">
        <v>0</v>
      </c>
      <c r="D1375" s="32" t="s">
        <v>0</v>
      </c>
      <c r="E1375" s="32" t="s">
        <v>0</v>
      </c>
      <c r="F1375" s="32"/>
      <c r="G1375" s="32"/>
      <c r="H1375" s="32"/>
      <c r="I1375" s="32"/>
    </row>
    <row r="1376" spans="1:9" ht="25.5">
      <c r="A1376" s="30" t="s">
        <v>56</v>
      </c>
      <c r="B1376" s="31" t="s">
        <v>57</v>
      </c>
      <c r="C1376" s="31" t="s">
        <v>0</v>
      </c>
      <c r="D1376" s="32">
        <v>906914.4</v>
      </c>
      <c r="E1376" s="32">
        <f>E1377+E1390+E1398+E1406</f>
        <v>906914.38100000005</v>
      </c>
      <c r="F1376" s="32">
        <f t="shared" ref="F1376:G1376" si="649">F1377+F1390+F1398+F1406</f>
        <v>906629.37199999997</v>
      </c>
      <c r="G1376" s="32">
        <f t="shared" si="649"/>
        <v>894755.49518999993</v>
      </c>
      <c r="H1376" s="32">
        <f t="shared" si="640"/>
        <v>98.659310646076406</v>
      </c>
      <c r="I1376" s="32">
        <f t="shared" si="638"/>
        <v>98.659312713004581</v>
      </c>
    </row>
    <row r="1377" spans="1:9">
      <c r="A1377" s="30" t="s">
        <v>278</v>
      </c>
      <c r="B1377" s="31" t="s">
        <v>279</v>
      </c>
      <c r="C1377" s="31" t="s">
        <v>0</v>
      </c>
      <c r="D1377" s="32">
        <v>87412.4</v>
      </c>
      <c r="E1377" s="32">
        <f>E1378+E1383+E1386</f>
        <v>87412.4</v>
      </c>
      <c r="F1377" s="32">
        <f t="shared" ref="F1377:G1377" si="650">F1378+F1383+F1386</f>
        <v>87412.4</v>
      </c>
      <c r="G1377" s="32">
        <f t="shared" si="650"/>
        <v>80765.280389999985</v>
      </c>
      <c r="H1377" s="32">
        <f t="shared" si="640"/>
        <v>92.395678862495473</v>
      </c>
      <c r="I1377" s="32">
        <f t="shared" si="638"/>
        <v>92.395678862495473</v>
      </c>
    </row>
    <row r="1378" spans="1:9" ht="25.5">
      <c r="A1378" s="33" t="s">
        <v>280</v>
      </c>
      <c r="B1378" s="28" t="s">
        <v>281</v>
      </c>
      <c r="C1378" s="28" t="s">
        <v>0</v>
      </c>
      <c r="D1378" s="34">
        <v>76069</v>
      </c>
      <c r="E1378" s="34">
        <f>E1379+E1381</f>
        <v>76069</v>
      </c>
      <c r="F1378" s="34">
        <f t="shared" ref="F1378:G1378" si="651">F1379+F1381</f>
        <v>76069</v>
      </c>
      <c r="G1378" s="34">
        <f t="shared" si="651"/>
        <v>69421.880389999991</v>
      </c>
      <c r="H1378" s="34">
        <f t="shared" si="640"/>
        <v>91.261723422156194</v>
      </c>
      <c r="I1378" s="34">
        <f t="shared" si="638"/>
        <v>91.261723422156194</v>
      </c>
    </row>
    <row r="1379" spans="1:9">
      <c r="A1379" s="33" t="s">
        <v>89</v>
      </c>
      <c r="B1379" s="28" t="s">
        <v>281</v>
      </c>
      <c r="C1379" s="28" t="s">
        <v>90</v>
      </c>
      <c r="D1379" s="34">
        <v>62142.400000000001</v>
      </c>
      <c r="E1379" s="34">
        <f>E1380</f>
        <v>62142.400000000001</v>
      </c>
      <c r="F1379" s="34">
        <f t="shared" ref="F1379:G1379" si="652">F1380</f>
        <v>62142.400000000001</v>
      </c>
      <c r="G1379" s="34">
        <f t="shared" si="652"/>
        <v>56169.883329999997</v>
      </c>
      <c r="H1379" s="34">
        <f t="shared" si="640"/>
        <v>90.388982932748007</v>
      </c>
      <c r="I1379" s="34">
        <f t="shared" si="638"/>
        <v>90.388982932748007</v>
      </c>
    </row>
    <row r="1380" spans="1:9" ht="25.5">
      <c r="A1380" s="33" t="s">
        <v>91</v>
      </c>
      <c r="B1380" s="28" t="s">
        <v>281</v>
      </c>
      <c r="C1380" s="28" t="s">
        <v>92</v>
      </c>
      <c r="D1380" s="34">
        <v>62142.400000000001</v>
      </c>
      <c r="E1380" s="34">
        <f>КВСР!J475</f>
        <v>62142.400000000001</v>
      </c>
      <c r="F1380" s="34">
        <f>КВСР!K475</f>
        <v>62142.400000000001</v>
      </c>
      <c r="G1380" s="34">
        <f>КВСР!L475</f>
        <v>56169.883329999997</v>
      </c>
      <c r="H1380" s="34">
        <f t="shared" si="640"/>
        <v>90.388982932748007</v>
      </c>
      <c r="I1380" s="34">
        <f t="shared" si="638"/>
        <v>90.388982932748007</v>
      </c>
    </row>
    <row r="1381" spans="1:9" ht="25.5">
      <c r="A1381" s="33" t="s">
        <v>62</v>
      </c>
      <c r="B1381" s="28" t="s">
        <v>281</v>
      </c>
      <c r="C1381" s="28" t="s">
        <v>63</v>
      </c>
      <c r="D1381" s="34">
        <v>13926.6</v>
      </c>
      <c r="E1381" s="34">
        <f>E1382</f>
        <v>13926.6</v>
      </c>
      <c r="F1381" s="34">
        <f t="shared" ref="F1381:G1381" si="653">F1382</f>
        <v>13926.6</v>
      </c>
      <c r="G1381" s="34">
        <f t="shared" si="653"/>
        <v>13251.99706</v>
      </c>
      <c r="H1381" s="34">
        <f t="shared" si="640"/>
        <v>95.15601123030747</v>
      </c>
      <c r="I1381" s="34">
        <f t="shared" si="638"/>
        <v>95.15601123030747</v>
      </c>
    </row>
    <row r="1382" spans="1:9">
      <c r="A1382" s="33" t="s">
        <v>102</v>
      </c>
      <c r="B1382" s="28" t="s">
        <v>281</v>
      </c>
      <c r="C1382" s="28" t="s">
        <v>103</v>
      </c>
      <c r="D1382" s="34">
        <v>13926.6</v>
      </c>
      <c r="E1382" s="34">
        <f>КВСР!J477</f>
        <v>13926.6</v>
      </c>
      <c r="F1382" s="34">
        <f>КВСР!K477</f>
        <v>13926.6</v>
      </c>
      <c r="G1382" s="34">
        <f>КВСР!L477</f>
        <v>13251.99706</v>
      </c>
      <c r="H1382" s="34">
        <f t="shared" si="640"/>
        <v>95.15601123030747</v>
      </c>
      <c r="I1382" s="34">
        <f t="shared" si="638"/>
        <v>95.15601123030747</v>
      </c>
    </row>
    <row r="1383" spans="1:9">
      <c r="A1383" s="33" t="s">
        <v>60</v>
      </c>
      <c r="B1383" s="28" t="s">
        <v>282</v>
      </c>
      <c r="C1383" s="28" t="s">
        <v>0</v>
      </c>
      <c r="D1383" s="34">
        <v>10000</v>
      </c>
      <c r="E1383" s="34">
        <f>E1384</f>
        <v>10000</v>
      </c>
      <c r="F1383" s="34">
        <f t="shared" ref="F1383:G1384" si="654">F1384</f>
        <v>10000</v>
      </c>
      <c r="G1383" s="34">
        <f t="shared" si="654"/>
        <v>10000</v>
      </c>
      <c r="H1383" s="34">
        <f t="shared" si="640"/>
        <v>100</v>
      </c>
      <c r="I1383" s="34">
        <f t="shared" si="638"/>
        <v>100</v>
      </c>
    </row>
    <row r="1384" spans="1:9" ht="25.5">
      <c r="A1384" s="33" t="s">
        <v>62</v>
      </c>
      <c r="B1384" s="28" t="s">
        <v>282</v>
      </c>
      <c r="C1384" s="28" t="s">
        <v>63</v>
      </c>
      <c r="D1384" s="34">
        <v>10000</v>
      </c>
      <c r="E1384" s="34">
        <f>E1385</f>
        <v>10000</v>
      </c>
      <c r="F1384" s="34">
        <f t="shared" si="654"/>
        <v>10000</v>
      </c>
      <c r="G1384" s="34">
        <f t="shared" si="654"/>
        <v>10000</v>
      </c>
      <c r="H1384" s="34">
        <f t="shared" si="640"/>
        <v>100</v>
      </c>
      <c r="I1384" s="34">
        <f t="shared" si="638"/>
        <v>100</v>
      </c>
    </row>
    <row r="1385" spans="1:9">
      <c r="A1385" s="33" t="s">
        <v>102</v>
      </c>
      <c r="B1385" s="28" t="s">
        <v>282</v>
      </c>
      <c r="C1385" s="28" t="s">
        <v>103</v>
      </c>
      <c r="D1385" s="34">
        <v>10000</v>
      </c>
      <c r="E1385" s="34">
        <f>КВСР!J480</f>
        <v>10000</v>
      </c>
      <c r="F1385" s="34">
        <f>КВСР!K480</f>
        <v>10000</v>
      </c>
      <c r="G1385" s="34">
        <f>КВСР!L480</f>
        <v>10000</v>
      </c>
      <c r="H1385" s="34">
        <f t="shared" si="640"/>
        <v>100</v>
      </c>
      <c r="I1385" s="34">
        <f t="shared" si="638"/>
        <v>100</v>
      </c>
    </row>
    <row r="1386" spans="1:9" ht="25.5">
      <c r="A1386" s="33" t="s">
        <v>283</v>
      </c>
      <c r="B1386" s="28" t="s">
        <v>284</v>
      </c>
      <c r="C1386" s="28" t="s">
        <v>0</v>
      </c>
      <c r="D1386" s="34">
        <v>1343.4</v>
      </c>
      <c r="E1386" s="34">
        <f>E1387</f>
        <v>1343.4</v>
      </c>
      <c r="F1386" s="34">
        <f t="shared" ref="F1386:G1387" si="655">F1387</f>
        <v>1343.4</v>
      </c>
      <c r="G1386" s="34">
        <f t="shared" si="655"/>
        <v>1343.4</v>
      </c>
      <c r="H1386" s="34">
        <f t="shared" si="640"/>
        <v>100</v>
      </c>
      <c r="I1386" s="34">
        <f t="shared" si="638"/>
        <v>100</v>
      </c>
    </row>
    <row r="1387" spans="1:9">
      <c r="A1387" s="33" t="s">
        <v>89</v>
      </c>
      <c r="B1387" s="28" t="s">
        <v>284</v>
      </c>
      <c r="C1387" s="28" t="s">
        <v>90</v>
      </c>
      <c r="D1387" s="34">
        <v>1343.4</v>
      </c>
      <c r="E1387" s="34">
        <f>E1388</f>
        <v>1343.4</v>
      </c>
      <c r="F1387" s="34">
        <f t="shared" si="655"/>
        <v>1343.4</v>
      </c>
      <c r="G1387" s="34">
        <f t="shared" si="655"/>
        <v>1343.4</v>
      </c>
      <c r="H1387" s="34">
        <f t="shared" si="640"/>
        <v>100</v>
      </c>
      <c r="I1387" s="34">
        <f t="shared" si="638"/>
        <v>100</v>
      </c>
    </row>
    <row r="1388" spans="1:9" ht="25.5">
      <c r="A1388" s="33" t="s">
        <v>91</v>
      </c>
      <c r="B1388" s="28" t="s">
        <v>284</v>
      </c>
      <c r="C1388" s="28" t="s">
        <v>92</v>
      </c>
      <c r="D1388" s="34">
        <v>1343.4</v>
      </c>
      <c r="E1388" s="34">
        <f>КВСР!J483</f>
        <v>1343.4</v>
      </c>
      <c r="F1388" s="34">
        <f>КВСР!K483</f>
        <v>1343.4</v>
      </c>
      <c r="G1388" s="34">
        <f>КВСР!L483</f>
        <v>1343.4</v>
      </c>
      <c r="H1388" s="34">
        <f t="shared" si="640"/>
        <v>100</v>
      </c>
      <c r="I1388" s="34">
        <f t="shared" si="638"/>
        <v>100</v>
      </c>
    </row>
    <row r="1389" spans="1:9">
      <c r="A1389" s="30" t="s">
        <v>0</v>
      </c>
      <c r="B1389" s="43" t="s">
        <v>0</v>
      </c>
      <c r="C1389" s="31" t="s">
        <v>0</v>
      </c>
      <c r="D1389" s="32" t="s">
        <v>0</v>
      </c>
      <c r="E1389" s="32" t="s">
        <v>0</v>
      </c>
      <c r="F1389" s="32"/>
      <c r="G1389" s="32"/>
      <c r="H1389" s="32"/>
      <c r="I1389" s="32"/>
    </row>
    <row r="1390" spans="1:9">
      <c r="A1390" s="30" t="s">
        <v>58</v>
      </c>
      <c r="B1390" s="31" t="s">
        <v>59</v>
      </c>
      <c r="C1390" s="31" t="s">
        <v>0</v>
      </c>
      <c r="D1390" s="32">
        <v>26891.5</v>
      </c>
      <c r="E1390" s="32">
        <f>E1391+E1394</f>
        <v>26891.490999999998</v>
      </c>
      <c r="F1390" s="32">
        <f t="shared" ref="F1390:G1390" si="656">F1391+F1394</f>
        <v>26891.490999999998</v>
      </c>
      <c r="G1390" s="32">
        <f t="shared" si="656"/>
        <v>26574.286550000001</v>
      </c>
      <c r="H1390" s="32">
        <f t="shared" si="640"/>
        <v>98.820395106260349</v>
      </c>
      <c r="I1390" s="32">
        <f t="shared" si="638"/>
        <v>98.820428179307726</v>
      </c>
    </row>
    <row r="1391" spans="1:9" ht="25.5">
      <c r="A1391" s="33" t="s">
        <v>280</v>
      </c>
      <c r="B1391" s="28" t="s">
        <v>285</v>
      </c>
      <c r="C1391" s="28" t="s">
        <v>0</v>
      </c>
      <c r="D1391" s="34">
        <v>24882.6</v>
      </c>
      <c r="E1391" s="34">
        <f>E1392</f>
        <v>24882.6</v>
      </c>
      <c r="F1391" s="34">
        <f t="shared" ref="F1391:G1392" si="657">F1392</f>
        <v>24882.6</v>
      </c>
      <c r="G1391" s="34">
        <f t="shared" si="657"/>
        <v>24565.395550000001</v>
      </c>
      <c r="H1391" s="34">
        <f t="shared" si="640"/>
        <v>98.725195719096888</v>
      </c>
      <c r="I1391" s="34">
        <f t="shared" si="638"/>
        <v>98.725195719096888</v>
      </c>
    </row>
    <row r="1392" spans="1:9" ht="25.5">
      <c r="A1392" s="33" t="s">
        <v>62</v>
      </c>
      <c r="B1392" s="28" t="s">
        <v>285</v>
      </c>
      <c r="C1392" s="28" t="s">
        <v>63</v>
      </c>
      <c r="D1392" s="34">
        <v>24882.6</v>
      </c>
      <c r="E1392" s="34">
        <f>E1393</f>
        <v>24882.6</v>
      </c>
      <c r="F1392" s="34">
        <f t="shared" si="657"/>
        <v>24882.6</v>
      </c>
      <c r="G1392" s="34">
        <f t="shared" si="657"/>
        <v>24565.395550000001</v>
      </c>
      <c r="H1392" s="34">
        <f t="shared" si="640"/>
        <v>98.725195719096888</v>
      </c>
      <c r="I1392" s="34">
        <f t="shared" si="638"/>
        <v>98.725195719096888</v>
      </c>
    </row>
    <row r="1393" spans="1:9">
      <c r="A1393" s="33" t="s">
        <v>102</v>
      </c>
      <c r="B1393" s="28" t="s">
        <v>285</v>
      </c>
      <c r="C1393" s="28" t="s">
        <v>103</v>
      </c>
      <c r="D1393" s="34">
        <v>24882.6</v>
      </c>
      <c r="E1393" s="34">
        <f>КВСР!J487</f>
        <v>24882.6</v>
      </c>
      <c r="F1393" s="34">
        <f>КВСР!K487</f>
        <v>24882.6</v>
      </c>
      <c r="G1393" s="34">
        <f>КВСР!L487</f>
        <v>24565.395550000001</v>
      </c>
      <c r="H1393" s="34">
        <f t="shared" si="640"/>
        <v>98.725195719096888</v>
      </c>
      <c r="I1393" s="34">
        <f t="shared" si="638"/>
        <v>98.725195719096888</v>
      </c>
    </row>
    <row r="1394" spans="1:9">
      <c r="A1394" s="33" t="s">
        <v>60</v>
      </c>
      <c r="B1394" s="28" t="s">
        <v>61</v>
      </c>
      <c r="C1394" s="28" t="s">
        <v>0</v>
      </c>
      <c r="D1394" s="34">
        <v>2008.9</v>
      </c>
      <c r="E1394" s="34">
        <f>E1395</f>
        <v>2008.8910000000001</v>
      </c>
      <c r="F1394" s="34">
        <f t="shared" ref="F1394:G1395" si="658">F1395</f>
        <v>2008.8910000000001</v>
      </c>
      <c r="G1394" s="34">
        <f t="shared" si="658"/>
        <v>2008.8910000000001</v>
      </c>
      <c r="H1394" s="34">
        <f t="shared" si="640"/>
        <v>99.999551993628359</v>
      </c>
      <c r="I1394" s="34">
        <f t="shared" si="638"/>
        <v>100</v>
      </c>
    </row>
    <row r="1395" spans="1:9" ht="25.5">
      <c r="A1395" s="33" t="s">
        <v>62</v>
      </c>
      <c r="B1395" s="28" t="s">
        <v>61</v>
      </c>
      <c r="C1395" s="28" t="s">
        <v>63</v>
      </c>
      <c r="D1395" s="34">
        <v>2008.9</v>
      </c>
      <c r="E1395" s="34">
        <f>E1396</f>
        <v>2008.8910000000001</v>
      </c>
      <c r="F1395" s="34">
        <f t="shared" si="658"/>
        <v>2008.8910000000001</v>
      </c>
      <c r="G1395" s="34">
        <f t="shared" si="658"/>
        <v>2008.8910000000001</v>
      </c>
      <c r="H1395" s="34">
        <f t="shared" si="640"/>
        <v>99.999551993628359</v>
      </c>
      <c r="I1395" s="34">
        <f t="shared" si="638"/>
        <v>100</v>
      </c>
    </row>
    <row r="1396" spans="1:9">
      <c r="A1396" s="33" t="s">
        <v>64</v>
      </c>
      <c r="B1396" s="28" t="s">
        <v>61</v>
      </c>
      <c r="C1396" s="28" t="s">
        <v>65</v>
      </c>
      <c r="D1396" s="34">
        <v>2008.9</v>
      </c>
      <c r="E1396" s="34">
        <f>КВСР!J44</f>
        <v>2008.8910000000001</v>
      </c>
      <c r="F1396" s="34">
        <f>КВСР!K44</f>
        <v>2008.8910000000001</v>
      </c>
      <c r="G1396" s="34">
        <f>КВСР!L44</f>
        <v>2008.8910000000001</v>
      </c>
      <c r="H1396" s="34">
        <f t="shared" si="640"/>
        <v>99.999551993628359</v>
      </c>
      <c r="I1396" s="34">
        <f t="shared" si="638"/>
        <v>100</v>
      </c>
    </row>
    <row r="1397" spans="1:9">
      <c r="A1397" s="30" t="s">
        <v>0</v>
      </c>
      <c r="B1397" s="43" t="s">
        <v>0</v>
      </c>
      <c r="C1397" s="31" t="s">
        <v>0</v>
      </c>
      <c r="D1397" s="32" t="s">
        <v>0</v>
      </c>
      <c r="E1397" s="32" t="s">
        <v>0</v>
      </c>
      <c r="F1397" s="32"/>
      <c r="G1397" s="32"/>
      <c r="H1397" s="32"/>
      <c r="I1397" s="32"/>
    </row>
    <row r="1398" spans="1:9">
      <c r="A1398" s="30" t="s">
        <v>286</v>
      </c>
      <c r="B1398" s="31" t="s">
        <v>287</v>
      </c>
      <c r="C1398" s="31" t="s">
        <v>0</v>
      </c>
      <c r="D1398" s="32">
        <v>232697.4</v>
      </c>
      <c r="E1398" s="32">
        <f>E1399+E1402</f>
        <v>232697.39</v>
      </c>
      <c r="F1398" s="32">
        <f t="shared" ref="F1398:G1398" si="659">F1399+F1402</f>
        <v>232697.39</v>
      </c>
      <c r="G1398" s="32">
        <f t="shared" si="659"/>
        <v>231694.53633999999</v>
      </c>
      <c r="H1398" s="32">
        <f t="shared" si="640"/>
        <v>99.56902670163052</v>
      </c>
      <c r="I1398" s="32">
        <f t="shared" si="638"/>
        <v>99.569030980536553</v>
      </c>
    </row>
    <row r="1399" spans="1:9" ht="25.5">
      <c r="A1399" s="33" t="s">
        <v>280</v>
      </c>
      <c r="B1399" s="28" t="s">
        <v>288</v>
      </c>
      <c r="C1399" s="28" t="s">
        <v>0</v>
      </c>
      <c r="D1399" s="34">
        <v>66363.100000000006</v>
      </c>
      <c r="E1399" s="34">
        <f>E1400</f>
        <v>66363.100000000006</v>
      </c>
      <c r="F1399" s="34">
        <f t="shared" ref="F1399:G1400" si="660">F1400</f>
        <v>66363.100000000006</v>
      </c>
      <c r="G1399" s="34">
        <f t="shared" si="660"/>
        <v>65360.286339999999</v>
      </c>
      <c r="H1399" s="34">
        <f t="shared" si="640"/>
        <v>98.48889871027724</v>
      </c>
      <c r="I1399" s="34">
        <f t="shared" si="638"/>
        <v>98.48889871027724</v>
      </c>
    </row>
    <row r="1400" spans="1:9" ht="25.5">
      <c r="A1400" s="33" t="s">
        <v>62</v>
      </c>
      <c r="B1400" s="28" t="s">
        <v>288</v>
      </c>
      <c r="C1400" s="28" t="s">
        <v>63</v>
      </c>
      <c r="D1400" s="34">
        <v>66363.100000000006</v>
      </c>
      <c r="E1400" s="34">
        <f>E1401</f>
        <v>66363.100000000006</v>
      </c>
      <c r="F1400" s="34">
        <f t="shared" si="660"/>
        <v>66363.100000000006</v>
      </c>
      <c r="G1400" s="34">
        <f t="shared" si="660"/>
        <v>65360.286339999999</v>
      </c>
      <c r="H1400" s="34">
        <f t="shared" si="640"/>
        <v>98.48889871027724</v>
      </c>
      <c r="I1400" s="34">
        <f t="shared" si="638"/>
        <v>98.48889871027724</v>
      </c>
    </row>
    <row r="1401" spans="1:9">
      <c r="A1401" s="33" t="s">
        <v>102</v>
      </c>
      <c r="B1401" s="28" t="s">
        <v>288</v>
      </c>
      <c r="C1401" s="28" t="s">
        <v>103</v>
      </c>
      <c r="D1401" s="34">
        <v>66363.100000000006</v>
      </c>
      <c r="E1401" s="34">
        <f>КВСР!J491</f>
        <v>66363.100000000006</v>
      </c>
      <c r="F1401" s="34">
        <f>КВСР!K491</f>
        <v>66363.100000000006</v>
      </c>
      <c r="G1401" s="34">
        <f>КВСР!L491</f>
        <v>65360.286339999999</v>
      </c>
      <c r="H1401" s="34">
        <f t="shared" si="640"/>
        <v>98.48889871027724</v>
      </c>
      <c r="I1401" s="34">
        <f t="shared" si="638"/>
        <v>98.48889871027724</v>
      </c>
    </row>
    <row r="1402" spans="1:9">
      <c r="A1402" s="33" t="s">
        <v>60</v>
      </c>
      <c r="B1402" s="28" t="s">
        <v>289</v>
      </c>
      <c r="C1402" s="28" t="s">
        <v>0</v>
      </c>
      <c r="D1402" s="34">
        <v>166334.29999999999</v>
      </c>
      <c r="E1402" s="34">
        <f>E1403</f>
        <v>166334.29</v>
      </c>
      <c r="F1402" s="34">
        <f t="shared" ref="F1402:G1403" si="661">F1403</f>
        <v>166334.29</v>
      </c>
      <c r="G1402" s="34">
        <f t="shared" si="661"/>
        <v>166334.25</v>
      </c>
      <c r="H1402" s="34">
        <f t="shared" si="640"/>
        <v>99.99996994005447</v>
      </c>
      <c r="I1402" s="34">
        <f t="shared" si="638"/>
        <v>99.999975952042121</v>
      </c>
    </row>
    <row r="1403" spans="1:9" ht="25.5">
      <c r="A1403" s="33" t="s">
        <v>62</v>
      </c>
      <c r="B1403" s="28" t="s">
        <v>289</v>
      </c>
      <c r="C1403" s="28" t="s">
        <v>63</v>
      </c>
      <c r="D1403" s="34">
        <v>166334.29999999999</v>
      </c>
      <c r="E1403" s="34">
        <f>E1404</f>
        <v>166334.29</v>
      </c>
      <c r="F1403" s="34">
        <f t="shared" si="661"/>
        <v>166334.29</v>
      </c>
      <c r="G1403" s="34">
        <f t="shared" si="661"/>
        <v>166334.25</v>
      </c>
      <c r="H1403" s="34">
        <f t="shared" si="640"/>
        <v>99.99996994005447</v>
      </c>
      <c r="I1403" s="34">
        <f t="shared" si="638"/>
        <v>99.999975952042121</v>
      </c>
    </row>
    <row r="1404" spans="1:9">
      <c r="A1404" s="33" t="s">
        <v>102</v>
      </c>
      <c r="B1404" s="28" t="s">
        <v>289</v>
      </c>
      <c r="C1404" s="28" t="s">
        <v>103</v>
      </c>
      <c r="D1404" s="34">
        <v>166334.29999999999</v>
      </c>
      <c r="E1404" s="34">
        <f>КВСР!J494</f>
        <v>166334.29</v>
      </c>
      <c r="F1404" s="34">
        <f>КВСР!K494</f>
        <v>166334.29</v>
      </c>
      <c r="G1404" s="34">
        <f>КВСР!L494</f>
        <v>166334.25</v>
      </c>
      <c r="H1404" s="34">
        <f t="shared" si="640"/>
        <v>99.99996994005447</v>
      </c>
      <c r="I1404" s="34">
        <f t="shared" si="638"/>
        <v>99.999975952042121</v>
      </c>
    </row>
    <row r="1405" spans="1:9">
      <c r="A1405" s="30" t="s">
        <v>0</v>
      </c>
      <c r="B1405" s="43" t="s">
        <v>0</v>
      </c>
      <c r="C1405" s="31" t="s">
        <v>0</v>
      </c>
      <c r="D1405" s="32" t="s">
        <v>0</v>
      </c>
      <c r="E1405" s="32" t="s">
        <v>0</v>
      </c>
      <c r="F1405" s="32"/>
      <c r="G1405" s="32"/>
      <c r="H1405" s="32"/>
      <c r="I1405" s="32"/>
    </row>
    <row r="1406" spans="1:9" ht="38.25">
      <c r="A1406" s="30" t="s">
        <v>265</v>
      </c>
      <c r="B1406" s="31" t="s">
        <v>266</v>
      </c>
      <c r="C1406" s="31" t="s">
        <v>0</v>
      </c>
      <c r="D1406" s="32">
        <v>559913.1</v>
      </c>
      <c r="E1406" s="32">
        <f>E1407+E1415+E1426</f>
        <v>559913.1</v>
      </c>
      <c r="F1406" s="32">
        <f t="shared" ref="F1406:G1406" si="662">F1407+F1415+F1426</f>
        <v>559628.09100000001</v>
      </c>
      <c r="G1406" s="32">
        <f t="shared" si="662"/>
        <v>555721.39191000001</v>
      </c>
      <c r="H1406" s="32">
        <f t="shared" si="640"/>
        <v>99.251364526030912</v>
      </c>
      <c r="I1406" s="32">
        <f t="shared" si="638"/>
        <v>99.251364526030912</v>
      </c>
    </row>
    <row r="1407" spans="1:9" ht="25.5">
      <c r="A1407" s="33" t="s">
        <v>280</v>
      </c>
      <c r="B1407" s="28" t="s">
        <v>290</v>
      </c>
      <c r="C1407" s="28" t="s">
        <v>0</v>
      </c>
      <c r="D1407" s="34">
        <v>398481.1</v>
      </c>
      <c r="E1407" s="34">
        <f>E1408+E1410+E1412</f>
        <v>398481.1</v>
      </c>
      <c r="F1407" s="34">
        <f t="shared" ref="F1407:G1407" si="663">F1408+F1410+F1412</f>
        <v>398481.1</v>
      </c>
      <c r="G1407" s="34">
        <f t="shared" si="663"/>
        <v>395667.38194999995</v>
      </c>
      <c r="H1407" s="34">
        <f t="shared" si="640"/>
        <v>99.293889208296193</v>
      </c>
      <c r="I1407" s="34">
        <f t="shared" si="638"/>
        <v>99.293889208296193</v>
      </c>
    </row>
    <row r="1408" spans="1:9" ht="38.25">
      <c r="A1408" s="33" t="s">
        <v>85</v>
      </c>
      <c r="B1408" s="28" t="s">
        <v>290</v>
      </c>
      <c r="C1408" s="28" t="s">
        <v>86</v>
      </c>
      <c r="D1408" s="34">
        <v>349109.9</v>
      </c>
      <c r="E1408" s="34">
        <f>E1409</f>
        <v>348979.39999999997</v>
      </c>
      <c r="F1408" s="34">
        <f t="shared" ref="F1408:G1408" si="664">F1409</f>
        <v>348979.39999999997</v>
      </c>
      <c r="G1408" s="34">
        <f t="shared" si="664"/>
        <v>347921.21096999996</v>
      </c>
      <c r="H1408" s="34">
        <f t="shared" si="640"/>
        <v>99.659508644698974</v>
      </c>
      <c r="I1408" s="34">
        <f t="shared" si="638"/>
        <v>99.696776076180996</v>
      </c>
    </row>
    <row r="1409" spans="1:9">
      <c r="A1409" s="33" t="s">
        <v>87</v>
      </c>
      <c r="B1409" s="28" t="s">
        <v>290</v>
      </c>
      <c r="C1409" s="28" t="s">
        <v>88</v>
      </c>
      <c r="D1409" s="34">
        <v>349109.9</v>
      </c>
      <c r="E1409" s="34">
        <f>КВСР!J498</f>
        <v>348979.39999999997</v>
      </c>
      <c r="F1409" s="34">
        <f>КВСР!K498</f>
        <v>348979.39999999997</v>
      </c>
      <c r="G1409" s="34">
        <f>КВСР!L498</f>
        <v>347921.21096999996</v>
      </c>
      <c r="H1409" s="34">
        <f t="shared" si="640"/>
        <v>99.659508644698974</v>
      </c>
      <c r="I1409" s="34">
        <f t="shared" si="638"/>
        <v>99.696776076180996</v>
      </c>
    </row>
    <row r="1410" spans="1:9">
      <c r="A1410" s="33" t="s">
        <v>89</v>
      </c>
      <c r="B1410" s="28" t="s">
        <v>290</v>
      </c>
      <c r="C1410" s="28" t="s">
        <v>90</v>
      </c>
      <c r="D1410" s="34">
        <v>48373.9</v>
      </c>
      <c r="E1410" s="34">
        <f>E1411</f>
        <v>48373.9</v>
      </c>
      <c r="F1410" s="34">
        <f t="shared" ref="F1410:G1410" si="665">F1411</f>
        <v>48373.9</v>
      </c>
      <c r="G1410" s="34">
        <f t="shared" si="665"/>
        <v>46783.272940000003</v>
      </c>
      <c r="H1410" s="34">
        <f t="shared" si="640"/>
        <v>96.711807276237806</v>
      </c>
      <c r="I1410" s="34">
        <f t="shared" si="638"/>
        <v>96.711807276237806</v>
      </c>
    </row>
    <row r="1411" spans="1:9" ht="25.5">
      <c r="A1411" s="33" t="s">
        <v>91</v>
      </c>
      <c r="B1411" s="28" t="s">
        <v>290</v>
      </c>
      <c r="C1411" s="28" t="s">
        <v>92</v>
      </c>
      <c r="D1411" s="34">
        <v>48373.9</v>
      </c>
      <c r="E1411" s="34">
        <f>КВСР!J500</f>
        <v>48373.9</v>
      </c>
      <c r="F1411" s="34">
        <f>КВСР!K500</f>
        <v>48373.9</v>
      </c>
      <c r="G1411" s="34">
        <f>КВСР!L500</f>
        <v>46783.272940000003</v>
      </c>
      <c r="H1411" s="34">
        <f t="shared" si="640"/>
        <v>96.711807276237806</v>
      </c>
      <c r="I1411" s="34">
        <f t="shared" si="638"/>
        <v>96.711807276237806</v>
      </c>
    </row>
    <row r="1412" spans="1:9">
      <c r="A1412" s="33" t="s">
        <v>97</v>
      </c>
      <c r="B1412" s="28" t="s">
        <v>290</v>
      </c>
      <c r="C1412" s="28" t="s">
        <v>98</v>
      </c>
      <c r="D1412" s="34">
        <v>997.3</v>
      </c>
      <c r="E1412" s="34">
        <f>E1413+E1414</f>
        <v>1127.8</v>
      </c>
      <c r="F1412" s="34">
        <f t="shared" ref="F1412:G1412" si="666">F1413+F1414</f>
        <v>1127.8</v>
      </c>
      <c r="G1412" s="34">
        <f t="shared" si="666"/>
        <v>962.89804000000004</v>
      </c>
      <c r="H1412" s="34">
        <f t="shared" si="640"/>
        <v>96.55049032387447</v>
      </c>
      <c r="I1412" s="34">
        <f t="shared" si="638"/>
        <v>85.378439439616955</v>
      </c>
    </row>
    <row r="1413" spans="1:9">
      <c r="A1413" s="33" t="s">
        <v>248</v>
      </c>
      <c r="B1413" s="28" t="s">
        <v>290</v>
      </c>
      <c r="C1413" s="28" t="s">
        <v>249</v>
      </c>
      <c r="D1413" s="34">
        <v>200</v>
      </c>
      <c r="E1413" s="34">
        <f>КВСР!J502</f>
        <v>342.81373000000002</v>
      </c>
      <c r="F1413" s="34">
        <f>КВСР!K502</f>
        <v>342.81373000000002</v>
      </c>
      <c r="G1413" s="34">
        <f>КВСР!L502</f>
        <v>340.08427999999998</v>
      </c>
      <c r="H1413" s="34">
        <f t="shared" si="640"/>
        <v>170.04213999999999</v>
      </c>
      <c r="I1413" s="34">
        <f t="shared" si="638"/>
        <v>99.203809602375017</v>
      </c>
    </row>
    <row r="1414" spans="1:9">
      <c r="A1414" s="33" t="s">
        <v>99</v>
      </c>
      <c r="B1414" s="28" t="s">
        <v>290</v>
      </c>
      <c r="C1414" s="28" t="s">
        <v>100</v>
      </c>
      <c r="D1414" s="34">
        <v>797.3</v>
      </c>
      <c r="E1414" s="34">
        <f>КВСР!J503</f>
        <v>784.98626999999999</v>
      </c>
      <c r="F1414" s="34">
        <f>КВСР!K503</f>
        <v>784.98626999999999</v>
      </c>
      <c r="G1414" s="34">
        <f>КВСР!L503</f>
        <v>622.81376</v>
      </c>
      <c r="H1414" s="34">
        <f t="shared" si="640"/>
        <v>78.115359337764971</v>
      </c>
      <c r="I1414" s="34">
        <f t="shared" si="638"/>
        <v>79.340720188647367</v>
      </c>
    </row>
    <row r="1415" spans="1:9">
      <c r="A1415" s="33" t="s">
        <v>83</v>
      </c>
      <c r="B1415" s="28" t="s">
        <v>267</v>
      </c>
      <c r="C1415" s="28" t="s">
        <v>0</v>
      </c>
      <c r="D1415" s="34">
        <v>69940.399999999994</v>
      </c>
      <c r="E1415" s="34">
        <f>E1416+E1418+E1420+E1423</f>
        <v>69940.399999999994</v>
      </c>
      <c r="F1415" s="34">
        <f t="shared" ref="F1415:G1415" si="667">F1416+F1418+F1420+F1423</f>
        <v>69727.546159999998</v>
      </c>
      <c r="G1415" s="34">
        <f t="shared" si="667"/>
        <v>68660.384600000005</v>
      </c>
      <c r="H1415" s="34">
        <f t="shared" si="640"/>
        <v>98.169848328005003</v>
      </c>
      <c r="I1415" s="34">
        <f t="shared" si="638"/>
        <v>98.169848328005003</v>
      </c>
    </row>
    <row r="1416" spans="1:9" ht="38.25">
      <c r="A1416" s="33" t="s">
        <v>85</v>
      </c>
      <c r="B1416" s="28" t="s">
        <v>267</v>
      </c>
      <c r="C1416" s="28" t="s">
        <v>86</v>
      </c>
      <c r="D1416" s="34">
        <v>51119.199999999997</v>
      </c>
      <c r="E1416" s="34">
        <f>E1417</f>
        <v>51119.21776</v>
      </c>
      <c r="F1416" s="34">
        <f t="shared" ref="F1416:G1416" si="668">F1417</f>
        <v>50931.36376</v>
      </c>
      <c r="G1416" s="34">
        <f t="shared" si="668"/>
        <v>50553.672420000003</v>
      </c>
      <c r="H1416" s="34">
        <f t="shared" si="640"/>
        <v>98.893708078373692</v>
      </c>
      <c r="I1416" s="34">
        <f t="shared" si="638"/>
        <v>98.893673720409453</v>
      </c>
    </row>
    <row r="1417" spans="1:9">
      <c r="A1417" s="33" t="s">
        <v>87</v>
      </c>
      <c r="B1417" s="28" t="s">
        <v>267</v>
      </c>
      <c r="C1417" s="28" t="s">
        <v>88</v>
      </c>
      <c r="D1417" s="34">
        <v>51119.199999999997</v>
      </c>
      <c r="E1417" s="34">
        <f>КВСР!J440</f>
        <v>51119.21776</v>
      </c>
      <c r="F1417" s="34">
        <f>КВСР!K440</f>
        <v>50931.36376</v>
      </c>
      <c r="G1417" s="34">
        <f>КВСР!L440</f>
        <v>50553.672420000003</v>
      </c>
      <c r="H1417" s="34">
        <f t="shared" si="640"/>
        <v>98.893708078373692</v>
      </c>
      <c r="I1417" s="34">
        <f t="shared" si="638"/>
        <v>98.893673720409453</v>
      </c>
    </row>
    <row r="1418" spans="1:9">
      <c r="A1418" s="33" t="s">
        <v>89</v>
      </c>
      <c r="B1418" s="28" t="s">
        <v>267</v>
      </c>
      <c r="C1418" s="28" t="s">
        <v>90</v>
      </c>
      <c r="D1418" s="34">
        <v>15596</v>
      </c>
      <c r="E1418" s="34">
        <f>E1419</f>
        <v>15596</v>
      </c>
      <c r="F1418" s="34">
        <f t="shared" ref="F1418:G1418" si="669">F1419</f>
        <v>15571</v>
      </c>
      <c r="G1418" s="34">
        <f t="shared" si="669"/>
        <v>15236.662259999999</v>
      </c>
      <c r="H1418" s="34">
        <f t="shared" ref="H1418:H1481" si="670">G1418/D1418*100</f>
        <v>97.695962169787123</v>
      </c>
      <c r="I1418" s="34">
        <f t="shared" ref="I1418:I1481" si="671">G1418/E1418*100</f>
        <v>97.695962169787123</v>
      </c>
    </row>
    <row r="1419" spans="1:9" ht="25.5">
      <c r="A1419" s="33" t="s">
        <v>91</v>
      </c>
      <c r="B1419" s="28" t="s">
        <v>267</v>
      </c>
      <c r="C1419" s="28" t="s">
        <v>92</v>
      </c>
      <c r="D1419" s="34">
        <v>15596</v>
      </c>
      <c r="E1419" s="34">
        <f>КВСР!J442</f>
        <v>15596</v>
      </c>
      <c r="F1419" s="34">
        <f>КВСР!K442</f>
        <v>15571</v>
      </c>
      <c r="G1419" s="34">
        <f>КВСР!L442</f>
        <v>15236.662259999999</v>
      </c>
      <c r="H1419" s="34">
        <f t="shared" si="670"/>
        <v>97.695962169787123</v>
      </c>
      <c r="I1419" s="34">
        <f t="shared" si="671"/>
        <v>97.695962169787123</v>
      </c>
    </row>
    <row r="1420" spans="1:9">
      <c r="A1420" s="33" t="s">
        <v>93</v>
      </c>
      <c r="B1420" s="28" t="s">
        <v>267</v>
      </c>
      <c r="C1420" s="28" t="s">
        <v>94</v>
      </c>
      <c r="D1420" s="34">
        <v>323.3</v>
      </c>
      <c r="E1420" s="34">
        <f>E1421+E1422</f>
        <v>323.28224</v>
      </c>
      <c r="F1420" s="34">
        <f t="shared" ref="F1420:G1420" si="672">F1421+F1422</f>
        <v>323.2824</v>
      </c>
      <c r="G1420" s="34">
        <f t="shared" si="672"/>
        <v>323.28224</v>
      </c>
      <c r="H1420" s="34">
        <f t="shared" si="670"/>
        <v>99.994506650170123</v>
      </c>
      <c r="I1420" s="34">
        <f t="shared" si="671"/>
        <v>100</v>
      </c>
    </row>
    <row r="1421" spans="1:9" ht="25.5">
      <c r="A1421" s="33" t="s">
        <v>268</v>
      </c>
      <c r="B1421" s="28" t="s">
        <v>267</v>
      </c>
      <c r="C1421" s="28" t="s">
        <v>269</v>
      </c>
      <c r="D1421" s="34">
        <v>233.3</v>
      </c>
      <c r="E1421" s="34">
        <f>КВСР!J444</f>
        <v>233.28224</v>
      </c>
      <c r="F1421" s="34">
        <f>КВСР!K444</f>
        <v>233.2824</v>
      </c>
      <c r="G1421" s="34">
        <f>КВСР!L444</f>
        <v>233.28224</v>
      </c>
      <c r="H1421" s="34">
        <f t="shared" si="670"/>
        <v>99.992387483926265</v>
      </c>
      <c r="I1421" s="34">
        <f t="shared" si="671"/>
        <v>100</v>
      </c>
    </row>
    <row r="1422" spans="1:9">
      <c r="A1422" s="33" t="s">
        <v>95</v>
      </c>
      <c r="B1422" s="28" t="s">
        <v>267</v>
      </c>
      <c r="C1422" s="28" t="s">
        <v>96</v>
      </c>
      <c r="D1422" s="34">
        <v>90</v>
      </c>
      <c r="E1422" s="34">
        <f>КВСР!J445</f>
        <v>90</v>
      </c>
      <c r="F1422" s="34">
        <f>КВСР!K445</f>
        <v>90</v>
      </c>
      <c r="G1422" s="34">
        <f>КВСР!L445</f>
        <v>90</v>
      </c>
      <c r="H1422" s="34">
        <f t="shared" si="670"/>
        <v>100</v>
      </c>
      <c r="I1422" s="34">
        <f t="shared" si="671"/>
        <v>100</v>
      </c>
    </row>
    <row r="1423" spans="1:9">
      <c r="A1423" s="33" t="s">
        <v>97</v>
      </c>
      <c r="B1423" s="28" t="s">
        <v>267</v>
      </c>
      <c r="C1423" s="28" t="s">
        <v>98</v>
      </c>
      <c r="D1423" s="34">
        <v>2901.9</v>
      </c>
      <c r="E1423" s="34">
        <f>E1424+E1425</f>
        <v>2901.9</v>
      </c>
      <c r="F1423" s="34">
        <f t="shared" ref="F1423:G1423" si="673">F1424+F1425</f>
        <v>2901.9</v>
      </c>
      <c r="G1423" s="34">
        <f t="shared" si="673"/>
        <v>2546.7676799999999</v>
      </c>
      <c r="H1423" s="34">
        <f t="shared" si="670"/>
        <v>87.762075881319134</v>
      </c>
      <c r="I1423" s="34">
        <f t="shared" si="671"/>
        <v>87.762075881319134</v>
      </c>
    </row>
    <row r="1424" spans="1:9">
      <c r="A1424" s="33" t="s">
        <v>248</v>
      </c>
      <c r="B1424" s="28" t="s">
        <v>267</v>
      </c>
      <c r="C1424" s="28" t="s">
        <v>249</v>
      </c>
      <c r="D1424" s="34">
        <v>301.8</v>
      </c>
      <c r="E1424" s="34">
        <f>КВСР!J447</f>
        <v>301.8</v>
      </c>
      <c r="F1424" s="34">
        <f>КВСР!K447</f>
        <v>301.8</v>
      </c>
      <c r="G1424" s="34">
        <f>КВСР!L447</f>
        <v>243.61415</v>
      </c>
      <c r="H1424" s="34">
        <f t="shared" si="670"/>
        <v>80.7203943008615</v>
      </c>
      <c r="I1424" s="34">
        <f t="shared" si="671"/>
        <v>80.7203943008615</v>
      </c>
    </row>
    <row r="1425" spans="1:9">
      <c r="A1425" s="33" t="s">
        <v>99</v>
      </c>
      <c r="B1425" s="28" t="s">
        <v>267</v>
      </c>
      <c r="C1425" s="28" t="s">
        <v>100</v>
      </c>
      <c r="D1425" s="34">
        <v>2600.1</v>
      </c>
      <c r="E1425" s="34">
        <f>КВСР!J448</f>
        <v>2600.1</v>
      </c>
      <c r="F1425" s="34">
        <f>КВСР!K448</f>
        <v>2600.1</v>
      </c>
      <c r="G1425" s="34">
        <f>КВСР!L448</f>
        <v>2303.15353</v>
      </c>
      <c r="H1425" s="34">
        <f t="shared" si="670"/>
        <v>88.579421176108625</v>
      </c>
      <c r="I1425" s="34">
        <f t="shared" si="671"/>
        <v>88.579421176108625</v>
      </c>
    </row>
    <row r="1426" spans="1:9" ht="25.5">
      <c r="A1426" s="33" t="s">
        <v>283</v>
      </c>
      <c r="B1426" s="28" t="s">
        <v>291</v>
      </c>
      <c r="C1426" s="28" t="s">
        <v>0</v>
      </c>
      <c r="D1426" s="34">
        <v>91491.6</v>
      </c>
      <c r="E1426" s="34">
        <f>E1427+E1429+E1431</f>
        <v>91491.599999999991</v>
      </c>
      <c r="F1426" s="34">
        <f t="shared" ref="F1426:G1426" si="674">F1427+F1429+F1431</f>
        <v>91419.444839999996</v>
      </c>
      <c r="G1426" s="34">
        <f t="shared" si="674"/>
        <v>91393.625360000005</v>
      </c>
      <c r="H1426" s="34">
        <f t="shared" si="670"/>
        <v>99.89291405986998</v>
      </c>
      <c r="I1426" s="34">
        <f t="shared" si="671"/>
        <v>99.892914059869995</v>
      </c>
    </row>
    <row r="1427" spans="1:9" ht="38.25">
      <c r="A1427" s="33" t="s">
        <v>85</v>
      </c>
      <c r="B1427" s="28" t="s">
        <v>291</v>
      </c>
      <c r="C1427" s="28" t="s">
        <v>86</v>
      </c>
      <c r="D1427" s="34">
        <v>90723.3</v>
      </c>
      <c r="E1427" s="34">
        <f>E1428</f>
        <v>90723.257199999993</v>
      </c>
      <c r="F1427" s="34">
        <f t="shared" ref="F1427:G1427" si="675">F1428</f>
        <v>90723.257199999993</v>
      </c>
      <c r="G1427" s="34">
        <f t="shared" si="675"/>
        <v>90707.848440000002</v>
      </c>
      <c r="H1427" s="34">
        <f t="shared" si="670"/>
        <v>99.982968476675779</v>
      </c>
      <c r="I1427" s="34">
        <f t="shared" si="671"/>
        <v>99.983015645077629</v>
      </c>
    </row>
    <row r="1428" spans="1:9">
      <c r="A1428" s="33" t="s">
        <v>87</v>
      </c>
      <c r="B1428" s="28" t="s">
        <v>291</v>
      </c>
      <c r="C1428" s="28" t="s">
        <v>88</v>
      </c>
      <c r="D1428" s="34">
        <v>90723.3</v>
      </c>
      <c r="E1428" s="34">
        <f>КВСР!J506</f>
        <v>90723.257199999993</v>
      </c>
      <c r="F1428" s="34">
        <f>КВСР!K506</f>
        <v>90723.257199999993</v>
      </c>
      <c r="G1428" s="34">
        <f>КВСР!L506</f>
        <v>90707.848440000002</v>
      </c>
      <c r="H1428" s="34">
        <f t="shared" si="670"/>
        <v>99.982968476675779</v>
      </c>
      <c r="I1428" s="34">
        <f t="shared" si="671"/>
        <v>99.983015645077629</v>
      </c>
    </row>
    <row r="1429" spans="1:9">
      <c r="A1429" s="33" t="s">
        <v>89</v>
      </c>
      <c r="B1429" s="28" t="s">
        <v>291</v>
      </c>
      <c r="C1429" s="28" t="s">
        <v>90</v>
      </c>
      <c r="D1429" s="34">
        <v>389.4</v>
      </c>
      <c r="E1429" s="34">
        <f>E1430</f>
        <v>389.4</v>
      </c>
      <c r="F1429" s="34">
        <f t="shared" ref="F1429:G1429" si="676">F1430</f>
        <v>347</v>
      </c>
      <c r="G1429" s="34">
        <f t="shared" si="676"/>
        <v>336.59354000000002</v>
      </c>
      <c r="H1429" s="34">
        <f t="shared" si="670"/>
        <v>86.439019003595291</v>
      </c>
      <c r="I1429" s="34">
        <f t="shared" si="671"/>
        <v>86.439019003595291</v>
      </c>
    </row>
    <row r="1430" spans="1:9" ht="25.5">
      <c r="A1430" s="33" t="s">
        <v>91</v>
      </c>
      <c r="B1430" s="28" t="s">
        <v>291</v>
      </c>
      <c r="C1430" s="28" t="s">
        <v>92</v>
      </c>
      <c r="D1430" s="34">
        <v>389.4</v>
      </c>
      <c r="E1430" s="34">
        <f>КВСР!J508</f>
        <v>389.4</v>
      </c>
      <c r="F1430" s="34">
        <f>КВСР!K508</f>
        <v>347</v>
      </c>
      <c r="G1430" s="34">
        <f>КВСР!L508</f>
        <v>336.59354000000002</v>
      </c>
      <c r="H1430" s="34">
        <f t="shared" si="670"/>
        <v>86.439019003595291</v>
      </c>
      <c r="I1430" s="34">
        <f t="shared" si="671"/>
        <v>86.439019003595291</v>
      </c>
    </row>
    <row r="1431" spans="1:9">
      <c r="A1431" s="33" t="s">
        <v>93</v>
      </c>
      <c r="B1431" s="28" t="s">
        <v>291</v>
      </c>
      <c r="C1431" s="28" t="s">
        <v>94</v>
      </c>
      <c r="D1431" s="34">
        <v>378.9</v>
      </c>
      <c r="E1431" s="34">
        <f>E1432</f>
        <v>378.94279999999998</v>
      </c>
      <c r="F1431" s="34">
        <f t="shared" ref="F1431:G1431" si="677">F1432</f>
        <v>349.18763999999999</v>
      </c>
      <c r="G1431" s="34">
        <f t="shared" si="677"/>
        <v>349.18338</v>
      </c>
      <c r="H1431" s="34">
        <f t="shared" si="670"/>
        <v>92.157133808392729</v>
      </c>
      <c r="I1431" s="34">
        <f t="shared" si="671"/>
        <v>92.146725046629726</v>
      </c>
    </row>
    <row r="1432" spans="1:9" ht="25.5">
      <c r="A1432" s="33" t="s">
        <v>268</v>
      </c>
      <c r="B1432" s="28" t="s">
        <v>291</v>
      </c>
      <c r="C1432" s="28" t="s">
        <v>269</v>
      </c>
      <c r="D1432" s="34">
        <v>378.9</v>
      </c>
      <c r="E1432" s="34">
        <f>КВСР!J510</f>
        <v>378.94279999999998</v>
      </c>
      <c r="F1432" s="34">
        <f>КВСР!K510</f>
        <v>349.18763999999999</v>
      </c>
      <c r="G1432" s="34">
        <f>КВСР!L510</f>
        <v>349.18338</v>
      </c>
      <c r="H1432" s="34">
        <f t="shared" si="670"/>
        <v>92.157133808392729</v>
      </c>
      <c r="I1432" s="34">
        <f t="shared" si="671"/>
        <v>92.146725046629726</v>
      </c>
    </row>
    <row r="1433" spans="1:9">
      <c r="A1433" s="30" t="s">
        <v>0</v>
      </c>
      <c r="B1433" s="43" t="s">
        <v>0</v>
      </c>
      <c r="C1433" s="31" t="s">
        <v>0</v>
      </c>
      <c r="D1433" s="32" t="s">
        <v>0</v>
      </c>
      <c r="E1433" s="32" t="s">
        <v>0</v>
      </c>
      <c r="F1433" s="32"/>
      <c r="G1433" s="32"/>
      <c r="H1433" s="32"/>
      <c r="I1433" s="32"/>
    </row>
    <row r="1434" spans="1:9" ht="38.25">
      <c r="A1434" s="30" t="s">
        <v>203</v>
      </c>
      <c r="B1434" s="31" t="s">
        <v>204</v>
      </c>
      <c r="C1434" s="31" t="s">
        <v>0</v>
      </c>
      <c r="D1434" s="32">
        <v>3084960.2</v>
      </c>
      <c r="E1434" s="32">
        <f>E1435+E1452+E1457</f>
        <v>3084960.1151600005</v>
      </c>
      <c r="F1434" s="32">
        <f t="shared" ref="F1434:G1434" si="678">F1435+F1452+F1457</f>
        <v>3065240.6381299999</v>
      </c>
      <c r="G1434" s="32">
        <f t="shared" si="678"/>
        <v>3054469.8090000004</v>
      </c>
      <c r="H1434" s="32">
        <f t="shared" si="670"/>
        <v>99.01164394276465</v>
      </c>
      <c r="I1434" s="32">
        <f t="shared" si="671"/>
        <v>99.011646665700283</v>
      </c>
    </row>
    <row r="1435" spans="1:9" ht="25.5">
      <c r="A1435" s="30" t="s">
        <v>205</v>
      </c>
      <c r="B1435" s="31" t="s">
        <v>206</v>
      </c>
      <c r="C1435" s="31" t="s">
        <v>0</v>
      </c>
      <c r="D1435" s="32">
        <v>205270.3</v>
      </c>
      <c r="E1435" s="32">
        <f>E1436+E1439+E1442+E1445+E1448</f>
        <v>205270.29920000001</v>
      </c>
      <c r="F1435" s="32">
        <f t="shared" ref="F1435:G1435" si="679">F1436+F1439+F1442+F1445+F1448</f>
        <v>196810.00453999999</v>
      </c>
      <c r="G1435" s="32">
        <f t="shared" si="679"/>
        <v>186555.04885999998</v>
      </c>
      <c r="H1435" s="32">
        <f t="shared" si="670"/>
        <v>90.882630784872433</v>
      </c>
      <c r="I1435" s="32">
        <f t="shared" si="671"/>
        <v>90.882631139069332</v>
      </c>
    </row>
    <row r="1436" spans="1:9" ht="25.5">
      <c r="A1436" s="33" t="s">
        <v>118</v>
      </c>
      <c r="B1436" s="28" t="s">
        <v>237</v>
      </c>
      <c r="C1436" s="28" t="s">
        <v>0</v>
      </c>
      <c r="D1436" s="34">
        <v>7112.8</v>
      </c>
      <c r="E1436" s="34">
        <f>E1437</f>
        <v>7112.7610000000004</v>
      </c>
      <c r="F1436" s="34">
        <f t="shared" ref="F1436:G1437" si="680">F1437</f>
        <v>1896.5443</v>
      </c>
      <c r="G1436" s="34">
        <f t="shared" si="680"/>
        <v>1896.5443</v>
      </c>
      <c r="H1436" s="34">
        <f t="shared" si="670"/>
        <v>26.663821561129232</v>
      </c>
      <c r="I1436" s="34">
        <f t="shared" si="671"/>
        <v>26.663967761604813</v>
      </c>
    </row>
    <row r="1437" spans="1:9">
      <c r="A1437" s="33" t="s">
        <v>28</v>
      </c>
      <c r="B1437" s="28" t="s">
        <v>237</v>
      </c>
      <c r="C1437" s="28" t="s">
        <v>29</v>
      </c>
      <c r="D1437" s="34">
        <v>7112.8</v>
      </c>
      <c r="E1437" s="34">
        <f>E1438</f>
        <v>7112.7610000000004</v>
      </c>
      <c r="F1437" s="34">
        <f t="shared" si="680"/>
        <v>1896.5443</v>
      </c>
      <c r="G1437" s="34">
        <f t="shared" si="680"/>
        <v>1896.5443</v>
      </c>
      <c r="H1437" s="34">
        <f t="shared" si="670"/>
        <v>26.663821561129232</v>
      </c>
      <c r="I1437" s="34">
        <f t="shared" si="671"/>
        <v>26.663967761604813</v>
      </c>
    </row>
    <row r="1438" spans="1:9">
      <c r="A1438" s="33" t="s">
        <v>75</v>
      </c>
      <c r="B1438" s="28" t="s">
        <v>237</v>
      </c>
      <c r="C1438" s="28" t="s">
        <v>76</v>
      </c>
      <c r="D1438" s="34">
        <v>7112.8</v>
      </c>
      <c r="E1438" s="34">
        <f>КВСР!J377</f>
        <v>7112.7610000000004</v>
      </c>
      <c r="F1438" s="34">
        <f>КВСР!K377</f>
        <v>1896.5443</v>
      </c>
      <c r="G1438" s="34">
        <f>КВСР!L377</f>
        <v>1896.5443</v>
      </c>
      <c r="H1438" s="34">
        <f t="shared" si="670"/>
        <v>26.663821561129232</v>
      </c>
      <c r="I1438" s="34">
        <f t="shared" si="671"/>
        <v>26.663967761604813</v>
      </c>
    </row>
    <row r="1439" spans="1:9" ht="25.5">
      <c r="A1439" s="33" t="s">
        <v>207</v>
      </c>
      <c r="B1439" s="28" t="s">
        <v>208</v>
      </c>
      <c r="C1439" s="28" t="s">
        <v>0</v>
      </c>
      <c r="D1439" s="34">
        <v>845</v>
      </c>
      <c r="E1439" s="34">
        <f>E1440</f>
        <v>845.00264000000004</v>
      </c>
      <c r="F1439" s="34">
        <f t="shared" ref="F1439:G1440" si="681">F1440</f>
        <v>845.00264000000004</v>
      </c>
      <c r="G1439" s="34">
        <f t="shared" si="681"/>
        <v>845.00264000000004</v>
      </c>
      <c r="H1439" s="34">
        <f t="shared" si="670"/>
        <v>100.00031242603551</v>
      </c>
      <c r="I1439" s="34">
        <f t="shared" si="671"/>
        <v>100</v>
      </c>
    </row>
    <row r="1440" spans="1:9">
      <c r="A1440" s="33" t="s">
        <v>89</v>
      </c>
      <c r="B1440" s="28" t="s">
        <v>208</v>
      </c>
      <c r="C1440" s="28" t="s">
        <v>90</v>
      </c>
      <c r="D1440" s="34">
        <v>845</v>
      </c>
      <c r="E1440" s="34">
        <f>E1441</f>
        <v>845.00264000000004</v>
      </c>
      <c r="F1440" s="34">
        <f t="shared" si="681"/>
        <v>845.00264000000004</v>
      </c>
      <c r="G1440" s="34">
        <f t="shared" si="681"/>
        <v>845.00264000000004</v>
      </c>
      <c r="H1440" s="34">
        <f t="shared" si="670"/>
        <v>100.00031242603551</v>
      </c>
      <c r="I1440" s="34">
        <f t="shared" si="671"/>
        <v>100</v>
      </c>
    </row>
    <row r="1441" spans="1:9" ht="25.5">
      <c r="A1441" s="33" t="s">
        <v>91</v>
      </c>
      <c r="B1441" s="28" t="s">
        <v>208</v>
      </c>
      <c r="C1441" s="28" t="s">
        <v>92</v>
      </c>
      <c r="D1441" s="34">
        <v>845</v>
      </c>
      <c r="E1441" s="34">
        <f>КВСР!J292</f>
        <v>845.00264000000004</v>
      </c>
      <c r="F1441" s="34">
        <f>КВСР!K292</f>
        <v>845.00264000000004</v>
      </c>
      <c r="G1441" s="34">
        <f>КВСР!L292</f>
        <v>845.00264000000004</v>
      </c>
      <c r="H1441" s="34">
        <f t="shared" si="670"/>
        <v>100.00031242603551</v>
      </c>
      <c r="I1441" s="34">
        <f t="shared" si="671"/>
        <v>100</v>
      </c>
    </row>
    <row r="1442" spans="1:9" ht="38.25">
      <c r="A1442" s="33" t="s">
        <v>238</v>
      </c>
      <c r="B1442" s="28" t="s">
        <v>239</v>
      </c>
      <c r="C1442" s="28" t="s">
        <v>0</v>
      </c>
      <c r="D1442" s="34">
        <v>30000</v>
      </c>
      <c r="E1442" s="34">
        <f>E1443</f>
        <v>30000</v>
      </c>
      <c r="F1442" s="34">
        <f t="shared" ref="F1442:G1443" si="682">F1443</f>
        <v>30000</v>
      </c>
      <c r="G1442" s="34">
        <f t="shared" si="682"/>
        <v>30000</v>
      </c>
      <c r="H1442" s="34">
        <f t="shared" si="670"/>
        <v>100</v>
      </c>
      <c r="I1442" s="34">
        <f t="shared" si="671"/>
        <v>100</v>
      </c>
    </row>
    <row r="1443" spans="1:9">
      <c r="A1443" s="33" t="s">
        <v>97</v>
      </c>
      <c r="B1443" s="28" t="s">
        <v>239</v>
      </c>
      <c r="C1443" s="28" t="s">
        <v>98</v>
      </c>
      <c r="D1443" s="34">
        <v>30000</v>
      </c>
      <c r="E1443" s="34">
        <f>E1444</f>
        <v>30000</v>
      </c>
      <c r="F1443" s="34">
        <f t="shared" si="682"/>
        <v>30000</v>
      </c>
      <c r="G1443" s="34">
        <f t="shared" si="682"/>
        <v>30000</v>
      </c>
      <c r="H1443" s="34">
        <f t="shared" si="670"/>
        <v>100</v>
      </c>
      <c r="I1443" s="34">
        <f t="shared" si="671"/>
        <v>100</v>
      </c>
    </row>
    <row r="1444" spans="1:9" ht="25.5">
      <c r="A1444" s="33" t="s">
        <v>240</v>
      </c>
      <c r="B1444" s="28" t="s">
        <v>239</v>
      </c>
      <c r="C1444" s="28" t="s">
        <v>241</v>
      </c>
      <c r="D1444" s="34">
        <v>30000</v>
      </c>
      <c r="E1444" s="34">
        <f>КВСР!J380</f>
        <v>30000</v>
      </c>
      <c r="F1444" s="34">
        <f>КВСР!K380</f>
        <v>30000</v>
      </c>
      <c r="G1444" s="34">
        <f>КВСР!L380</f>
        <v>30000</v>
      </c>
      <c r="H1444" s="34">
        <f t="shared" si="670"/>
        <v>100</v>
      </c>
      <c r="I1444" s="34">
        <f t="shared" si="671"/>
        <v>100</v>
      </c>
    </row>
    <row r="1445" spans="1:9" ht="25.5">
      <c r="A1445" s="33" t="s">
        <v>242</v>
      </c>
      <c r="B1445" s="28" t="s">
        <v>243</v>
      </c>
      <c r="C1445" s="28" t="s">
        <v>0</v>
      </c>
      <c r="D1445" s="34">
        <v>97312.5</v>
      </c>
      <c r="E1445" s="34">
        <f>E1446</f>
        <v>97312.535560000004</v>
      </c>
      <c r="F1445" s="34">
        <f t="shared" ref="F1445:G1446" si="683">F1446</f>
        <v>94068.457599999994</v>
      </c>
      <c r="G1445" s="34">
        <f t="shared" si="683"/>
        <v>83813.501919999995</v>
      </c>
      <c r="H1445" s="34">
        <f t="shared" si="670"/>
        <v>86.128197220295434</v>
      </c>
      <c r="I1445" s="34">
        <f t="shared" si="671"/>
        <v>86.128165747282466</v>
      </c>
    </row>
    <row r="1446" spans="1:9">
      <c r="A1446" s="33" t="s">
        <v>28</v>
      </c>
      <c r="B1446" s="28" t="s">
        <v>243</v>
      </c>
      <c r="C1446" s="28" t="s">
        <v>29</v>
      </c>
      <c r="D1446" s="34">
        <v>97312.5</v>
      </c>
      <c r="E1446" s="34">
        <f>E1447</f>
        <v>97312.535560000004</v>
      </c>
      <c r="F1446" s="34">
        <f t="shared" si="683"/>
        <v>94068.457599999994</v>
      </c>
      <c r="G1446" s="34">
        <f t="shared" si="683"/>
        <v>83813.501919999995</v>
      </c>
      <c r="H1446" s="34">
        <f t="shared" si="670"/>
        <v>86.128197220295434</v>
      </c>
      <c r="I1446" s="34">
        <f t="shared" si="671"/>
        <v>86.128165747282466</v>
      </c>
    </row>
    <row r="1447" spans="1:9">
      <c r="A1447" s="33" t="s">
        <v>75</v>
      </c>
      <c r="B1447" s="28" t="s">
        <v>243</v>
      </c>
      <c r="C1447" s="28" t="s">
        <v>76</v>
      </c>
      <c r="D1447" s="34">
        <v>97312.5</v>
      </c>
      <c r="E1447" s="34">
        <f>КВСР!J383</f>
        <v>97312.535560000004</v>
      </c>
      <c r="F1447" s="34">
        <f>КВСР!K383</f>
        <v>94068.457599999994</v>
      </c>
      <c r="G1447" s="34">
        <f>КВСР!L383</f>
        <v>83813.501919999995</v>
      </c>
      <c r="H1447" s="34">
        <f t="shared" si="670"/>
        <v>86.128197220295434</v>
      </c>
      <c r="I1447" s="34">
        <f t="shared" si="671"/>
        <v>86.128165747282466</v>
      </c>
    </row>
    <row r="1448" spans="1:9" ht="38.25">
      <c r="A1448" s="33" t="s">
        <v>244</v>
      </c>
      <c r="B1448" s="28" t="s">
        <v>245</v>
      </c>
      <c r="C1448" s="28" t="s">
        <v>0</v>
      </c>
      <c r="D1448" s="34">
        <v>70000</v>
      </c>
      <c r="E1448" s="34">
        <f>E1449</f>
        <v>70000</v>
      </c>
      <c r="F1448" s="34">
        <f t="shared" ref="F1448:G1449" si="684">F1449</f>
        <v>70000</v>
      </c>
      <c r="G1448" s="34">
        <f t="shared" si="684"/>
        <v>70000</v>
      </c>
      <c r="H1448" s="34">
        <f t="shared" si="670"/>
        <v>100</v>
      </c>
      <c r="I1448" s="34">
        <f t="shared" si="671"/>
        <v>100</v>
      </c>
    </row>
    <row r="1449" spans="1:9">
      <c r="A1449" s="33" t="s">
        <v>28</v>
      </c>
      <c r="B1449" s="28" t="s">
        <v>245</v>
      </c>
      <c r="C1449" s="28" t="s">
        <v>29</v>
      </c>
      <c r="D1449" s="34">
        <v>70000</v>
      </c>
      <c r="E1449" s="34">
        <f>E1450</f>
        <v>70000</v>
      </c>
      <c r="F1449" s="34">
        <f t="shared" si="684"/>
        <v>70000</v>
      </c>
      <c r="G1449" s="34">
        <f t="shared" si="684"/>
        <v>70000</v>
      </c>
      <c r="H1449" s="34">
        <f t="shared" si="670"/>
        <v>100</v>
      </c>
      <c r="I1449" s="34">
        <f t="shared" si="671"/>
        <v>100</v>
      </c>
    </row>
    <row r="1450" spans="1:9">
      <c r="A1450" s="33" t="s">
        <v>75</v>
      </c>
      <c r="B1450" s="28" t="s">
        <v>245</v>
      </c>
      <c r="C1450" s="28" t="s">
        <v>76</v>
      </c>
      <c r="D1450" s="34">
        <v>70000</v>
      </c>
      <c r="E1450" s="34">
        <f>КВСР!J386</f>
        <v>70000</v>
      </c>
      <c r="F1450" s="34">
        <f>КВСР!K386</f>
        <v>70000</v>
      </c>
      <c r="G1450" s="34">
        <f>КВСР!L386</f>
        <v>70000</v>
      </c>
      <c r="H1450" s="34">
        <f t="shared" si="670"/>
        <v>100</v>
      </c>
      <c r="I1450" s="34">
        <f t="shared" si="671"/>
        <v>100</v>
      </c>
    </row>
    <row r="1451" spans="1:9">
      <c r="A1451" s="30" t="s">
        <v>0</v>
      </c>
      <c r="B1451" s="43" t="s">
        <v>0</v>
      </c>
      <c r="C1451" s="31" t="s">
        <v>0</v>
      </c>
      <c r="D1451" s="32" t="s">
        <v>0</v>
      </c>
      <c r="E1451" s="32" t="s">
        <v>0</v>
      </c>
      <c r="F1451" s="32"/>
      <c r="G1451" s="32"/>
      <c r="H1451" s="32"/>
      <c r="I1451" s="32"/>
    </row>
    <row r="1452" spans="1:9">
      <c r="A1452" s="30" t="s">
        <v>209</v>
      </c>
      <c r="B1452" s="31" t="s">
        <v>210</v>
      </c>
      <c r="C1452" s="31" t="s">
        <v>0</v>
      </c>
      <c r="D1452" s="32">
        <v>1255</v>
      </c>
      <c r="E1452" s="32">
        <f>E1453</f>
        <v>1254.9973600000001</v>
      </c>
      <c r="F1452" s="32">
        <f t="shared" ref="F1452:G1454" si="685">F1453</f>
        <v>1254.99</v>
      </c>
      <c r="G1452" s="32">
        <f t="shared" si="685"/>
        <v>1254.99</v>
      </c>
      <c r="H1452" s="32">
        <f t="shared" si="670"/>
        <v>99.999203187250998</v>
      </c>
      <c r="I1452" s="32">
        <f t="shared" si="671"/>
        <v>99.999413544583078</v>
      </c>
    </row>
    <row r="1453" spans="1:9" ht="25.5">
      <c r="A1453" s="33" t="s">
        <v>118</v>
      </c>
      <c r="B1453" s="28" t="s">
        <v>211</v>
      </c>
      <c r="C1453" s="28" t="s">
        <v>0</v>
      </c>
      <c r="D1453" s="34">
        <v>1255</v>
      </c>
      <c r="E1453" s="34">
        <f>E1454</f>
        <v>1254.9973600000001</v>
      </c>
      <c r="F1453" s="34">
        <f t="shared" si="685"/>
        <v>1254.99</v>
      </c>
      <c r="G1453" s="34">
        <f t="shared" si="685"/>
        <v>1254.99</v>
      </c>
      <c r="H1453" s="34">
        <f t="shared" si="670"/>
        <v>99.999203187250998</v>
      </c>
      <c r="I1453" s="34">
        <f t="shared" si="671"/>
        <v>99.999413544583078</v>
      </c>
    </row>
    <row r="1454" spans="1:9">
      <c r="A1454" s="33" t="s">
        <v>28</v>
      </c>
      <c r="B1454" s="28" t="s">
        <v>211</v>
      </c>
      <c r="C1454" s="28" t="s">
        <v>29</v>
      </c>
      <c r="D1454" s="34">
        <v>1255</v>
      </c>
      <c r="E1454" s="34">
        <f>E1455</f>
        <v>1254.9973600000001</v>
      </c>
      <c r="F1454" s="34">
        <f t="shared" si="685"/>
        <v>1254.99</v>
      </c>
      <c r="G1454" s="34">
        <f t="shared" si="685"/>
        <v>1254.99</v>
      </c>
      <c r="H1454" s="34">
        <f t="shared" si="670"/>
        <v>99.999203187250998</v>
      </c>
      <c r="I1454" s="34">
        <f t="shared" si="671"/>
        <v>99.999413544583078</v>
      </c>
    </row>
    <row r="1455" spans="1:9">
      <c r="A1455" s="33" t="s">
        <v>75</v>
      </c>
      <c r="B1455" s="28" t="s">
        <v>211</v>
      </c>
      <c r="C1455" s="28" t="s">
        <v>76</v>
      </c>
      <c r="D1455" s="34">
        <v>1255</v>
      </c>
      <c r="E1455" s="34">
        <f>КВСР!J296</f>
        <v>1254.9973600000001</v>
      </c>
      <c r="F1455" s="34">
        <f>КВСР!K296</f>
        <v>1254.99</v>
      </c>
      <c r="G1455" s="34">
        <f>КВСР!L296</f>
        <v>1254.99</v>
      </c>
      <c r="H1455" s="34">
        <f t="shared" si="670"/>
        <v>99.999203187250998</v>
      </c>
      <c r="I1455" s="34">
        <f t="shared" si="671"/>
        <v>99.999413544583078</v>
      </c>
    </row>
    <row r="1456" spans="1:9">
      <c r="A1456" s="30" t="s">
        <v>0</v>
      </c>
      <c r="B1456" s="43" t="s">
        <v>0</v>
      </c>
      <c r="C1456" s="31" t="s">
        <v>0</v>
      </c>
      <c r="D1456" s="32" t="s">
        <v>0</v>
      </c>
      <c r="E1456" s="32" t="s">
        <v>0</v>
      </c>
      <c r="F1456" s="32"/>
      <c r="G1456" s="32"/>
      <c r="H1456" s="32"/>
      <c r="I1456" s="32"/>
    </row>
    <row r="1457" spans="1:9" ht="38.25">
      <c r="A1457" s="30" t="s">
        <v>212</v>
      </c>
      <c r="B1457" s="31" t="s">
        <v>213</v>
      </c>
      <c r="C1457" s="31" t="s">
        <v>0</v>
      </c>
      <c r="D1457" s="32">
        <v>2878434.9</v>
      </c>
      <c r="E1457" s="32">
        <f>E1458+E1467+E1470+E1474+E1477+E1480+E1483+E1486+E1489+E1492+E1495</f>
        <v>2878434.8186000003</v>
      </c>
      <c r="F1457" s="32">
        <f t="shared" ref="F1457:G1457" si="686">F1458+F1467+F1470+F1474+F1477+F1480+F1483+F1486+F1489+F1492+F1495</f>
        <v>2867175.64359</v>
      </c>
      <c r="G1457" s="32">
        <f t="shared" si="686"/>
        <v>2866659.7701400002</v>
      </c>
      <c r="H1457" s="32">
        <f t="shared" si="670"/>
        <v>99.590919014357425</v>
      </c>
      <c r="I1457" s="32">
        <f t="shared" si="671"/>
        <v>99.590921830714677</v>
      </c>
    </row>
    <row r="1458" spans="1:9">
      <c r="A1458" s="33" t="s">
        <v>83</v>
      </c>
      <c r="B1458" s="28" t="s">
        <v>214</v>
      </c>
      <c r="C1458" s="28" t="s">
        <v>0</v>
      </c>
      <c r="D1458" s="34">
        <v>104485.7</v>
      </c>
      <c r="E1458" s="34">
        <f>E1459+E1461+E1463+E1465</f>
        <v>104485.7</v>
      </c>
      <c r="F1458" s="34">
        <f t="shared" ref="F1458:G1458" si="687">F1459+F1461+F1463+F1465</f>
        <v>104477.7</v>
      </c>
      <c r="G1458" s="34">
        <f t="shared" si="687"/>
        <v>103961.82655000001</v>
      </c>
      <c r="H1458" s="34">
        <f t="shared" si="670"/>
        <v>99.498617083486081</v>
      </c>
      <c r="I1458" s="34">
        <f t="shared" si="671"/>
        <v>99.498617083486081</v>
      </c>
    </row>
    <row r="1459" spans="1:9" ht="38.25">
      <c r="A1459" s="33" t="s">
        <v>85</v>
      </c>
      <c r="B1459" s="28" t="s">
        <v>214</v>
      </c>
      <c r="C1459" s="28" t="s">
        <v>86</v>
      </c>
      <c r="D1459" s="34">
        <v>96337.7</v>
      </c>
      <c r="E1459" s="34">
        <f>E1460</f>
        <v>96337.7</v>
      </c>
      <c r="F1459" s="34">
        <f t="shared" ref="F1459:G1459" si="688">F1460</f>
        <v>96329.7</v>
      </c>
      <c r="G1459" s="34">
        <f t="shared" si="688"/>
        <v>95851.713190000009</v>
      </c>
      <c r="H1459" s="34">
        <f t="shared" si="670"/>
        <v>99.495538288748861</v>
      </c>
      <c r="I1459" s="34">
        <f t="shared" si="671"/>
        <v>99.495538288748861</v>
      </c>
    </row>
    <row r="1460" spans="1:9">
      <c r="A1460" s="33" t="s">
        <v>87</v>
      </c>
      <c r="B1460" s="28" t="s">
        <v>214</v>
      </c>
      <c r="C1460" s="28" t="s">
        <v>88</v>
      </c>
      <c r="D1460" s="34">
        <v>96337.7</v>
      </c>
      <c r="E1460" s="34">
        <f>КВСР!J300+КВСР!J2833</f>
        <v>96337.7</v>
      </c>
      <c r="F1460" s="34">
        <f>КВСР!K300+КВСР!K2833</f>
        <v>96329.7</v>
      </c>
      <c r="G1460" s="34">
        <f>КВСР!L300+КВСР!L2833</f>
        <v>95851.713190000009</v>
      </c>
      <c r="H1460" s="34">
        <f t="shared" si="670"/>
        <v>99.495538288748861</v>
      </c>
      <c r="I1460" s="34">
        <f t="shared" si="671"/>
        <v>99.495538288748861</v>
      </c>
    </row>
    <row r="1461" spans="1:9">
      <c r="A1461" s="33" t="s">
        <v>89</v>
      </c>
      <c r="B1461" s="28" t="s">
        <v>214</v>
      </c>
      <c r="C1461" s="28" t="s">
        <v>90</v>
      </c>
      <c r="D1461" s="34">
        <v>8113.4</v>
      </c>
      <c r="E1461" s="34">
        <f>E1462</f>
        <v>8067.4000000000005</v>
      </c>
      <c r="F1461" s="34">
        <f t="shared" ref="F1461:G1461" si="689">F1462</f>
        <v>8067.4000000000005</v>
      </c>
      <c r="G1461" s="34">
        <f t="shared" si="689"/>
        <v>8033.5766899999999</v>
      </c>
      <c r="H1461" s="34">
        <f t="shared" si="670"/>
        <v>99.016154633076141</v>
      </c>
      <c r="I1461" s="34">
        <f t="shared" si="671"/>
        <v>99.580740883060216</v>
      </c>
    </row>
    <row r="1462" spans="1:9" ht="25.5">
      <c r="A1462" s="33" t="s">
        <v>91</v>
      </c>
      <c r="B1462" s="28" t="s">
        <v>214</v>
      </c>
      <c r="C1462" s="28" t="s">
        <v>92</v>
      </c>
      <c r="D1462" s="34">
        <v>8113.4</v>
      </c>
      <c r="E1462" s="34">
        <f>КВСР!J302+КВСР!J2835</f>
        <v>8067.4000000000005</v>
      </c>
      <c r="F1462" s="34">
        <f>КВСР!K302+КВСР!K2835</f>
        <v>8067.4000000000005</v>
      </c>
      <c r="G1462" s="34">
        <f>КВСР!L302+КВСР!L2835</f>
        <v>8033.5766899999999</v>
      </c>
      <c r="H1462" s="34">
        <f t="shared" si="670"/>
        <v>99.016154633076141</v>
      </c>
      <c r="I1462" s="34">
        <f t="shared" si="671"/>
        <v>99.580740883060216</v>
      </c>
    </row>
    <row r="1463" spans="1:9">
      <c r="A1463" s="33" t="s">
        <v>93</v>
      </c>
      <c r="B1463" s="28" t="s">
        <v>214</v>
      </c>
      <c r="C1463" s="28" t="s">
        <v>94</v>
      </c>
      <c r="D1463" s="34">
        <v>30</v>
      </c>
      <c r="E1463" s="34">
        <f>E1464</f>
        <v>30</v>
      </c>
      <c r="F1463" s="34">
        <f t="shared" ref="F1463:G1463" si="690">F1464</f>
        <v>30</v>
      </c>
      <c r="G1463" s="34">
        <f t="shared" si="690"/>
        <v>30</v>
      </c>
      <c r="H1463" s="34">
        <f t="shared" si="670"/>
        <v>100</v>
      </c>
      <c r="I1463" s="34">
        <f t="shared" si="671"/>
        <v>100</v>
      </c>
    </row>
    <row r="1464" spans="1:9">
      <c r="A1464" s="33" t="s">
        <v>95</v>
      </c>
      <c r="B1464" s="28" t="s">
        <v>214</v>
      </c>
      <c r="C1464" s="28" t="s">
        <v>96</v>
      </c>
      <c r="D1464" s="34">
        <v>30</v>
      </c>
      <c r="E1464" s="34">
        <f>КВСР!J304</f>
        <v>30</v>
      </c>
      <c r="F1464" s="34">
        <f>КВСР!K304</f>
        <v>30</v>
      </c>
      <c r="G1464" s="34">
        <f>КВСР!L304</f>
        <v>30</v>
      </c>
      <c r="H1464" s="34">
        <f t="shared" si="670"/>
        <v>100</v>
      </c>
      <c r="I1464" s="34">
        <f t="shared" si="671"/>
        <v>100</v>
      </c>
    </row>
    <row r="1465" spans="1:9">
      <c r="A1465" s="33" t="s">
        <v>97</v>
      </c>
      <c r="B1465" s="28" t="s">
        <v>214</v>
      </c>
      <c r="C1465" s="28" t="s">
        <v>98</v>
      </c>
      <c r="D1465" s="34">
        <v>4.5999999999999996</v>
      </c>
      <c r="E1465" s="34">
        <f>E1466</f>
        <v>50.6</v>
      </c>
      <c r="F1465" s="34">
        <f t="shared" ref="F1465:G1465" si="691">F1466</f>
        <v>50.6</v>
      </c>
      <c r="G1465" s="34">
        <f t="shared" si="691"/>
        <v>46.536670000000001</v>
      </c>
      <c r="H1465" s="34">
        <f t="shared" si="670"/>
        <v>1011.6667391304348</v>
      </c>
      <c r="I1465" s="34">
        <f t="shared" si="671"/>
        <v>91.969703557312258</v>
      </c>
    </row>
    <row r="1466" spans="1:9">
      <c r="A1466" s="33" t="s">
        <v>99</v>
      </c>
      <c r="B1466" s="28" t="s">
        <v>214</v>
      </c>
      <c r="C1466" s="28" t="s">
        <v>100</v>
      </c>
      <c r="D1466" s="34">
        <v>4.5999999999999996</v>
      </c>
      <c r="E1466" s="34">
        <f>КВСР!J306+КВСР!J2837</f>
        <v>50.6</v>
      </c>
      <c r="F1466" s="34">
        <f>КВСР!K306+КВСР!K2837</f>
        <v>50.6</v>
      </c>
      <c r="G1466" s="34">
        <f>КВСР!L306+КВСР!L2837</f>
        <v>46.536670000000001</v>
      </c>
      <c r="H1466" s="34">
        <f t="shared" si="670"/>
        <v>1011.6667391304348</v>
      </c>
      <c r="I1466" s="34">
        <f t="shared" si="671"/>
        <v>91.969703557312258</v>
      </c>
    </row>
    <row r="1467" spans="1:9">
      <c r="A1467" s="33" t="s">
        <v>246</v>
      </c>
      <c r="B1467" s="28" t="s">
        <v>247</v>
      </c>
      <c r="C1467" s="28" t="s">
        <v>0</v>
      </c>
      <c r="D1467" s="34">
        <v>927.3</v>
      </c>
      <c r="E1467" s="34">
        <f>E1468</f>
        <v>930.29998000000001</v>
      </c>
      <c r="F1467" s="34">
        <f t="shared" ref="F1467:G1468" si="692">F1468</f>
        <v>930.29998000000001</v>
      </c>
      <c r="G1467" s="34">
        <f t="shared" si="692"/>
        <v>930.29998000000001</v>
      </c>
      <c r="H1467" s="34">
        <f t="shared" si="670"/>
        <v>100.32351773967434</v>
      </c>
      <c r="I1467" s="34">
        <f t="shared" si="671"/>
        <v>100</v>
      </c>
    </row>
    <row r="1468" spans="1:9">
      <c r="A1468" s="33" t="s">
        <v>97</v>
      </c>
      <c r="B1468" s="28" t="s">
        <v>247</v>
      </c>
      <c r="C1468" s="28" t="s">
        <v>98</v>
      </c>
      <c r="D1468" s="34">
        <v>927.3</v>
      </c>
      <c r="E1468" s="34">
        <f>E1469</f>
        <v>930.29998000000001</v>
      </c>
      <c r="F1468" s="34">
        <f t="shared" si="692"/>
        <v>930.29998000000001</v>
      </c>
      <c r="G1468" s="34">
        <f t="shared" si="692"/>
        <v>930.29998000000001</v>
      </c>
      <c r="H1468" s="34">
        <f t="shared" si="670"/>
        <v>100.32351773967434</v>
      </c>
      <c r="I1468" s="34">
        <f t="shared" si="671"/>
        <v>100</v>
      </c>
    </row>
    <row r="1469" spans="1:9">
      <c r="A1469" s="33" t="s">
        <v>248</v>
      </c>
      <c r="B1469" s="28" t="s">
        <v>247</v>
      </c>
      <c r="C1469" s="28" t="s">
        <v>249</v>
      </c>
      <c r="D1469" s="34">
        <v>927.3</v>
      </c>
      <c r="E1469" s="34">
        <f>КВСР!J390</f>
        <v>930.29998000000001</v>
      </c>
      <c r="F1469" s="34">
        <f>КВСР!K390</f>
        <v>930.29998000000001</v>
      </c>
      <c r="G1469" s="34">
        <f>КВСР!L390</f>
        <v>930.29998000000001</v>
      </c>
      <c r="H1469" s="34">
        <f t="shared" si="670"/>
        <v>100.32351773967434</v>
      </c>
      <c r="I1469" s="34">
        <f t="shared" si="671"/>
        <v>100</v>
      </c>
    </row>
    <row r="1470" spans="1:9">
      <c r="A1470" s="33" t="s">
        <v>60</v>
      </c>
      <c r="B1470" s="28" t="s">
        <v>215</v>
      </c>
      <c r="C1470" s="28" t="s">
        <v>0</v>
      </c>
      <c r="D1470" s="34">
        <v>34334.199999999997</v>
      </c>
      <c r="E1470" s="34">
        <f>E1471</f>
        <v>34334.199999999997</v>
      </c>
      <c r="F1470" s="34">
        <f t="shared" ref="F1470:G1470" si="693">F1471</f>
        <v>34334.199999999997</v>
      </c>
      <c r="G1470" s="34">
        <f t="shared" si="693"/>
        <v>34334.199999999997</v>
      </c>
      <c r="H1470" s="34">
        <f t="shared" si="670"/>
        <v>100</v>
      </c>
      <c r="I1470" s="34">
        <f t="shared" si="671"/>
        <v>100</v>
      </c>
    </row>
    <row r="1471" spans="1:9" ht="25.5">
      <c r="A1471" s="33" t="s">
        <v>62</v>
      </c>
      <c r="B1471" s="28" t="s">
        <v>215</v>
      </c>
      <c r="C1471" s="28" t="s">
        <v>63</v>
      </c>
      <c r="D1471" s="34">
        <v>34334.199999999997</v>
      </c>
      <c r="E1471" s="34">
        <f>E1472+E1473</f>
        <v>34334.199999999997</v>
      </c>
      <c r="F1471" s="34">
        <f t="shared" ref="F1471:G1471" si="694">F1472+F1473</f>
        <v>34334.199999999997</v>
      </c>
      <c r="G1471" s="34">
        <f t="shared" si="694"/>
        <v>34334.199999999997</v>
      </c>
      <c r="H1471" s="34">
        <f t="shared" si="670"/>
        <v>100</v>
      </c>
      <c r="I1471" s="34">
        <f t="shared" si="671"/>
        <v>100</v>
      </c>
    </row>
    <row r="1472" spans="1:9">
      <c r="A1472" s="33" t="s">
        <v>64</v>
      </c>
      <c r="B1472" s="28" t="s">
        <v>215</v>
      </c>
      <c r="C1472" s="28" t="s">
        <v>65</v>
      </c>
      <c r="D1472" s="34">
        <v>33934.199999999997</v>
      </c>
      <c r="E1472" s="34">
        <f>КВСР!J325</f>
        <v>33934.199999999997</v>
      </c>
      <c r="F1472" s="34">
        <f>КВСР!K325</f>
        <v>33934.199999999997</v>
      </c>
      <c r="G1472" s="34">
        <f>КВСР!L325</f>
        <v>33934.199999999997</v>
      </c>
      <c r="H1472" s="34">
        <f t="shared" si="670"/>
        <v>100</v>
      </c>
      <c r="I1472" s="34">
        <f t="shared" si="671"/>
        <v>100</v>
      </c>
    </row>
    <row r="1473" spans="1:9">
      <c r="A1473" s="33" t="s">
        <v>102</v>
      </c>
      <c r="B1473" s="28" t="s">
        <v>215</v>
      </c>
      <c r="C1473" s="28" t="s">
        <v>103</v>
      </c>
      <c r="D1473" s="34">
        <v>400</v>
      </c>
      <c r="E1473" s="34">
        <f>КВСР!J333</f>
        <v>400</v>
      </c>
      <c r="F1473" s="34">
        <f>КВСР!K333</f>
        <v>400</v>
      </c>
      <c r="G1473" s="34">
        <f>КВСР!L333</f>
        <v>400</v>
      </c>
      <c r="H1473" s="34">
        <f t="shared" si="670"/>
        <v>100</v>
      </c>
      <c r="I1473" s="34">
        <f t="shared" si="671"/>
        <v>100</v>
      </c>
    </row>
    <row r="1474" spans="1:9" ht="38.25">
      <c r="A1474" s="33" t="s">
        <v>250</v>
      </c>
      <c r="B1474" s="28" t="s">
        <v>251</v>
      </c>
      <c r="C1474" s="28" t="s">
        <v>0</v>
      </c>
      <c r="D1474" s="34">
        <v>73955.5</v>
      </c>
      <c r="E1474" s="34">
        <f>E1475</f>
        <v>73955.5</v>
      </c>
      <c r="F1474" s="34">
        <f t="shared" ref="F1474:G1475" si="695">F1475</f>
        <v>73955.5</v>
      </c>
      <c r="G1474" s="34">
        <f t="shared" si="695"/>
        <v>73955.5</v>
      </c>
      <c r="H1474" s="34">
        <f t="shared" si="670"/>
        <v>100</v>
      </c>
      <c r="I1474" s="34">
        <f t="shared" si="671"/>
        <v>100</v>
      </c>
    </row>
    <row r="1475" spans="1:9">
      <c r="A1475" s="33" t="s">
        <v>97</v>
      </c>
      <c r="B1475" s="28" t="s">
        <v>251</v>
      </c>
      <c r="C1475" s="28" t="s">
        <v>98</v>
      </c>
      <c r="D1475" s="34">
        <v>73955.5</v>
      </c>
      <c r="E1475" s="34">
        <f>E1476</f>
        <v>73955.5</v>
      </c>
      <c r="F1475" s="34">
        <f t="shared" si="695"/>
        <v>73955.5</v>
      </c>
      <c r="G1475" s="34">
        <f t="shared" si="695"/>
        <v>73955.5</v>
      </c>
      <c r="H1475" s="34">
        <f t="shared" si="670"/>
        <v>100</v>
      </c>
      <c r="I1475" s="34">
        <f t="shared" si="671"/>
        <v>100</v>
      </c>
    </row>
    <row r="1476" spans="1:9" ht="25.5">
      <c r="A1476" s="33" t="s">
        <v>240</v>
      </c>
      <c r="B1476" s="28" t="s">
        <v>251</v>
      </c>
      <c r="C1476" s="28" t="s">
        <v>241</v>
      </c>
      <c r="D1476" s="34">
        <v>73955.5</v>
      </c>
      <c r="E1476" s="34">
        <f>КВСР!J393</f>
        <v>73955.5</v>
      </c>
      <c r="F1476" s="34">
        <f>КВСР!K393</f>
        <v>73955.5</v>
      </c>
      <c r="G1476" s="34">
        <f>КВСР!L393</f>
        <v>73955.5</v>
      </c>
      <c r="H1476" s="34">
        <f t="shared" si="670"/>
        <v>100</v>
      </c>
      <c r="I1476" s="34">
        <f t="shared" si="671"/>
        <v>100</v>
      </c>
    </row>
    <row r="1477" spans="1:9" ht="51">
      <c r="A1477" s="33" t="s">
        <v>252</v>
      </c>
      <c r="B1477" s="28" t="s">
        <v>253</v>
      </c>
      <c r="C1477" s="28" t="s">
        <v>0</v>
      </c>
      <c r="D1477" s="34">
        <v>783451.2</v>
      </c>
      <c r="E1477" s="34">
        <f>E1478</f>
        <v>783451.18834999995</v>
      </c>
      <c r="F1477" s="34">
        <f t="shared" ref="F1477:G1478" si="696">F1478</f>
        <v>783451.18834999995</v>
      </c>
      <c r="G1477" s="34">
        <f t="shared" si="696"/>
        <v>783451.18834999995</v>
      </c>
      <c r="H1477" s="34">
        <f t="shared" si="670"/>
        <v>99.999998512989706</v>
      </c>
      <c r="I1477" s="34">
        <f t="shared" si="671"/>
        <v>100</v>
      </c>
    </row>
    <row r="1478" spans="1:9">
      <c r="A1478" s="33" t="s">
        <v>97</v>
      </c>
      <c r="B1478" s="28" t="s">
        <v>253</v>
      </c>
      <c r="C1478" s="28" t="s">
        <v>98</v>
      </c>
      <c r="D1478" s="34">
        <v>783451.2</v>
      </c>
      <c r="E1478" s="34">
        <f>E1479</f>
        <v>783451.18834999995</v>
      </c>
      <c r="F1478" s="34">
        <f t="shared" si="696"/>
        <v>783451.18834999995</v>
      </c>
      <c r="G1478" s="34">
        <f t="shared" si="696"/>
        <v>783451.18834999995</v>
      </c>
      <c r="H1478" s="34">
        <f t="shared" si="670"/>
        <v>99.999998512989706</v>
      </c>
      <c r="I1478" s="34">
        <f t="shared" si="671"/>
        <v>100</v>
      </c>
    </row>
    <row r="1479" spans="1:9" ht="25.5">
      <c r="A1479" s="33" t="s">
        <v>240</v>
      </c>
      <c r="B1479" s="28" t="s">
        <v>253</v>
      </c>
      <c r="C1479" s="28" t="s">
        <v>241</v>
      </c>
      <c r="D1479" s="34">
        <v>783451.2</v>
      </c>
      <c r="E1479" s="34">
        <f>КВСР!J396</f>
        <v>783451.18834999995</v>
      </c>
      <c r="F1479" s="34">
        <f>КВСР!K396</f>
        <v>783451.18834999995</v>
      </c>
      <c r="G1479" s="34">
        <f>КВСР!L396</f>
        <v>783451.18834999995</v>
      </c>
      <c r="H1479" s="34">
        <f t="shared" si="670"/>
        <v>99.999998512989706</v>
      </c>
      <c r="I1479" s="34">
        <f t="shared" si="671"/>
        <v>100</v>
      </c>
    </row>
    <row r="1480" spans="1:9" ht="51">
      <c r="A1480" s="33" t="s">
        <v>254</v>
      </c>
      <c r="B1480" s="28" t="s">
        <v>255</v>
      </c>
      <c r="C1480" s="28" t="s">
        <v>0</v>
      </c>
      <c r="D1480" s="34">
        <v>1312322.1000000001</v>
      </c>
      <c r="E1480" s="34">
        <f>E1481</f>
        <v>1312319.05</v>
      </c>
      <c r="F1480" s="34">
        <f t="shared" ref="F1480:G1481" si="697">F1481</f>
        <v>1301067.8749899999</v>
      </c>
      <c r="G1480" s="34">
        <f t="shared" si="697"/>
        <v>1301067.8749899999</v>
      </c>
      <c r="H1480" s="34">
        <f t="shared" si="670"/>
        <v>99.142418998354131</v>
      </c>
      <c r="I1480" s="34">
        <f t="shared" si="671"/>
        <v>99.142649418218838</v>
      </c>
    </row>
    <row r="1481" spans="1:9">
      <c r="A1481" s="33" t="s">
        <v>97</v>
      </c>
      <c r="B1481" s="28" t="s">
        <v>255</v>
      </c>
      <c r="C1481" s="28" t="s">
        <v>98</v>
      </c>
      <c r="D1481" s="34">
        <v>1312322.1000000001</v>
      </c>
      <c r="E1481" s="34">
        <f>E1482</f>
        <v>1312319.05</v>
      </c>
      <c r="F1481" s="34">
        <f t="shared" si="697"/>
        <v>1301067.8749899999</v>
      </c>
      <c r="G1481" s="34">
        <f t="shared" si="697"/>
        <v>1301067.8749899999</v>
      </c>
      <c r="H1481" s="34">
        <f t="shared" si="670"/>
        <v>99.142418998354131</v>
      </c>
      <c r="I1481" s="34">
        <f t="shared" si="671"/>
        <v>99.142649418218838</v>
      </c>
    </row>
    <row r="1482" spans="1:9" ht="25.5">
      <c r="A1482" s="33" t="s">
        <v>240</v>
      </c>
      <c r="B1482" s="28" t="s">
        <v>255</v>
      </c>
      <c r="C1482" s="28" t="s">
        <v>241</v>
      </c>
      <c r="D1482" s="34">
        <v>1312322.1000000001</v>
      </c>
      <c r="E1482" s="34">
        <f>КВСР!J399</f>
        <v>1312319.05</v>
      </c>
      <c r="F1482" s="34">
        <f>КВСР!K399</f>
        <v>1301067.8749899999</v>
      </c>
      <c r="G1482" s="34">
        <f>КВСР!L399</f>
        <v>1301067.8749899999</v>
      </c>
      <c r="H1482" s="34">
        <f t="shared" ref="H1482:H1544" si="698">G1482/D1482*100</f>
        <v>99.142418998354131</v>
      </c>
      <c r="I1482" s="34">
        <f t="shared" ref="I1482:I1544" si="699">G1482/E1482*100</f>
        <v>99.142649418218838</v>
      </c>
    </row>
    <row r="1483" spans="1:9" ht="38.25">
      <c r="A1483" s="33" t="s">
        <v>256</v>
      </c>
      <c r="B1483" s="28" t="s">
        <v>257</v>
      </c>
      <c r="C1483" s="28" t="s">
        <v>0</v>
      </c>
      <c r="D1483" s="34">
        <v>77669.3</v>
      </c>
      <c r="E1483" s="34">
        <f>E1484</f>
        <v>77669.298569999999</v>
      </c>
      <c r="F1483" s="34">
        <f t="shared" ref="F1483:G1484" si="700">F1484</f>
        <v>77669.298569999999</v>
      </c>
      <c r="G1483" s="34">
        <f t="shared" si="700"/>
        <v>77669.298569999999</v>
      </c>
      <c r="H1483" s="34">
        <f t="shared" si="698"/>
        <v>99.999998158860706</v>
      </c>
      <c r="I1483" s="34">
        <f t="shared" si="699"/>
        <v>100</v>
      </c>
    </row>
    <row r="1484" spans="1:9">
      <c r="A1484" s="33" t="s">
        <v>97</v>
      </c>
      <c r="B1484" s="28" t="s">
        <v>257</v>
      </c>
      <c r="C1484" s="28" t="s">
        <v>98</v>
      </c>
      <c r="D1484" s="34">
        <v>77669.3</v>
      </c>
      <c r="E1484" s="34">
        <f>E1485</f>
        <v>77669.298569999999</v>
      </c>
      <c r="F1484" s="34">
        <f t="shared" si="700"/>
        <v>77669.298569999999</v>
      </c>
      <c r="G1484" s="34">
        <f t="shared" si="700"/>
        <v>77669.298569999999</v>
      </c>
      <c r="H1484" s="34">
        <f t="shared" si="698"/>
        <v>99.999998158860706</v>
      </c>
      <c r="I1484" s="34">
        <f t="shared" si="699"/>
        <v>100</v>
      </c>
    </row>
    <row r="1485" spans="1:9" ht="25.5">
      <c r="A1485" s="33" t="s">
        <v>240</v>
      </c>
      <c r="B1485" s="28" t="s">
        <v>257</v>
      </c>
      <c r="C1485" s="28" t="s">
        <v>241</v>
      </c>
      <c r="D1485" s="34">
        <v>77669.3</v>
      </c>
      <c r="E1485" s="34">
        <f>КВСР!J402</f>
        <v>77669.298569999999</v>
      </c>
      <c r="F1485" s="34">
        <f>КВСР!K402</f>
        <v>77669.298569999999</v>
      </c>
      <c r="G1485" s="34">
        <f>КВСР!L402</f>
        <v>77669.298569999999</v>
      </c>
      <c r="H1485" s="34">
        <f t="shared" si="698"/>
        <v>99.999998158860706</v>
      </c>
      <c r="I1485" s="34">
        <f t="shared" si="699"/>
        <v>100</v>
      </c>
    </row>
    <row r="1486" spans="1:9" ht="38.25">
      <c r="A1486" s="33" t="s">
        <v>258</v>
      </c>
      <c r="B1486" s="28" t="s">
        <v>259</v>
      </c>
      <c r="C1486" s="28" t="s">
        <v>0</v>
      </c>
      <c r="D1486" s="34">
        <v>425650.6</v>
      </c>
      <c r="E1486" s="34">
        <f>E1487</f>
        <v>425650.58169999998</v>
      </c>
      <c r="F1486" s="34">
        <f t="shared" ref="F1486:G1487" si="701">F1487</f>
        <v>425650.58169999998</v>
      </c>
      <c r="G1486" s="34">
        <f t="shared" si="701"/>
        <v>425650.58169999998</v>
      </c>
      <c r="H1486" s="34">
        <f t="shared" si="698"/>
        <v>99.999995700699117</v>
      </c>
      <c r="I1486" s="34">
        <f t="shared" si="699"/>
        <v>100</v>
      </c>
    </row>
    <row r="1487" spans="1:9">
      <c r="A1487" s="33" t="s">
        <v>97</v>
      </c>
      <c r="B1487" s="28" t="s">
        <v>259</v>
      </c>
      <c r="C1487" s="28" t="s">
        <v>98</v>
      </c>
      <c r="D1487" s="34">
        <v>425650.6</v>
      </c>
      <c r="E1487" s="34">
        <f>E1488</f>
        <v>425650.58169999998</v>
      </c>
      <c r="F1487" s="34">
        <f t="shared" si="701"/>
        <v>425650.58169999998</v>
      </c>
      <c r="G1487" s="34">
        <f t="shared" si="701"/>
        <v>425650.58169999998</v>
      </c>
      <c r="H1487" s="34">
        <f t="shared" si="698"/>
        <v>99.999995700699117</v>
      </c>
      <c r="I1487" s="34">
        <f t="shared" si="699"/>
        <v>100</v>
      </c>
    </row>
    <row r="1488" spans="1:9" ht="25.5">
      <c r="A1488" s="33" t="s">
        <v>240</v>
      </c>
      <c r="B1488" s="28" t="s">
        <v>259</v>
      </c>
      <c r="C1488" s="28" t="s">
        <v>241</v>
      </c>
      <c r="D1488" s="34">
        <v>425650.6</v>
      </c>
      <c r="E1488" s="34">
        <f>КВСР!J405</f>
        <v>425650.58169999998</v>
      </c>
      <c r="F1488" s="34">
        <f>КВСР!K405</f>
        <v>425650.58169999998</v>
      </c>
      <c r="G1488" s="34">
        <f>КВСР!L405</f>
        <v>425650.58169999998</v>
      </c>
      <c r="H1488" s="34">
        <f t="shared" si="698"/>
        <v>99.999995700699117</v>
      </c>
      <c r="I1488" s="34">
        <f t="shared" si="699"/>
        <v>100</v>
      </c>
    </row>
    <row r="1489" spans="1:9" ht="25.5">
      <c r="A1489" s="33" t="s">
        <v>216</v>
      </c>
      <c r="B1489" s="28" t="s">
        <v>217</v>
      </c>
      <c r="C1489" s="28" t="s">
        <v>0</v>
      </c>
      <c r="D1489" s="34">
        <v>1854</v>
      </c>
      <c r="E1489" s="34">
        <f>E1490</f>
        <v>1854</v>
      </c>
      <c r="F1489" s="34">
        <f t="shared" ref="F1489:G1490" si="702">F1490</f>
        <v>1854</v>
      </c>
      <c r="G1489" s="34">
        <f t="shared" si="702"/>
        <v>1854</v>
      </c>
      <c r="H1489" s="34">
        <f t="shared" si="698"/>
        <v>100</v>
      </c>
      <c r="I1489" s="34">
        <f t="shared" si="699"/>
        <v>100</v>
      </c>
    </row>
    <row r="1490" spans="1:9" ht="25.5">
      <c r="A1490" s="33" t="s">
        <v>62</v>
      </c>
      <c r="B1490" s="28" t="s">
        <v>217</v>
      </c>
      <c r="C1490" s="28" t="s">
        <v>63</v>
      </c>
      <c r="D1490" s="34">
        <v>1854</v>
      </c>
      <c r="E1490" s="34">
        <f>E1491</f>
        <v>1854</v>
      </c>
      <c r="F1490" s="34">
        <f t="shared" si="702"/>
        <v>1854</v>
      </c>
      <c r="G1490" s="34">
        <f t="shared" si="702"/>
        <v>1854</v>
      </c>
      <c r="H1490" s="34">
        <f t="shared" si="698"/>
        <v>100</v>
      </c>
      <c r="I1490" s="34">
        <f t="shared" si="699"/>
        <v>100</v>
      </c>
    </row>
    <row r="1491" spans="1:9" ht="25.5">
      <c r="A1491" s="33" t="s">
        <v>218</v>
      </c>
      <c r="B1491" s="28" t="s">
        <v>217</v>
      </c>
      <c r="C1491" s="28" t="s">
        <v>219</v>
      </c>
      <c r="D1491" s="34">
        <v>1854</v>
      </c>
      <c r="E1491" s="34">
        <f>КВСР!J336</f>
        <v>1854</v>
      </c>
      <c r="F1491" s="34">
        <f>КВСР!K336</f>
        <v>1854</v>
      </c>
      <c r="G1491" s="34">
        <f>КВСР!L336</f>
        <v>1854</v>
      </c>
      <c r="H1491" s="34">
        <f t="shared" si="698"/>
        <v>100</v>
      </c>
      <c r="I1491" s="34">
        <f t="shared" si="699"/>
        <v>100</v>
      </c>
    </row>
    <row r="1492" spans="1:9" ht="25.5">
      <c r="A1492" s="33" t="s">
        <v>220</v>
      </c>
      <c r="B1492" s="28" t="s">
        <v>221</v>
      </c>
      <c r="C1492" s="28" t="s">
        <v>0</v>
      </c>
      <c r="D1492" s="34">
        <v>62000</v>
      </c>
      <c r="E1492" s="34">
        <f>E1493</f>
        <v>62000</v>
      </c>
      <c r="F1492" s="34">
        <f t="shared" ref="F1492:G1493" si="703">F1493</f>
        <v>62000</v>
      </c>
      <c r="G1492" s="34">
        <f t="shared" si="703"/>
        <v>62000</v>
      </c>
      <c r="H1492" s="34">
        <f t="shared" si="698"/>
        <v>100</v>
      </c>
      <c r="I1492" s="34">
        <f t="shared" si="699"/>
        <v>100</v>
      </c>
    </row>
    <row r="1493" spans="1:9" ht="25.5">
      <c r="A1493" s="33" t="s">
        <v>62</v>
      </c>
      <c r="B1493" s="28" t="s">
        <v>221</v>
      </c>
      <c r="C1493" s="28" t="s">
        <v>63</v>
      </c>
      <c r="D1493" s="34">
        <v>62000</v>
      </c>
      <c r="E1493" s="34">
        <f>E1494</f>
        <v>62000</v>
      </c>
      <c r="F1493" s="34">
        <f t="shared" si="703"/>
        <v>62000</v>
      </c>
      <c r="G1493" s="34">
        <f t="shared" si="703"/>
        <v>62000</v>
      </c>
      <c r="H1493" s="34">
        <f t="shared" si="698"/>
        <v>100</v>
      </c>
      <c r="I1493" s="34">
        <f t="shared" si="699"/>
        <v>100</v>
      </c>
    </row>
    <row r="1494" spans="1:9" ht="25.5">
      <c r="A1494" s="33" t="s">
        <v>218</v>
      </c>
      <c r="B1494" s="28" t="s">
        <v>221</v>
      </c>
      <c r="C1494" s="28" t="s">
        <v>219</v>
      </c>
      <c r="D1494" s="34">
        <v>62000</v>
      </c>
      <c r="E1494" s="34">
        <f>КВСР!J339</f>
        <v>62000</v>
      </c>
      <c r="F1494" s="34">
        <f>КВСР!K339</f>
        <v>62000</v>
      </c>
      <c r="G1494" s="34">
        <f>КВСР!L339</f>
        <v>62000</v>
      </c>
      <c r="H1494" s="34">
        <f t="shared" si="698"/>
        <v>100</v>
      </c>
      <c r="I1494" s="34">
        <f t="shared" si="699"/>
        <v>100</v>
      </c>
    </row>
    <row r="1495" spans="1:9" ht="76.5">
      <c r="A1495" s="33" t="s">
        <v>988</v>
      </c>
      <c r="B1495" s="28" t="s">
        <v>989</v>
      </c>
      <c r="C1495" s="28" t="s">
        <v>0</v>
      </c>
      <c r="D1495" s="34">
        <v>1785</v>
      </c>
      <c r="E1495" s="34">
        <f>E1496</f>
        <v>1785</v>
      </c>
      <c r="F1495" s="34">
        <f t="shared" ref="F1495:G1496" si="704">F1496</f>
        <v>1785</v>
      </c>
      <c r="G1495" s="34">
        <f t="shared" si="704"/>
        <v>1785</v>
      </c>
      <c r="H1495" s="34">
        <f t="shared" si="698"/>
        <v>100</v>
      </c>
      <c r="I1495" s="34">
        <f t="shared" si="699"/>
        <v>100</v>
      </c>
    </row>
    <row r="1496" spans="1:9" ht="25.5">
      <c r="A1496" s="33" t="s">
        <v>42</v>
      </c>
      <c r="B1496" s="28" t="s">
        <v>989</v>
      </c>
      <c r="C1496" s="28" t="s">
        <v>43</v>
      </c>
      <c r="D1496" s="34">
        <v>1785</v>
      </c>
      <c r="E1496" s="34">
        <f>E1497</f>
        <v>1785</v>
      </c>
      <c r="F1496" s="34">
        <f t="shared" si="704"/>
        <v>1785</v>
      </c>
      <c r="G1496" s="34">
        <f t="shared" si="704"/>
        <v>1785</v>
      </c>
      <c r="H1496" s="34">
        <f t="shared" si="698"/>
        <v>100</v>
      </c>
      <c r="I1496" s="34">
        <f t="shared" si="699"/>
        <v>100</v>
      </c>
    </row>
    <row r="1497" spans="1:9">
      <c r="A1497" s="33" t="s">
        <v>990</v>
      </c>
      <c r="B1497" s="28" t="s">
        <v>989</v>
      </c>
      <c r="C1497" s="28" t="s">
        <v>991</v>
      </c>
      <c r="D1497" s="34">
        <v>1785</v>
      </c>
      <c r="E1497" s="34">
        <f>КВСР!J2274</f>
        <v>1785</v>
      </c>
      <c r="F1497" s="34">
        <f>КВСР!K2274</f>
        <v>1785</v>
      </c>
      <c r="G1497" s="34">
        <f>КВСР!L2274</f>
        <v>1785</v>
      </c>
      <c r="H1497" s="34">
        <f t="shared" si="698"/>
        <v>100</v>
      </c>
      <c r="I1497" s="34">
        <f t="shared" si="699"/>
        <v>100</v>
      </c>
    </row>
    <row r="1498" spans="1:9">
      <c r="A1498" s="30" t="s">
        <v>0</v>
      </c>
      <c r="B1498" s="43" t="s">
        <v>0</v>
      </c>
      <c r="C1498" s="31" t="s">
        <v>0</v>
      </c>
      <c r="D1498" s="32" t="s">
        <v>0</v>
      </c>
      <c r="E1498" s="32" t="s">
        <v>0</v>
      </c>
      <c r="F1498" s="32"/>
      <c r="G1498" s="32"/>
      <c r="H1498" s="32"/>
      <c r="I1498" s="32"/>
    </row>
    <row r="1499" spans="1:9" ht="51">
      <c r="A1499" s="30" t="s">
        <v>1121</v>
      </c>
      <c r="B1499" s="31" t="s">
        <v>1122</v>
      </c>
      <c r="C1499" s="31" t="s">
        <v>0</v>
      </c>
      <c r="D1499" s="32">
        <v>88594.4</v>
      </c>
      <c r="E1499" s="32">
        <f>E1500+E1516+E1524+E1538</f>
        <v>88594.4</v>
      </c>
      <c r="F1499" s="32">
        <f t="shared" ref="F1499:G1499" si="705">F1500+F1516+F1524+F1538</f>
        <v>87976.891349999991</v>
      </c>
      <c r="G1499" s="32">
        <f t="shared" si="705"/>
        <v>81454.161160000003</v>
      </c>
      <c r="H1499" s="32">
        <f t="shared" si="698"/>
        <v>91.940530281823698</v>
      </c>
      <c r="I1499" s="32">
        <f t="shared" si="699"/>
        <v>91.940530281823698</v>
      </c>
    </row>
    <row r="1500" spans="1:9" ht="25.5">
      <c r="A1500" s="30" t="s">
        <v>1123</v>
      </c>
      <c r="B1500" s="31" t="s">
        <v>1124</v>
      </c>
      <c r="C1500" s="31" t="s">
        <v>0</v>
      </c>
      <c r="D1500" s="32">
        <v>21270.7</v>
      </c>
      <c r="E1500" s="32">
        <f>E1501+E1504+E1509+E1512</f>
        <v>21270.68</v>
      </c>
      <c r="F1500" s="32">
        <f t="shared" ref="F1500:G1500" si="706">F1501+F1504+F1509+F1512</f>
        <v>21270.68</v>
      </c>
      <c r="G1500" s="32">
        <f t="shared" si="706"/>
        <v>21089.753789999999</v>
      </c>
      <c r="H1500" s="32">
        <f t="shared" si="698"/>
        <v>99.149317088765287</v>
      </c>
      <c r="I1500" s="32">
        <f t="shared" si="699"/>
        <v>99.14941031504398</v>
      </c>
    </row>
    <row r="1501" spans="1:9" ht="25.5">
      <c r="A1501" s="33" t="s">
        <v>1125</v>
      </c>
      <c r="B1501" s="28" t="s">
        <v>1126</v>
      </c>
      <c r="C1501" s="28" t="s">
        <v>0</v>
      </c>
      <c r="D1501" s="34">
        <v>11438</v>
      </c>
      <c r="E1501" s="34">
        <f>E1502</f>
        <v>11438</v>
      </c>
      <c r="F1501" s="34">
        <f t="shared" ref="F1501:G1502" si="707">F1502</f>
        <v>11438</v>
      </c>
      <c r="G1501" s="34">
        <f t="shared" si="707"/>
        <v>11438</v>
      </c>
      <c r="H1501" s="34">
        <f t="shared" si="698"/>
        <v>100</v>
      </c>
      <c r="I1501" s="34">
        <f t="shared" si="699"/>
        <v>100</v>
      </c>
    </row>
    <row r="1502" spans="1:9" ht="25.5">
      <c r="A1502" s="33" t="s">
        <v>62</v>
      </c>
      <c r="B1502" s="28" t="s">
        <v>1126</v>
      </c>
      <c r="C1502" s="28" t="s">
        <v>63</v>
      </c>
      <c r="D1502" s="34">
        <v>11438</v>
      </c>
      <c r="E1502" s="34">
        <f>E1503</f>
        <v>11438</v>
      </c>
      <c r="F1502" s="34">
        <f t="shared" si="707"/>
        <v>11438</v>
      </c>
      <c r="G1502" s="34">
        <f t="shared" si="707"/>
        <v>11438</v>
      </c>
      <c r="H1502" s="34">
        <f t="shared" si="698"/>
        <v>100</v>
      </c>
      <c r="I1502" s="34">
        <f t="shared" si="699"/>
        <v>100</v>
      </c>
    </row>
    <row r="1503" spans="1:9" ht="25.5">
      <c r="A1503" s="33" t="s">
        <v>218</v>
      </c>
      <c r="B1503" s="28" t="s">
        <v>1126</v>
      </c>
      <c r="C1503" s="28" t="s">
        <v>219</v>
      </c>
      <c r="D1503" s="34">
        <v>11438</v>
      </c>
      <c r="E1503" s="34">
        <f>КВСР!J2695</f>
        <v>11438</v>
      </c>
      <c r="F1503" s="34">
        <f>КВСР!K2695</f>
        <v>11438</v>
      </c>
      <c r="G1503" s="34">
        <f>КВСР!L2695</f>
        <v>11438</v>
      </c>
      <c r="H1503" s="34">
        <f t="shared" si="698"/>
        <v>100</v>
      </c>
      <c r="I1503" s="34">
        <f t="shared" si="699"/>
        <v>100</v>
      </c>
    </row>
    <row r="1504" spans="1:9">
      <c r="A1504" s="33" t="s">
        <v>246</v>
      </c>
      <c r="B1504" s="28" t="s">
        <v>1127</v>
      </c>
      <c r="C1504" s="28" t="s">
        <v>0</v>
      </c>
      <c r="D1504" s="34">
        <v>332.7</v>
      </c>
      <c r="E1504" s="34">
        <f>E1505+E1507</f>
        <v>332.68</v>
      </c>
      <c r="F1504" s="34">
        <f t="shared" ref="F1504:G1504" si="708">F1505+F1507</f>
        <v>332.68</v>
      </c>
      <c r="G1504" s="34">
        <f t="shared" si="708"/>
        <v>332.68</v>
      </c>
      <c r="H1504" s="34">
        <f t="shared" si="698"/>
        <v>99.993988578298769</v>
      </c>
      <c r="I1504" s="34">
        <f t="shared" si="699"/>
        <v>100</v>
      </c>
    </row>
    <row r="1505" spans="1:9" ht="38.25">
      <c r="A1505" s="33" t="s">
        <v>85</v>
      </c>
      <c r="B1505" s="28" t="s">
        <v>1127</v>
      </c>
      <c r="C1505" s="28" t="s">
        <v>86</v>
      </c>
      <c r="D1505" s="34">
        <v>220.2</v>
      </c>
      <c r="E1505" s="34">
        <f>E1506</f>
        <v>220.2</v>
      </c>
      <c r="F1505" s="34">
        <f t="shared" ref="F1505:G1505" si="709">F1506</f>
        <v>220.2</v>
      </c>
      <c r="G1505" s="34">
        <f t="shared" si="709"/>
        <v>220.2</v>
      </c>
      <c r="H1505" s="34">
        <f t="shared" si="698"/>
        <v>100</v>
      </c>
      <c r="I1505" s="34">
        <f t="shared" si="699"/>
        <v>100</v>
      </c>
    </row>
    <row r="1506" spans="1:9">
      <c r="A1506" s="33" t="s">
        <v>87</v>
      </c>
      <c r="B1506" s="28" t="s">
        <v>1127</v>
      </c>
      <c r="C1506" s="28" t="s">
        <v>88</v>
      </c>
      <c r="D1506" s="34">
        <v>220.2</v>
      </c>
      <c r="E1506" s="34">
        <f>КВСР!J2698</f>
        <v>220.2</v>
      </c>
      <c r="F1506" s="34">
        <f>КВСР!K2698</f>
        <v>220.2</v>
      </c>
      <c r="G1506" s="34">
        <f>КВСР!L2698</f>
        <v>220.2</v>
      </c>
      <c r="H1506" s="34">
        <f t="shared" si="698"/>
        <v>100</v>
      </c>
      <c r="I1506" s="34">
        <f t="shared" si="699"/>
        <v>100</v>
      </c>
    </row>
    <row r="1507" spans="1:9">
      <c r="A1507" s="33" t="s">
        <v>89</v>
      </c>
      <c r="B1507" s="28" t="s">
        <v>1127</v>
      </c>
      <c r="C1507" s="28" t="s">
        <v>90</v>
      </c>
      <c r="D1507" s="34">
        <v>112.5</v>
      </c>
      <c r="E1507" s="34">
        <f>E1508</f>
        <v>112.48</v>
      </c>
      <c r="F1507" s="34">
        <f t="shared" ref="F1507:G1507" si="710">F1508</f>
        <v>112.48</v>
      </c>
      <c r="G1507" s="34">
        <f t="shared" si="710"/>
        <v>112.48</v>
      </c>
      <c r="H1507" s="34">
        <f t="shared" si="698"/>
        <v>99.982222222222234</v>
      </c>
      <c r="I1507" s="34">
        <f t="shared" si="699"/>
        <v>100</v>
      </c>
    </row>
    <row r="1508" spans="1:9" ht="25.5">
      <c r="A1508" s="33" t="s">
        <v>91</v>
      </c>
      <c r="B1508" s="28" t="s">
        <v>1127</v>
      </c>
      <c r="C1508" s="28" t="s">
        <v>92</v>
      </c>
      <c r="D1508" s="34">
        <v>112.5</v>
      </c>
      <c r="E1508" s="34">
        <f>КВСР!J2700</f>
        <v>112.48</v>
      </c>
      <c r="F1508" s="34">
        <f>КВСР!K2700</f>
        <v>112.48</v>
      </c>
      <c r="G1508" s="34">
        <f>КВСР!L2700</f>
        <v>112.48</v>
      </c>
      <c r="H1508" s="34">
        <f t="shared" si="698"/>
        <v>99.982222222222234</v>
      </c>
      <c r="I1508" s="34">
        <f t="shared" si="699"/>
        <v>100</v>
      </c>
    </row>
    <row r="1509" spans="1:9" ht="25.5">
      <c r="A1509" s="33" t="s">
        <v>682</v>
      </c>
      <c r="B1509" s="28" t="s">
        <v>1128</v>
      </c>
      <c r="C1509" s="28" t="s">
        <v>0</v>
      </c>
      <c r="D1509" s="34">
        <v>7000</v>
      </c>
      <c r="E1509" s="34">
        <f>E1510</f>
        <v>7000</v>
      </c>
      <c r="F1509" s="34">
        <f t="shared" ref="F1509:G1510" si="711">F1510</f>
        <v>7000</v>
      </c>
      <c r="G1509" s="34">
        <f t="shared" si="711"/>
        <v>7000</v>
      </c>
      <c r="H1509" s="34">
        <f t="shared" si="698"/>
        <v>100</v>
      </c>
      <c r="I1509" s="34">
        <f t="shared" si="699"/>
        <v>100</v>
      </c>
    </row>
    <row r="1510" spans="1:9" ht="25.5">
      <c r="A1510" s="33" t="s">
        <v>62</v>
      </c>
      <c r="B1510" s="28" t="s">
        <v>1128</v>
      </c>
      <c r="C1510" s="28" t="s">
        <v>63</v>
      </c>
      <c r="D1510" s="34">
        <v>7000</v>
      </c>
      <c r="E1510" s="34">
        <f>E1511</f>
        <v>7000</v>
      </c>
      <c r="F1510" s="34">
        <f t="shared" si="711"/>
        <v>7000</v>
      </c>
      <c r="G1510" s="34">
        <f t="shared" si="711"/>
        <v>7000</v>
      </c>
      <c r="H1510" s="34">
        <f t="shared" si="698"/>
        <v>100</v>
      </c>
      <c r="I1510" s="34">
        <f t="shared" si="699"/>
        <v>100</v>
      </c>
    </row>
    <row r="1511" spans="1:9" ht="25.5">
      <c r="A1511" s="33" t="s">
        <v>218</v>
      </c>
      <c r="B1511" s="28" t="s">
        <v>1128</v>
      </c>
      <c r="C1511" s="28" t="s">
        <v>219</v>
      </c>
      <c r="D1511" s="34">
        <v>7000</v>
      </c>
      <c r="E1511" s="34">
        <f>КВСР!J2703</f>
        <v>7000</v>
      </c>
      <c r="F1511" s="34">
        <f>КВСР!K2703</f>
        <v>7000</v>
      </c>
      <c r="G1511" s="34">
        <f>КВСР!L2703</f>
        <v>7000</v>
      </c>
      <c r="H1511" s="34">
        <f t="shared" si="698"/>
        <v>100</v>
      </c>
      <c r="I1511" s="34">
        <f t="shared" si="699"/>
        <v>100</v>
      </c>
    </row>
    <row r="1512" spans="1:9" ht="25.5">
      <c r="A1512" s="33" t="s">
        <v>1129</v>
      </c>
      <c r="B1512" s="28" t="s">
        <v>1130</v>
      </c>
      <c r="C1512" s="28" t="s">
        <v>0</v>
      </c>
      <c r="D1512" s="34">
        <v>2500</v>
      </c>
      <c r="E1512" s="34">
        <f>E1513</f>
        <v>2500</v>
      </c>
      <c r="F1512" s="34">
        <f t="shared" ref="F1512:G1513" si="712">F1513</f>
        <v>2500</v>
      </c>
      <c r="G1512" s="34">
        <f t="shared" si="712"/>
        <v>2319.0737899999999</v>
      </c>
      <c r="H1512" s="34">
        <f t="shared" si="698"/>
        <v>92.762951599999994</v>
      </c>
      <c r="I1512" s="34">
        <f t="shared" si="699"/>
        <v>92.762951599999994</v>
      </c>
    </row>
    <row r="1513" spans="1:9">
      <c r="A1513" s="33" t="s">
        <v>28</v>
      </c>
      <c r="B1513" s="28" t="s">
        <v>1130</v>
      </c>
      <c r="C1513" s="28" t="s">
        <v>29</v>
      </c>
      <c r="D1513" s="34">
        <v>2500</v>
      </c>
      <c r="E1513" s="34">
        <f>E1514</f>
        <v>2500</v>
      </c>
      <c r="F1513" s="34">
        <f t="shared" si="712"/>
        <v>2500</v>
      </c>
      <c r="G1513" s="34">
        <f t="shared" si="712"/>
        <v>2319.0737899999999</v>
      </c>
      <c r="H1513" s="34">
        <f t="shared" si="698"/>
        <v>92.762951599999994</v>
      </c>
      <c r="I1513" s="34">
        <f t="shared" si="699"/>
        <v>92.762951599999994</v>
      </c>
    </row>
    <row r="1514" spans="1:9">
      <c r="A1514" s="33" t="s">
        <v>75</v>
      </c>
      <c r="B1514" s="28" t="s">
        <v>1130</v>
      </c>
      <c r="C1514" s="28" t="s">
        <v>76</v>
      </c>
      <c r="D1514" s="34">
        <v>2500</v>
      </c>
      <c r="E1514" s="34">
        <f>КВСР!J2706</f>
        <v>2500</v>
      </c>
      <c r="F1514" s="34">
        <f>КВСР!K2706</f>
        <v>2500</v>
      </c>
      <c r="G1514" s="34">
        <f>КВСР!L2706</f>
        <v>2319.0737899999999</v>
      </c>
      <c r="H1514" s="34">
        <f t="shared" si="698"/>
        <v>92.762951599999994</v>
      </c>
      <c r="I1514" s="34">
        <f t="shared" si="699"/>
        <v>92.762951599999994</v>
      </c>
    </row>
    <row r="1515" spans="1:9">
      <c r="A1515" s="30" t="s">
        <v>0</v>
      </c>
      <c r="B1515" s="43" t="s">
        <v>0</v>
      </c>
      <c r="C1515" s="31" t="s">
        <v>0</v>
      </c>
      <c r="D1515" s="32" t="s">
        <v>0</v>
      </c>
      <c r="E1515" s="32" t="s">
        <v>0</v>
      </c>
      <c r="F1515" s="32"/>
      <c r="G1515" s="32"/>
      <c r="H1515" s="32"/>
      <c r="I1515" s="32"/>
    </row>
    <row r="1516" spans="1:9" ht="25.5">
      <c r="A1516" s="30" t="s">
        <v>1131</v>
      </c>
      <c r="B1516" s="31" t="s">
        <v>1132</v>
      </c>
      <c r="C1516" s="31" t="s">
        <v>0</v>
      </c>
      <c r="D1516" s="32">
        <v>12500</v>
      </c>
      <c r="E1516" s="32">
        <f>E1517+E1520</f>
        <v>12500</v>
      </c>
      <c r="F1516" s="32">
        <f t="shared" ref="F1516:G1516" si="713">F1517+F1520</f>
        <v>12500</v>
      </c>
      <c r="G1516" s="32">
        <f t="shared" si="713"/>
        <v>12495.106</v>
      </c>
      <c r="H1516" s="32">
        <f t="shared" si="698"/>
        <v>99.960847999999999</v>
      </c>
      <c r="I1516" s="32">
        <f t="shared" si="699"/>
        <v>99.960847999999999</v>
      </c>
    </row>
    <row r="1517" spans="1:9" ht="25.5">
      <c r="A1517" s="33" t="s">
        <v>682</v>
      </c>
      <c r="B1517" s="28" t="s">
        <v>1133</v>
      </c>
      <c r="C1517" s="28" t="s">
        <v>0</v>
      </c>
      <c r="D1517" s="34">
        <v>19.899999999999999</v>
      </c>
      <c r="E1517" s="34">
        <f>E1518</f>
        <v>19.899999999999999</v>
      </c>
      <c r="F1517" s="34">
        <f t="shared" ref="F1517:G1518" si="714">F1518</f>
        <v>19.899999999999999</v>
      </c>
      <c r="G1517" s="34">
        <f t="shared" si="714"/>
        <v>19.899999999999999</v>
      </c>
      <c r="H1517" s="34">
        <f t="shared" si="698"/>
        <v>100</v>
      </c>
      <c r="I1517" s="34">
        <f t="shared" si="699"/>
        <v>100</v>
      </c>
    </row>
    <row r="1518" spans="1:9">
      <c r="A1518" s="33" t="s">
        <v>89</v>
      </c>
      <c r="B1518" s="28" t="s">
        <v>1133</v>
      </c>
      <c r="C1518" s="28" t="s">
        <v>90</v>
      </c>
      <c r="D1518" s="34">
        <v>19.899999999999999</v>
      </c>
      <c r="E1518" s="34">
        <f>E1519</f>
        <v>19.899999999999999</v>
      </c>
      <c r="F1518" s="34">
        <f t="shared" si="714"/>
        <v>19.899999999999999</v>
      </c>
      <c r="G1518" s="34">
        <f t="shared" si="714"/>
        <v>19.899999999999999</v>
      </c>
      <c r="H1518" s="34">
        <f t="shared" si="698"/>
        <v>100</v>
      </c>
      <c r="I1518" s="34">
        <f t="shared" si="699"/>
        <v>100</v>
      </c>
    </row>
    <row r="1519" spans="1:9" ht="25.5">
      <c r="A1519" s="33" t="s">
        <v>91</v>
      </c>
      <c r="B1519" s="28" t="s">
        <v>1133</v>
      </c>
      <c r="C1519" s="28" t="s">
        <v>92</v>
      </c>
      <c r="D1519" s="34">
        <v>19.899999999999999</v>
      </c>
      <c r="E1519" s="34">
        <f>КВСР!J2710</f>
        <v>19.899999999999999</v>
      </c>
      <c r="F1519" s="34">
        <f>КВСР!K2710</f>
        <v>19.899999999999999</v>
      </c>
      <c r="G1519" s="34">
        <f>КВСР!L2710</f>
        <v>19.899999999999999</v>
      </c>
      <c r="H1519" s="34">
        <f t="shared" si="698"/>
        <v>100</v>
      </c>
      <c r="I1519" s="34">
        <f t="shared" si="699"/>
        <v>100</v>
      </c>
    </row>
    <row r="1520" spans="1:9" ht="25.5">
      <c r="A1520" s="33" t="s">
        <v>1134</v>
      </c>
      <c r="B1520" s="28" t="s">
        <v>1135</v>
      </c>
      <c r="C1520" s="28" t="s">
        <v>0</v>
      </c>
      <c r="D1520" s="34">
        <v>12480.1</v>
      </c>
      <c r="E1520" s="34">
        <f>E1521</f>
        <v>12480.1</v>
      </c>
      <c r="F1520" s="34">
        <f t="shared" ref="F1520:G1521" si="715">F1521</f>
        <v>12480.1</v>
      </c>
      <c r="G1520" s="34">
        <f t="shared" si="715"/>
        <v>12475.206</v>
      </c>
      <c r="H1520" s="34">
        <f t="shared" si="698"/>
        <v>99.960785570628445</v>
      </c>
      <c r="I1520" s="34">
        <f t="shared" si="699"/>
        <v>99.960785570628445</v>
      </c>
    </row>
    <row r="1521" spans="1:9">
      <c r="A1521" s="33" t="s">
        <v>28</v>
      </c>
      <c r="B1521" s="28" t="s">
        <v>1135</v>
      </c>
      <c r="C1521" s="28" t="s">
        <v>29</v>
      </c>
      <c r="D1521" s="34">
        <v>12480.1</v>
      </c>
      <c r="E1521" s="34">
        <f>E1522</f>
        <v>12480.1</v>
      </c>
      <c r="F1521" s="34">
        <f t="shared" si="715"/>
        <v>12480.1</v>
      </c>
      <c r="G1521" s="34">
        <f t="shared" si="715"/>
        <v>12475.206</v>
      </c>
      <c r="H1521" s="34">
        <f t="shared" si="698"/>
        <v>99.960785570628445</v>
      </c>
      <c r="I1521" s="34">
        <f t="shared" si="699"/>
        <v>99.960785570628445</v>
      </c>
    </row>
    <row r="1522" spans="1:9">
      <c r="A1522" s="33" t="s">
        <v>75</v>
      </c>
      <c r="B1522" s="28" t="s">
        <v>1135</v>
      </c>
      <c r="C1522" s="28" t="s">
        <v>76</v>
      </c>
      <c r="D1522" s="34">
        <v>12480.1</v>
      </c>
      <c r="E1522" s="34">
        <f>КВСР!J2713</f>
        <v>12480.1</v>
      </c>
      <c r="F1522" s="34">
        <f>КВСР!K2713</f>
        <v>12480.1</v>
      </c>
      <c r="G1522" s="34">
        <f>КВСР!L2713</f>
        <v>12475.206</v>
      </c>
      <c r="H1522" s="34">
        <f t="shared" si="698"/>
        <v>99.960785570628445</v>
      </c>
      <c r="I1522" s="34">
        <f t="shared" si="699"/>
        <v>99.960785570628445</v>
      </c>
    </row>
    <row r="1523" spans="1:9">
      <c r="A1523" s="30" t="s">
        <v>0</v>
      </c>
      <c r="B1523" s="43" t="s">
        <v>0</v>
      </c>
      <c r="C1523" s="31" t="s">
        <v>0</v>
      </c>
      <c r="D1523" s="32" t="s">
        <v>0</v>
      </c>
      <c r="E1523" s="32" t="s">
        <v>0</v>
      </c>
      <c r="F1523" s="32"/>
      <c r="G1523" s="32"/>
      <c r="H1523" s="32"/>
      <c r="I1523" s="32"/>
    </row>
    <row r="1524" spans="1:9">
      <c r="A1524" s="30" t="s">
        <v>1136</v>
      </c>
      <c r="B1524" s="31" t="s">
        <v>1137</v>
      </c>
      <c r="C1524" s="31" t="s">
        <v>0</v>
      </c>
      <c r="D1524" s="32">
        <v>53823.7</v>
      </c>
      <c r="E1524" s="32">
        <f>E1525+E1534</f>
        <v>53823.72</v>
      </c>
      <c r="F1524" s="32">
        <f t="shared" ref="F1524:G1524" si="716">F1525+F1534</f>
        <v>53206.211349999998</v>
      </c>
      <c r="G1524" s="32">
        <f t="shared" si="716"/>
        <v>46869.401370000007</v>
      </c>
      <c r="H1524" s="32">
        <f t="shared" si="698"/>
        <v>87.07948611856861</v>
      </c>
      <c r="I1524" s="32">
        <f t="shared" si="699"/>
        <v>87.079453761278486</v>
      </c>
    </row>
    <row r="1525" spans="1:9">
      <c r="A1525" s="33" t="s">
        <v>83</v>
      </c>
      <c r="B1525" s="28" t="s">
        <v>1138</v>
      </c>
      <c r="C1525" s="28" t="s">
        <v>0</v>
      </c>
      <c r="D1525" s="34">
        <v>41110.699999999997</v>
      </c>
      <c r="E1525" s="34">
        <f>E1526+E1528+E1530+E1532</f>
        <v>41110.700000000004</v>
      </c>
      <c r="F1525" s="34">
        <f t="shared" ref="F1525:G1525" si="717">F1526+F1528+F1530+F1532</f>
        <v>40493.191350000001</v>
      </c>
      <c r="G1525" s="34">
        <f t="shared" si="717"/>
        <v>34156.381370000003</v>
      </c>
      <c r="H1525" s="34">
        <f t="shared" si="698"/>
        <v>83.083920658125507</v>
      </c>
      <c r="I1525" s="34">
        <f t="shared" si="699"/>
        <v>83.083920658125493</v>
      </c>
    </row>
    <row r="1526" spans="1:9" ht="38.25">
      <c r="A1526" s="33" t="s">
        <v>85</v>
      </c>
      <c r="B1526" s="28" t="s">
        <v>1138</v>
      </c>
      <c r="C1526" s="28" t="s">
        <v>86</v>
      </c>
      <c r="D1526" s="34">
        <v>37221.199999999997</v>
      </c>
      <c r="E1526" s="34">
        <f>E1527</f>
        <v>37221.203800000003</v>
      </c>
      <c r="F1526" s="34">
        <f t="shared" ref="F1526:G1526" si="718">F1527</f>
        <v>36862.69515</v>
      </c>
      <c r="G1526" s="34">
        <f t="shared" si="718"/>
        <v>31659.793290000001</v>
      </c>
      <c r="H1526" s="34">
        <f t="shared" si="698"/>
        <v>85.058497012455277</v>
      </c>
      <c r="I1526" s="34">
        <f t="shared" si="699"/>
        <v>85.0584883286338</v>
      </c>
    </row>
    <row r="1527" spans="1:9">
      <c r="A1527" s="33" t="s">
        <v>87</v>
      </c>
      <c r="B1527" s="28" t="s">
        <v>1138</v>
      </c>
      <c r="C1527" s="28" t="s">
        <v>88</v>
      </c>
      <c r="D1527" s="34">
        <v>37221.199999999997</v>
      </c>
      <c r="E1527" s="34">
        <f>КВСР!J2717</f>
        <v>37221.203800000003</v>
      </c>
      <c r="F1527" s="34">
        <f>КВСР!K2717</f>
        <v>36862.69515</v>
      </c>
      <c r="G1527" s="34">
        <f>КВСР!L2717</f>
        <v>31659.793290000001</v>
      </c>
      <c r="H1527" s="34">
        <f t="shared" si="698"/>
        <v>85.058497012455277</v>
      </c>
      <c r="I1527" s="34">
        <f t="shared" si="699"/>
        <v>85.0584883286338</v>
      </c>
    </row>
    <row r="1528" spans="1:9">
      <c r="A1528" s="33" t="s">
        <v>89</v>
      </c>
      <c r="B1528" s="28" t="s">
        <v>1138</v>
      </c>
      <c r="C1528" s="28" t="s">
        <v>90</v>
      </c>
      <c r="D1528" s="34">
        <v>3796</v>
      </c>
      <c r="E1528" s="34">
        <f>E1529</f>
        <v>3796</v>
      </c>
      <c r="F1528" s="34">
        <f t="shared" ref="F1528:G1528" si="719">F1529</f>
        <v>3537</v>
      </c>
      <c r="G1528" s="34">
        <f t="shared" si="719"/>
        <v>2413.0910199999998</v>
      </c>
      <c r="H1528" s="34">
        <f t="shared" si="698"/>
        <v>63.569310326659632</v>
      </c>
      <c r="I1528" s="34">
        <f t="shared" si="699"/>
        <v>63.569310326659632</v>
      </c>
    </row>
    <row r="1529" spans="1:9" ht="25.5">
      <c r="A1529" s="33" t="s">
        <v>91</v>
      </c>
      <c r="B1529" s="28" t="s">
        <v>1138</v>
      </c>
      <c r="C1529" s="28" t="s">
        <v>92</v>
      </c>
      <c r="D1529" s="34">
        <v>3796</v>
      </c>
      <c r="E1529" s="34">
        <f>КВСР!J2719</f>
        <v>3796</v>
      </c>
      <c r="F1529" s="34">
        <f>КВСР!K2719</f>
        <v>3537</v>
      </c>
      <c r="G1529" s="34">
        <f>КВСР!L2719</f>
        <v>2413.0910199999998</v>
      </c>
      <c r="H1529" s="34">
        <f t="shared" si="698"/>
        <v>63.569310326659632</v>
      </c>
      <c r="I1529" s="34">
        <f t="shared" si="699"/>
        <v>63.569310326659632</v>
      </c>
    </row>
    <row r="1530" spans="1:9">
      <c r="A1530" s="33" t="s">
        <v>93</v>
      </c>
      <c r="B1530" s="28" t="s">
        <v>1138</v>
      </c>
      <c r="C1530" s="28" t="s">
        <v>94</v>
      </c>
      <c r="D1530" s="34">
        <v>83.5</v>
      </c>
      <c r="E1530" s="34">
        <f>E1531</f>
        <v>83.496200000000002</v>
      </c>
      <c r="F1530" s="34">
        <f t="shared" ref="F1530:G1530" si="720">F1531</f>
        <v>83.496200000000002</v>
      </c>
      <c r="G1530" s="34">
        <f t="shared" si="720"/>
        <v>83.496200000000002</v>
      </c>
      <c r="H1530" s="34">
        <f t="shared" si="698"/>
        <v>99.99544910179641</v>
      </c>
      <c r="I1530" s="34">
        <f t="shared" si="699"/>
        <v>100</v>
      </c>
    </row>
    <row r="1531" spans="1:9" ht="25.5">
      <c r="A1531" s="33" t="s">
        <v>268</v>
      </c>
      <c r="B1531" s="28" t="s">
        <v>1138</v>
      </c>
      <c r="C1531" s="28" t="s">
        <v>269</v>
      </c>
      <c r="D1531" s="34">
        <v>83.5</v>
      </c>
      <c r="E1531" s="34">
        <f>КВСР!J2721</f>
        <v>83.496200000000002</v>
      </c>
      <c r="F1531" s="34">
        <f>КВСР!K2721</f>
        <v>83.496200000000002</v>
      </c>
      <c r="G1531" s="34">
        <f>КВСР!L2721</f>
        <v>83.496200000000002</v>
      </c>
      <c r="H1531" s="34">
        <f t="shared" si="698"/>
        <v>99.99544910179641</v>
      </c>
      <c r="I1531" s="34">
        <f t="shared" si="699"/>
        <v>100</v>
      </c>
    </row>
    <row r="1532" spans="1:9">
      <c r="A1532" s="33" t="s">
        <v>97</v>
      </c>
      <c r="B1532" s="28" t="s">
        <v>1138</v>
      </c>
      <c r="C1532" s="28" t="s">
        <v>98</v>
      </c>
      <c r="D1532" s="34">
        <v>10</v>
      </c>
      <c r="E1532" s="34">
        <f>E1533</f>
        <v>10</v>
      </c>
      <c r="F1532" s="34">
        <f t="shared" ref="F1532:G1532" si="721">F1533</f>
        <v>10</v>
      </c>
      <c r="G1532" s="34">
        <f t="shared" si="721"/>
        <v>8.5999999999999998E-4</v>
      </c>
      <c r="H1532" s="34">
        <f t="shared" si="698"/>
        <v>8.6E-3</v>
      </c>
      <c r="I1532" s="34">
        <f t="shared" si="699"/>
        <v>8.6E-3</v>
      </c>
    </row>
    <row r="1533" spans="1:9">
      <c r="A1533" s="33" t="s">
        <v>99</v>
      </c>
      <c r="B1533" s="28" t="s">
        <v>1138</v>
      </c>
      <c r="C1533" s="28" t="s">
        <v>100</v>
      </c>
      <c r="D1533" s="34">
        <v>10</v>
      </c>
      <c r="E1533" s="34">
        <f>КВСР!J2723</f>
        <v>10</v>
      </c>
      <c r="F1533" s="34">
        <f>КВСР!K2723</f>
        <v>10</v>
      </c>
      <c r="G1533" s="34">
        <f>КВСР!L2723</f>
        <v>8.5999999999999998E-4</v>
      </c>
      <c r="H1533" s="34">
        <f t="shared" si="698"/>
        <v>8.6E-3</v>
      </c>
      <c r="I1533" s="34">
        <f t="shared" si="699"/>
        <v>8.6E-3</v>
      </c>
    </row>
    <row r="1534" spans="1:9">
      <c r="A1534" s="33" t="s">
        <v>60</v>
      </c>
      <c r="B1534" s="28" t="s">
        <v>1139</v>
      </c>
      <c r="C1534" s="28" t="s">
        <v>0</v>
      </c>
      <c r="D1534" s="34">
        <v>12713</v>
      </c>
      <c r="E1534" s="34">
        <f>E1535</f>
        <v>12713.02</v>
      </c>
      <c r="F1534" s="34">
        <f t="shared" ref="F1534:G1535" si="722">F1535</f>
        <v>12713.02</v>
      </c>
      <c r="G1534" s="34">
        <f t="shared" si="722"/>
        <v>12713.02</v>
      </c>
      <c r="H1534" s="34">
        <f t="shared" si="698"/>
        <v>100.00015731927947</v>
      </c>
      <c r="I1534" s="34">
        <f t="shared" si="699"/>
        <v>100</v>
      </c>
    </row>
    <row r="1535" spans="1:9" ht="25.5">
      <c r="A1535" s="33" t="s">
        <v>62</v>
      </c>
      <c r="B1535" s="28" t="s">
        <v>1139</v>
      </c>
      <c r="C1535" s="28" t="s">
        <v>63</v>
      </c>
      <c r="D1535" s="34">
        <v>12713</v>
      </c>
      <c r="E1535" s="34">
        <f>E1536</f>
        <v>12713.02</v>
      </c>
      <c r="F1535" s="34">
        <f t="shared" si="722"/>
        <v>12713.02</v>
      </c>
      <c r="G1535" s="34">
        <f t="shared" si="722"/>
        <v>12713.02</v>
      </c>
      <c r="H1535" s="34">
        <f t="shared" si="698"/>
        <v>100.00015731927947</v>
      </c>
      <c r="I1535" s="34">
        <f t="shared" si="699"/>
        <v>100</v>
      </c>
    </row>
    <row r="1536" spans="1:9">
      <c r="A1536" s="33" t="s">
        <v>102</v>
      </c>
      <c r="B1536" s="28" t="s">
        <v>1139</v>
      </c>
      <c r="C1536" s="28" t="s">
        <v>103</v>
      </c>
      <c r="D1536" s="34">
        <v>12713</v>
      </c>
      <c r="E1536" s="34">
        <f>КВСР!J2726</f>
        <v>12713.02</v>
      </c>
      <c r="F1536" s="34">
        <f>КВСР!K2726</f>
        <v>12713.02</v>
      </c>
      <c r="G1536" s="34">
        <f>КВСР!L2726</f>
        <v>12713.02</v>
      </c>
      <c r="H1536" s="34">
        <f t="shared" si="698"/>
        <v>100.00015731927947</v>
      </c>
      <c r="I1536" s="34">
        <f t="shared" si="699"/>
        <v>100</v>
      </c>
    </row>
    <row r="1537" spans="1:9">
      <c r="A1537" s="30" t="s">
        <v>0</v>
      </c>
      <c r="B1537" s="43" t="s">
        <v>0</v>
      </c>
      <c r="C1537" s="31" t="s">
        <v>0</v>
      </c>
      <c r="D1537" s="32" t="s">
        <v>0</v>
      </c>
      <c r="E1537" s="32" t="s">
        <v>0</v>
      </c>
      <c r="F1537" s="32"/>
      <c r="G1537" s="32"/>
      <c r="H1537" s="32"/>
      <c r="I1537" s="32"/>
    </row>
    <row r="1538" spans="1:9" ht="38.25">
      <c r="A1538" s="30" t="s">
        <v>1140</v>
      </c>
      <c r="B1538" s="31" t="s">
        <v>1141</v>
      </c>
      <c r="C1538" s="31" t="s">
        <v>0</v>
      </c>
      <c r="D1538" s="32">
        <v>1000</v>
      </c>
      <c r="E1538" s="32">
        <f>E1539+E1542</f>
        <v>1000</v>
      </c>
      <c r="F1538" s="32">
        <f t="shared" ref="F1538:G1538" si="723">F1539+F1542</f>
        <v>1000</v>
      </c>
      <c r="G1538" s="32">
        <f t="shared" si="723"/>
        <v>999.9</v>
      </c>
      <c r="H1538" s="32">
        <f t="shared" si="698"/>
        <v>99.99</v>
      </c>
      <c r="I1538" s="32">
        <f t="shared" si="699"/>
        <v>99.99</v>
      </c>
    </row>
    <row r="1539" spans="1:9" ht="25.5">
      <c r="A1539" s="33" t="s">
        <v>682</v>
      </c>
      <c r="B1539" s="28" t="s">
        <v>1142</v>
      </c>
      <c r="C1539" s="28" t="s">
        <v>0</v>
      </c>
      <c r="D1539" s="34">
        <v>779.6</v>
      </c>
      <c r="E1539" s="34">
        <f>E1540</f>
        <v>779.6</v>
      </c>
      <c r="F1539" s="34">
        <f t="shared" ref="F1539:G1540" si="724">F1540</f>
        <v>779.6</v>
      </c>
      <c r="G1539" s="34">
        <f t="shared" si="724"/>
        <v>779.5</v>
      </c>
      <c r="H1539" s="34">
        <f t="shared" si="698"/>
        <v>99.987172909184196</v>
      </c>
      <c r="I1539" s="34">
        <f t="shared" si="699"/>
        <v>99.987172909184196</v>
      </c>
    </row>
    <row r="1540" spans="1:9">
      <c r="A1540" s="33" t="s">
        <v>89</v>
      </c>
      <c r="B1540" s="28" t="s">
        <v>1142</v>
      </c>
      <c r="C1540" s="28" t="s">
        <v>90</v>
      </c>
      <c r="D1540" s="34">
        <v>779.6</v>
      </c>
      <c r="E1540" s="34">
        <f>E1541</f>
        <v>779.6</v>
      </c>
      <c r="F1540" s="34">
        <f t="shared" si="724"/>
        <v>779.6</v>
      </c>
      <c r="G1540" s="34">
        <f t="shared" si="724"/>
        <v>779.5</v>
      </c>
      <c r="H1540" s="34">
        <f t="shared" si="698"/>
        <v>99.987172909184196</v>
      </c>
      <c r="I1540" s="34">
        <f t="shared" si="699"/>
        <v>99.987172909184196</v>
      </c>
    </row>
    <row r="1541" spans="1:9" ht="25.5">
      <c r="A1541" s="33" t="s">
        <v>91</v>
      </c>
      <c r="B1541" s="28" t="s">
        <v>1142</v>
      </c>
      <c r="C1541" s="28" t="s">
        <v>92</v>
      </c>
      <c r="D1541" s="34">
        <v>779.6</v>
      </c>
      <c r="E1541" s="34">
        <f>КВСР!J2730</f>
        <v>779.6</v>
      </c>
      <c r="F1541" s="34">
        <f>КВСР!K2730</f>
        <v>779.6</v>
      </c>
      <c r="G1541" s="34">
        <f>КВСР!L2730</f>
        <v>779.5</v>
      </c>
      <c r="H1541" s="34">
        <f t="shared" si="698"/>
        <v>99.987172909184196</v>
      </c>
      <c r="I1541" s="34">
        <f t="shared" si="699"/>
        <v>99.987172909184196</v>
      </c>
    </row>
    <row r="1542" spans="1:9" ht="25.5">
      <c r="A1542" s="33" t="s">
        <v>402</v>
      </c>
      <c r="B1542" s="28" t="s">
        <v>1143</v>
      </c>
      <c r="C1542" s="28" t="s">
        <v>0</v>
      </c>
      <c r="D1542" s="34">
        <v>220.4</v>
      </c>
      <c r="E1542" s="34">
        <f>E1543</f>
        <v>220.4</v>
      </c>
      <c r="F1542" s="34">
        <f t="shared" ref="F1542:G1543" si="725">F1543</f>
        <v>220.4</v>
      </c>
      <c r="G1542" s="34">
        <f t="shared" si="725"/>
        <v>220.4</v>
      </c>
      <c r="H1542" s="34">
        <f t="shared" si="698"/>
        <v>100</v>
      </c>
      <c r="I1542" s="34">
        <f t="shared" si="699"/>
        <v>100</v>
      </c>
    </row>
    <row r="1543" spans="1:9" ht="25.5">
      <c r="A1543" s="33" t="s">
        <v>62</v>
      </c>
      <c r="B1543" s="28" t="s">
        <v>1143</v>
      </c>
      <c r="C1543" s="28" t="s">
        <v>63</v>
      </c>
      <c r="D1543" s="34">
        <v>220.4</v>
      </c>
      <c r="E1543" s="34">
        <f>E1544</f>
        <v>220.4</v>
      </c>
      <c r="F1543" s="34">
        <f t="shared" si="725"/>
        <v>220.4</v>
      </c>
      <c r="G1543" s="34">
        <f t="shared" si="725"/>
        <v>220.4</v>
      </c>
      <c r="H1543" s="34">
        <f t="shared" si="698"/>
        <v>100</v>
      </c>
      <c r="I1543" s="34">
        <f t="shared" si="699"/>
        <v>100</v>
      </c>
    </row>
    <row r="1544" spans="1:9">
      <c r="A1544" s="33" t="s">
        <v>102</v>
      </c>
      <c r="B1544" s="28" t="s">
        <v>1143</v>
      </c>
      <c r="C1544" s="28" t="s">
        <v>103</v>
      </c>
      <c r="D1544" s="34">
        <v>220.4</v>
      </c>
      <c r="E1544" s="34">
        <f>КВСР!J2733</f>
        <v>220.4</v>
      </c>
      <c r="F1544" s="34">
        <f>КВСР!K2733</f>
        <v>220.4</v>
      </c>
      <c r="G1544" s="34">
        <f>КВСР!L2733</f>
        <v>220.4</v>
      </c>
      <c r="H1544" s="34">
        <f t="shared" si="698"/>
        <v>100</v>
      </c>
      <c r="I1544" s="34">
        <f t="shared" si="699"/>
        <v>100</v>
      </c>
    </row>
    <row r="1545" spans="1:9">
      <c r="A1545" s="30" t="s">
        <v>0</v>
      </c>
      <c r="B1545" s="43" t="s">
        <v>0</v>
      </c>
      <c r="C1545" s="31" t="s">
        <v>0</v>
      </c>
      <c r="D1545" s="32" t="s">
        <v>0</v>
      </c>
      <c r="E1545" s="32" t="s">
        <v>0</v>
      </c>
      <c r="F1545" s="32"/>
      <c r="G1545" s="32"/>
      <c r="H1545" s="32"/>
      <c r="I1545" s="32"/>
    </row>
    <row r="1546" spans="1:9" ht="25.5">
      <c r="A1546" s="30" t="s">
        <v>727</v>
      </c>
      <c r="B1546" s="31" t="s">
        <v>728</v>
      </c>
      <c r="C1546" s="31" t="s">
        <v>0</v>
      </c>
      <c r="D1546" s="32">
        <v>4978608.9000000004</v>
      </c>
      <c r="E1546" s="32">
        <f>E1547+E1564+E1575+E1586+E1597</f>
        <v>4978608.8260000004</v>
      </c>
      <c r="F1546" s="32">
        <f t="shared" ref="F1546:G1546" si="726">F1547+F1564+F1575+F1586+F1597</f>
        <v>4903640.2858199999</v>
      </c>
      <c r="G1546" s="32">
        <f t="shared" si="726"/>
        <v>4894066.9860200007</v>
      </c>
      <c r="H1546" s="32">
        <f t="shared" ref="H1546:H1609" si="727">G1546/D1546*100</f>
        <v>98.301896861591203</v>
      </c>
      <c r="I1546" s="32">
        <f t="shared" ref="I1546:I1609" si="728">G1546/E1546*100</f>
        <v>98.301898322710286</v>
      </c>
    </row>
    <row r="1547" spans="1:9" ht="25.5">
      <c r="A1547" s="30" t="s">
        <v>734</v>
      </c>
      <c r="B1547" s="31" t="s">
        <v>735</v>
      </c>
      <c r="C1547" s="31" t="s">
        <v>0</v>
      </c>
      <c r="D1547" s="32">
        <v>431169.9</v>
      </c>
      <c r="E1547" s="32">
        <f>E1548+E1551+E1554+E1557+E1560</f>
        <v>431169.87600000005</v>
      </c>
      <c r="F1547" s="32">
        <f>F1548+F1551+F1554+F1557+F1560</f>
        <v>431103.038</v>
      </c>
      <c r="G1547" s="32">
        <f t="shared" ref="G1547" si="729">G1548+G1551+G1554+G1557+G1560</f>
        <v>431103.038</v>
      </c>
      <c r="H1547" s="32">
        <f t="shared" si="727"/>
        <v>99.9844928878384</v>
      </c>
      <c r="I1547" s="32">
        <f t="shared" si="728"/>
        <v>99.984498453226806</v>
      </c>
    </row>
    <row r="1548" spans="1:9" ht="38.25">
      <c r="A1548" s="33" t="s">
        <v>736</v>
      </c>
      <c r="B1548" s="28" t="s">
        <v>737</v>
      </c>
      <c r="C1548" s="28" t="s">
        <v>0</v>
      </c>
      <c r="D1548" s="34">
        <v>58037.1</v>
      </c>
      <c r="E1548" s="34">
        <f>E1549</f>
        <v>58037.1</v>
      </c>
      <c r="F1548" s="34">
        <f t="shared" ref="F1548:G1549" si="730">F1549</f>
        <v>58037.1</v>
      </c>
      <c r="G1548" s="34">
        <f t="shared" si="730"/>
        <v>58037.1</v>
      </c>
      <c r="H1548" s="34">
        <f t="shared" si="727"/>
        <v>100</v>
      </c>
      <c r="I1548" s="34">
        <f t="shared" si="728"/>
        <v>100</v>
      </c>
    </row>
    <row r="1549" spans="1:9">
      <c r="A1549" s="33" t="s">
        <v>97</v>
      </c>
      <c r="B1549" s="28" t="s">
        <v>737</v>
      </c>
      <c r="C1549" s="28" t="s">
        <v>98</v>
      </c>
      <c r="D1549" s="34">
        <v>58037.1</v>
      </c>
      <c r="E1549" s="34">
        <f>E1550</f>
        <v>58037.1</v>
      </c>
      <c r="F1549" s="34">
        <f t="shared" si="730"/>
        <v>58037.1</v>
      </c>
      <c r="G1549" s="34">
        <f t="shared" si="730"/>
        <v>58037.1</v>
      </c>
      <c r="H1549" s="34">
        <f t="shared" si="727"/>
        <v>100</v>
      </c>
      <c r="I1549" s="34">
        <f t="shared" si="728"/>
        <v>100</v>
      </c>
    </row>
    <row r="1550" spans="1:9" ht="25.5">
      <c r="A1550" s="33" t="s">
        <v>240</v>
      </c>
      <c r="B1550" s="28" t="s">
        <v>737</v>
      </c>
      <c r="C1550" s="28" t="s">
        <v>241</v>
      </c>
      <c r="D1550" s="34">
        <v>58037.1</v>
      </c>
      <c r="E1550" s="34">
        <f>КВСР!J1612</f>
        <v>58037.1</v>
      </c>
      <c r="F1550" s="34">
        <f>КВСР!K1612</f>
        <v>58037.1</v>
      </c>
      <c r="G1550" s="34">
        <f>КВСР!L1612</f>
        <v>58037.1</v>
      </c>
      <c r="H1550" s="34">
        <f t="shared" si="727"/>
        <v>100</v>
      </c>
      <c r="I1550" s="34">
        <f t="shared" si="728"/>
        <v>100</v>
      </c>
    </row>
    <row r="1551" spans="1:9" ht="38.25">
      <c r="A1551" s="33" t="s">
        <v>738</v>
      </c>
      <c r="B1551" s="28" t="s">
        <v>739</v>
      </c>
      <c r="C1551" s="28" t="s">
        <v>0</v>
      </c>
      <c r="D1551" s="34">
        <v>87188.7</v>
      </c>
      <c r="E1551" s="34">
        <f>E1552</f>
        <v>87188.7</v>
      </c>
      <c r="F1551" s="34">
        <f t="shared" ref="F1551:G1552" si="731">F1552</f>
        <v>87188.7</v>
      </c>
      <c r="G1551" s="34">
        <f t="shared" si="731"/>
        <v>87188.7</v>
      </c>
      <c r="H1551" s="34">
        <f t="shared" si="727"/>
        <v>100</v>
      </c>
      <c r="I1551" s="34">
        <f t="shared" si="728"/>
        <v>100</v>
      </c>
    </row>
    <row r="1552" spans="1:9">
      <c r="A1552" s="33" t="s">
        <v>97</v>
      </c>
      <c r="B1552" s="28" t="s">
        <v>739</v>
      </c>
      <c r="C1552" s="28" t="s">
        <v>98</v>
      </c>
      <c r="D1552" s="34">
        <v>87188.7</v>
      </c>
      <c r="E1552" s="34">
        <f>E1553</f>
        <v>87188.7</v>
      </c>
      <c r="F1552" s="34">
        <f t="shared" si="731"/>
        <v>87188.7</v>
      </c>
      <c r="G1552" s="34">
        <f t="shared" si="731"/>
        <v>87188.7</v>
      </c>
      <c r="H1552" s="34">
        <f t="shared" si="727"/>
        <v>100</v>
      </c>
      <c r="I1552" s="34">
        <f t="shared" si="728"/>
        <v>100</v>
      </c>
    </row>
    <row r="1553" spans="1:9" ht="25.5">
      <c r="A1553" s="33" t="s">
        <v>240</v>
      </c>
      <c r="B1553" s="28" t="s">
        <v>739</v>
      </c>
      <c r="C1553" s="28" t="s">
        <v>241</v>
      </c>
      <c r="D1553" s="34">
        <v>87188.7</v>
      </c>
      <c r="E1553" s="34">
        <f>КВСР!J1615</f>
        <v>87188.7</v>
      </c>
      <c r="F1553" s="34">
        <f>КВСР!K1615</f>
        <v>87188.7</v>
      </c>
      <c r="G1553" s="34">
        <f>КВСР!L1615</f>
        <v>87188.7</v>
      </c>
      <c r="H1553" s="34">
        <f t="shared" si="727"/>
        <v>100</v>
      </c>
      <c r="I1553" s="34">
        <f t="shared" si="728"/>
        <v>100</v>
      </c>
    </row>
    <row r="1554" spans="1:9" ht="51">
      <c r="A1554" s="33" t="s">
        <v>740</v>
      </c>
      <c r="B1554" s="28" t="s">
        <v>741</v>
      </c>
      <c r="C1554" s="28" t="s">
        <v>0</v>
      </c>
      <c r="D1554" s="34">
        <v>280282.5</v>
      </c>
      <c r="E1554" s="34">
        <f>E1555</f>
        <v>280282.53000000003</v>
      </c>
      <c r="F1554" s="34">
        <f t="shared" ref="F1554:G1555" si="732">F1555</f>
        <v>280282.53000000003</v>
      </c>
      <c r="G1554" s="34">
        <f t="shared" si="732"/>
        <v>280282.53000000003</v>
      </c>
      <c r="H1554" s="34">
        <f t="shared" si="727"/>
        <v>100.00001070348668</v>
      </c>
      <c r="I1554" s="34">
        <f t="shared" si="728"/>
        <v>100</v>
      </c>
    </row>
    <row r="1555" spans="1:9">
      <c r="A1555" s="33" t="s">
        <v>97</v>
      </c>
      <c r="B1555" s="28" t="s">
        <v>741</v>
      </c>
      <c r="C1555" s="28" t="s">
        <v>98</v>
      </c>
      <c r="D1555" s="34">
        <v>280282.5</v>
      </c>
      <c r="E1555" s="34">
        <f>E1556</f>
        <v>280282.53000000003</v>
      </c>
      <c r="F1555" s="34">
        <f t="shared" si="732"/>
        <v>280282.53000000003</v>
      </c>
      <c r="G1555" s="34">
        <f t="shared" si="732"/>
        <v>280282.53000000003</v>
      </c>
      <c r="H1555" s="34">
        <f t="shared" si="727"/>
        <v>100.00001070348668</v>
      </c>
      <c r="I1555" s="34">
        <f t="shared" si="728"/>
        <v>100</v>
      </c>
    </row>
    <row r="1556" spans="1:9" ht="25.5">
      <c r="A1556" s="33" t="s">
        <v>240</v>
      </c>
      <c r="B1556" s="28" t="s">
        <v>741</v>
      </c>
      <c r="C1556" s="28" t="s">
        <v>241</v>
      </c>
      <c r="D1556" s="34">
        <v>280282.5</v>
      </c>
      <c r="E1556" s="34">
        <f>КВСР!J1618</f>
        <v>280282.53000000003</v>
      </c>
      <c r="F1556" s="34">
        <f>КВСР!K1618</f>
        <v>280282.53000000003</v>
      </c>
      <c r="G1556" s="34">
        <f>КВСР!L1618</f>
        <v>280282.53000000003</v>
      </c>
      <c r="H1556" s="34">
        <f t="shared" si="727"/>
        <v>100.00001070348668</v>
      </c>
      <c r="I1556" s="34">
        <f t="shared" si="728"/>
        <v>100</v>
      </c>
    </row>
    <row r="1557" spans="1:9" ht="89.25">
      <c r="A1557" s="33" t="s">
        <v>742</v>
      </c>
      <c r="B1557" s="28" t="s">
        <v>743</v>
      </c>
      <c r="C1557" s="28" t="s">
        <v>0</v>
      </c>
      <c r="D1557" s="34">
        <v>5640.2</v>
      </c>
      <c r="E1557" s="34">
        <f>E1558</f>
        <v>5640.1660000000002</v>
      </c>
      <c r="F1557" s="34">
        <f t="shared" ref="F1557:G1558" si="733">F1558</f>
        <v>5573.348</v>
      </c>
      <c r="G1557" s="34">
        <f t="shared" si="733"/>
        <v>5573.348</v>
      </c>
      <c r="H1557" s="34">
        <f t="shared" si="727"/>
        <v>98.814722882167302</v>
      </c>
      <c r="I1557" s="34">
        <f t="shared" si="728"/>
        <v>98.815318556226885</v>
      </c>
    </row>
    <row r="1558" spans="1:9">
      <c r="A1558" s="33" t="s">
        <v>97</v>
      </c>
      <c r="B1558" s="28" t="s">
        <v>743</v>
      </c>
      <c r="C1558" s="28" t="s">
        <v>98</v>
      </c>
      <c r="D1558" s="34">
        <v>5640.2</v>
      </c>
      <c r="E1558" s="34">
        <f>E1559</f>
        <v>5640.1660000000002</v>
      </c>
      <c r="F1558" s="34">
        <f t="shared" si="733"/>
        <v>5573.348</v>
      </c>
      <c r="G1558" s="34">
        <f t="shared" si="733"/>
        <v>5573.348</v>
      </c>
      <c r="H1558" s="34">
        <f t="shared" si="727"/>
        <v>98.814722882167302</v>
      </c>
      <c r="I1558" s="34">
        <f t="shared" si="728"/>
        <v>98.815318556226885</v>
      </c>
    </row>
    <row r="1559" spans="1:9" ht="25.5">
      <c r="A1559" s="33" t="s">
        <v>240</v>
      </c>
      <c r="B1559" s="28" t="s">
        <v>743</v>
      </c>
      <c r="C1559" s="28" t="s">
        <v>241</v>
      </c>
      <c r="D1559" s="34">
        <v>5640.2</v>
      </c>
      <c r="E1559" s="34">
        <f>КВСР!J1621</f>
        <v>5640.1660000000002</v>
      </c>
      <c r="F1559" s="34">
        <f>КВСР!K1621</f>
        <v>5573.348</v>
      </c>
      <c r="G1559" s="34">
        <f>КВСР!L1621</f>
        <v>5573.348</v>
      </c>
      <c r="H1559" s="34">
        <f t="shared" si="727"/>
        <v>98.814722882167302</v>
      </c>
      <c r="I1559" s="34">
        <f t="shared" si="728"/>
        <v>98.815318556226885</v>
      </c>
    </row>
    <row r="1560" spans="1:9" ht="51">
      <c r="A1560" s="33" t="s">
        <v>744</v>
      </c>
      <c r="B1560" s="28" t="s">
        <v>745</v>
      </c>
      <c r="C1560" s="28" t="s">
        <v>0</v>
      </c>
      <c r="D1560" s="34">
        <v>21.4</v>
      </c>
      <c r="E1560" s="34">
        <f>E1561</f>
        <v>21.38</v>
      </c>
      <c r="F1560" s="34">
        <f t="shared" ref="F1560:G1561" si="734">F1561</f>
        <v>21.36</v>
      </c>
      <c r="G1560" s="34">
        <f t="shared" si="734"/>
        <v>21.36</v>
      </c>
      <c r="H1560" s="34">
        <f t="shared" si="727"/>
        <v>99.813084112149539</v>
      </c>
      <c r="I1560" s="34">
        <f t="shared" si="728"/>
        <v>99.906454630495787</v>
      </c>
    </row>
    <row r="1561" spans="1:9">
      <c r="A1561" s="33" t="s">
        <v>97</v>
      </c>
      <c r="B1561" s="28" t="s">
        <v>745</v>
      </c>
      <c r="C1561" s="28" t="s">
        <v>98</v>
      </c>
      <c r="D1561" s="34">
        <v>21.4</v>
      </c>
      <c r="E1561" s="34">
        <f>E1562</f>
        <v>21.38</v>
      </c>
      <c r="F1561" s="34">
        <f t="shared" si="734"/>
        <v>21.36</v>
      </c>
      <c r="G1561" s="34">
        <f t="shared" si="734"/>
        <v>21.36</v>
      </c>
      <c r="H1561" s="34">
        <f t="shared" si="727"/>
        <v>99.813084112149539</v>
      </c>
      <c r="I1561" s="34">
        <f t="shared" si="728"/>
        <v>99.906454630495787</v>
      </c>
    </row>
    <row r="1562" spans="1:9" ht="25.5">
      <c r="A1562" s="33" t="s">
        <v>240</v>
      </c>
      <c r="B1562" s="28" t="s">
        <v>745</v>
      </c>
      <c r="C1562" s="28" t="s">
        <v>241</v>
      </c>
      <c r="D1562" s="34">
        <v>21.4</v>
      </c>
      <c r="E1562" s="34">
        <f>КВСР!J1624</f>
        <v>21.38</v>
      </c>
      <c r="F1562" s="34">
        <f>КВСР!K1624</f>
        <v>21.36</v>
      </c>
      <c r="G1562" s="34">
        <f>КВСР!L1624</f>
        <v>21.36</v>
      </c>
      <c r="H1562" s="34">
        <f t="shared" si="727"/>
        <v>99.813084112149539</v>
      </c>
      <c r="I1562" s="34">
        <f t="shared" si="728"/>
        <v>99.906454630495787</v>
      </c>
    </row>
    <row r="1563" spans="1:9">
      <c r="A1563" s="30" t="s">
        <v>0</v>
      </c>
      <c r="B1563" s="43" t="s">
        <v>0</v>
      </c>
      <c r="C1563" s="31" t="s">
        <v>0</v>
      </c>
      <c r="D1563" s="32" t="s">
        <v>0</v>
      </c>
      <c r="E1563" s="32" t="s">
        <v>0</v>
      </c>
      <c r="F1563" s="32"/>
      <c r="G1563" s="32"/>
      <c r="H1563" s="32"/>
      <c r="I1563" s="32"/>
    </row>
    <row r="1564" spans="1:9" ht="25.5">
      <c r="A1564" s="30" t="s">
        <v>746</v>
      </c>
      <c r="B1564" s="31" t="s">
        <v>747</v>
      </c>
      <c r="C1564" s="31" t="s">
        <v>0</v>
      </c>
      <c r="D1564" s="32">
        <v>221075</v>
      </c>
      <c r="E1564" s="32">
        <f>E1565+E1568+E1571</f>
        <v>221075.03200000001</v>
      </c>
      <c r="F1564" s="32">
        <f t="shared" ref="F1564:G1564" si="735">F1565+F1568+F1571</f>
        <v>147382.05168</v>
      </c>
      <c r="G1564" s="32">
        <f t="shared" si="735"/>
        <v>147382.05168</v>
      </c>
      <c r="H1564" s="32">
        <f t="shared" si="727"/>
        <v>66.666086929774977</v>
      </c>
      <c r="I1564" s="32">
        <f t="shared" si="728"/>
        <v>66.666077280043083</v>
      </c>
    </row>
    <row r="1565" spans="1:9" ht="25.5">
      <c r="A1565" s="33" t="s">
        <v>118</v>
      </c>
      <c r="B1565" s="28" t="s">
        <v>748</v>
      </c>
      <c r="C1565" s="28" t="s">
        <v>0</v>
      </c>
      <c r="D1565" s="34">
        <v>5700</v>
      </c>
      <c r="E1565" s="34">
        <f>E1566</f>
        <v>5700</v>
      </c>
      <c r="F1565" s="34">
        <f t="shared" ref="F1565:G1566" si="736">F1566</f>
        <v>5700</v>
      </c>
      <c r="G1565" s="34">
        <f t="shared" si="736"/>
        <v>5700</v>
      </c>
      <c r="H1565" s="34">
        <f t="shared" si="727"/>
        <v>100</v>
      </c>
      <c r="I1565" s="34">
        <f t="shared" si="728"/>
        <v>100</v>
      </c>
    </row>
    <row r="1566" spans="1:9">
      <c r="A1566" s="33" t="s">
        <v>28</v>
      </c>
      <c r="B1566" s="28" t="s">
        <v>748</v>
      </c>
      <c r="C1566" s="28" t="s">
        <v>29</v>
      </c>
      <c r="D1566" s="34">
        <v>5700</v>
      </c>
      <c r="E1566" s="34">
        <f>E1567</f>
        <v>5700</v>
      </c>
      <c r="F1566" s="34">
        <f t="shared" si="736"/>
        <v>5700</v>
      </c>
      <c r="G1566" s="34">
        <f t="shared" si="736"/>
        <v>5700</v>
      </c>
      <c r="H1566" s="34">
        <f t="shared" si="727"/>
        <v>100</v>
      </c>
      <c r="I1566" s="34">
        <f t="shared" si="728"/>
        <v>100</v>
      </c>
    </row>
    <row r="1567" spans="1:9">
      <c r="A1567" s="33" t="s">
        <v>75</v>
      </c>
      <c r="B1567" s="28" t="s">
        <v>748</v>
      </c>
      <c r="C1567" s="28" t="s">
        <v>76</v>
      </c>
      <c r="D1567" s="34">
        <v>5700</v>
      </c>
      <c r="E1567" s="34">
        <f>КВСР!J1628</f>
        <v>5700</v>
      </c>
      <c r="F1567" s="34">
        <f>КВСР!K1628</f>
        <v>5700</v>
      </c>
      <c r="G1567" s="34">
        <f>КВСР!L1628</f>
        <v>5700</v>
      </c>
      <c r="H1567" s="34">
        <f t="shared" si="727"/>
        <v>100</v>
      </c>
      <c r="I1567" s="34">
        <f t="shared" si="728"/>
        <v>100</v>
      </c>
    </row>
    <row r="1568" spans="1:9">
      <c r="A1568" s="33" t="s">
        <v>749</v>
      </c>
      <c r="B1568" s="28" t="s">
        <v>750</v>
      </c>
      <c r="C1568" s="28" t="s">
        <v>0</v>
      </c>
      <c r="D1568" s="34">
        <v>70000</v>
      </c>
      <c r="E1568" s="34">
        <f>E1569</f>
        <v>70000</v>
      </c>
      <c r="F1568" s="34">
        <f t="shared" ref="F1568:G1569" si="737">F1569</f>
        <v>0</v>
      </c>
      <c r="G1568" s="34">
        <f t="shared" si="737"/>
        <v>0</v>
      </c>
      <c r="H1568" s="34">
        <f t="shared" si="727"/>
        <v>0</v>
      </c>
      <c r="I1568" s="34">
        <f t="shared" si="728"/>
        <v>0</v>
      </c>
    </row>
    <row r="1569" spans="1:9" ht="25.5">
      <c r="A1569" s="33" t="s">
        <v>62</v>
      </c>
      <c r="B1569" s="28" t="s">
        <v>750</v>
      </c>
      <c r="C1569" s="28" t="s">
        <v>63</v>
      </c>
      <c r="D1569" s="34">
        <v>70000</v>
      </c>
      <c r="E1569" s="34">
        <f>E1570</f>
        <v>70000</v>
      </c>
      <c r="F1569" s="34">
        <f t="shared" si="737"/>
        <v>0</v>
      </c>
      <c r="G1569" s="34">
        <f t="shared" si="737"/>
        <v>0</v>
      </c>
      <c r="H1569" s="34">
        <f t="shared" si="727"/>
        <v>0</v>
      </c>
      <c r="I1569" s="34">
        <f t="shared" si="728"/>
        <v>0</v>
      </c>
    </row>
    <row r="1570" spans="1:9">
      <c r="A1570" s="33" t="s">
        <v>64</v>
      </c>
      <c r="B1570" s="28" t="s">
        <v>750</v>
      </c>
      <c r="C1570" s="28" t="s">
        <v>65</v>
      </c>
      <c r="D1570" s="34">
        <v>70000</v>
      </c>
      <c r="E1570" s="34">
        <f>КВСР!J1631</f>
        <v>70000</v>
      </c>
      <c r="F1570" s="34">
        <f>КВСР!K1631</f>
        <v>0</v>
      </c>
      <c r="G1570" s="34">
        <f>КВСР!L1631</f>
        <v>0</v>
      </c>
      <c r="H1570" s="34">
        <f t="shared" si="727"/>
        <v>0</v>
      </c>
      <c r="I1570" s="34">
        <f t="shared" si="728"/>
        <v>0</v>
      </c>
    </row>
    <row r="1571" spans="1:9">
      <c r="A1571" s="33" t="s">
        <v>751</v>
      </c>
      <c r="B1571" s="28" t="s">
        <v>752</v>
      </c>
      <c r="C1571" s="28" t="s">
        <v>0</v>
      </c>
      <c r="D1571" s="34">
        <v>145375</v>
      </c>
      <c r="E1571" s="34">
        <f>E1572</f>
        <v>145375.03200000001</v>
      </c>
      <c r="F1571" s="34">
        <f t="shared" ref="F1571:G1572" si="738">F1572</f>
        <v>141682.05168</v>
      </c>
      <c r="G1571" s="34">
        <f t="shared" si="738"/>
        <v>141682.05168</v>
      </c>
      <c r="H1571" s="34">
        <f t="shared" si="727"/>
        <v>97.459708808254518</v>
      </c>
      <c r="I1571" s="34">
        <f t="shared" si="728"/>
        <v>97.459687355391253</v>
      </c>
    </row>
    <row r="1572" spans="1:9">
      <c r="A1572" s="33" t="s">
        <v>28</v>
      </c>
      <c r="B1572" s="28" t="s">
        <v>752</v>
      </c>
      <c r="C1572" s="28" t="s">
        <v>29</v>
      </c>
      <c r="D1572" s="34">
        <v>145375</v>
      </c>
      <c r="E1572" s="34">
        <f>E1573</f>
        <v>145375.03200000001</v>
      </c>
      <c r="F1572" s="34">
        <f t="shared" si="738"/>
        <v>141682.05168</v>
      </c>
      <c r="G1572" s="34">
        <f t="shared" si="738"/>
        <v>141682.05168</v>
      </c>
      <c r="H1572" s="34">
        <f t="shared" si="727"/>
        <v>97.459708808254518</v>
      </c>
      <c r="I1572" s="34">
        <f t="shared" si="728"/>
        <v>97.459687355391253</v>
      </c>
    </row>
    <row r="1573" spans="1:9">
      <c r="A1573" s="33" t="s">
        <v>75</v>
      </c>
      <c r="B1573" s="28" t="s">
        <v>752</v>
      </c>
      <c r="C1573" s="28" t="s">
        <v>76</v>
      </c>
      <c r="D1573" s="34">
        <v>145375</v>
      </c>
      <c r="E1573" s="34">
        <f>КВСР!J1634+КВСР!J1668</f>
        <v>145375.03200000001</v>
      </c>
      <c r="F1573" s="34">
        <f>КВСР!K1634+КВСР!K1668</f>
        <v>141682.05168</v>
      </c>
      <c r="G1573" s="34">
        <f>КВСР!L1634+КВСР!L1668</f>
        <v>141682.05168</v>
      </c>
      <c r="H1573" s="34">
        <f t="shared" si="727"/>
        <v>97.459708808254518</v>
      </c>
      <c r="I1573" s="34">
        <f t="shared" si="728"/>
        <v>97.459687355391253</v>
      </c>
    </row>
    <row r="1574" spans="1:9">
      <c r="A1574" s="30" t="s">
        <v>0</v>
      </c>
      <c r="B1574" s="43" t="s">
        <v>0</v>
      </c>
      <c r="C1574" s="31" t="s">
        <v>0</v>
      </c>
      <c r="D1574" s="32" t="s">
        <v>0</v>
      </c>
      <c r="E1574" s="32" t="s">
        <v>0</v>
      </c>
      <c r="F1574" s="32"/>
      <c r="G1574" s="32"/>
      <c r="H1574" s="32"/>
      <c r="I1574" s="32"/>
    </row>
    <row r="1575" spans="1:9" ht="25.5">
      <c r="A1575" s="30" t="s">
        <v>760</v>
      </c>
      <c r="B1575" s="31" t="s">
        <v>761</v>
      </c>
      <c r="C1575" s="31" t="s">
        <v>0</v>
      </c>
      <c r="D1575" s="32">
        <v>1135790.5</v>
      </c>
      <c r="E1575" s="32">
        <f>E1576+E1579+E1582</f>
        <v>1135790.477</v>
      </c>
      <c r="F1575" s="32">
        <f t="shared" ref="F1575:G1575" si="739">F1576+F1579+F1582</f>
        <v>1135790.477</v>
      </c>
      <c r="G1575" s="32">
        <f t="shared" si="739"/>
        <v>1135484.5159999998</v>
      </c>
      <c r="H1575" s="32">
        <f t="shared" si="727"/>
        <v>99.973059820451027</v>
      </c>
      <c r="I1575" s="32">
        <f t="shared" si="728"/>
        <v>99.973061844926875</v>
      </c>
    </row>
    <row r="1576" spans="1:9" ht="38.25">
      <c r="A1576" s="33" t="s">
        <v>762</v>
      </c>
      <c r="B1576" s="28" t="s">
        <v>763</v>
      </c>
      <c r="C1576" s="28" t="s">
        <v>0</v>
      </c>
      <c r="D1576" s="34">
        <v>12118.5</v>
      </c>
      <c r="E1576" s="34">
        <f>E1577</f>
        <v>12118.477000000001</v>
      </c>
      <c r="F1576" s="34">
        <f t="shared" ref="F1576:G1577" si="740">F1577</f>
        <v>12118.477000000001</v>
      </c>
      <c r="G1576" s="34">
        <f t="shared" si="740"/>
        <v>12118.477000000001</v>
      </c>
      <c r="H1576" s="34">
        <f t="shared" si="727"/>
        <v>99.99981020753394</v>
      </c>
      <c r="I1576" s="34">
        <f t="shared" si="728"/>
        <v>100</v>
      </c>
    </row>
    <row r="1577" spans="1:9" ht="25.5">
      <c r="A1577" s="33" t="s">
        <v>42</v>
      </c>
      <c r="B1577" s="28" t="s">
        <v>763</v>
      </c>
      <c r="C1577" s="28" t="s">
        <v>43</v>
      </c>
      <c r="D1577" s="34">
        <v>12118.5</v>
      </c>
      <c r="E1577" s="34">
        <f>E1578</f>
        <v>12118.477000000001</v>
      </c>
      <c r="F1577" s="34">
        <f t="shared" si="740"/>
        <v>12118.477000000001</v>
      </c>
      <c r="G1577" s="34">
        <f t="shared" si="740"/>
        <v>12118.477000000001</v>
      </c>
      <c r="H1577" s="34">
        <f t="shared" si="727"/>
        <v>99.99981020753394</v>
      </c>
      <c r="I1577" s="34">
        <f t="shared" si="728"/>
        <v>100</v>
      </c>
    </row>
    <row r="1578" spans="1:9">
      <c r="A1578" s="33" t="s">
        <v>764</v>
      </c>
      <c r="B1578" s="28" t="s">
        <v>763</v>
      </c>
      <c r="C1578" s="28" t="s">
        <v>765</v>
      </c>
      <c r="D1578" s="34">
        <v>12118.5</v>
      </c>
      <c r="E1578" s="34">
        <f>КВСР!J1672</f>
        <v>12118.477000000001</v>
      </c>
      <c r="F1578" s="34">
        <f>КВСР!K1672</f>
        <v>12118.477000000001</v>
      </c>
      <c r="G1578" s="34">
        <f>КВСР!L1672</f>
        <v>12118.477000000001</v>
      </c>
      <c r="H1578" s="34">
        <f t="shared" si="727"/>
        <v>99.99981020753394</v>
      </c>
      <c r="I1578" s="34">
        <f t="shared" si="728"/>
        <v>100</v>
      </c>
    </row>
    <row r="1579" spans="1:9" ht="25.5">
      <c r="A1579" s="33" t="s">
        <v>766</v>
      </c>
      <c r="B1579" s="28" t="s">
        <v>767</v>
      </c>
      <c r="C1579" s="28" t="s">
        <v>0</v>
      </c>
      <c r="D1579" s="34">
        <v>1069016.6000000001</v>
      </c>
      <c r="E1579" s="34">
        <f>E1580</f>
        <v>1069016.6000000001</v>
      </c>
      <c r="F1579" s="34">
        <f t="shared" ref="F1579:G1580" si="741">F1580</f>
        <v>1069016.6000000001</v>
      </c>
      <c r="G1579" s="34">
        <f t="shared" si="741"/>
        <v>1068921.49608</v>
      </c>
      <c r="H1579" s="34">
        <f t="shared" si="727"/>
        <v>99.991103606810199</v>
      </c>
      <c r="I1579" s="34">
        <f t="shared" si="728"/>
        <v>99.991103606810199</v>
      </c>
    </row>
    <row r="1580" spans="1:9" ht="25.5">
      <c r="A1580" s="33" t="s">
        <v>42</v>
      </c>
      <c r="B1580" s="28" t="s">
        <v>767</v>
      </c>
      <c r="C1580" s="28" t="s">
        <v>43</v>
      </c>
      <c r="D1580" s="34">
        <v>1069016.6000000001</v>
      </c>
      <c r="E1580" s="34">
        <f>E1581</f>
        <v>1069016.6000000001</v>
      </c>
      <c r="F1580" s="34">
        <f t="shared" si="741"/>
        <v>1069016.6000000001</v>
      </c>
      <c r="G1580" s="34">
        <f t="shared" si="741"/>
        <v>1068921.49608</v>
      </c>
      <c r="H1580" s="34">
        <f t="shared" si="727"/>
        <v>99.991103606810199</v>
      </c>
      <c r="I1580" s="34">
        <f t="shared" si="728"/>
        <v>99.991103606810199</v>
      </c>
    </row>
    <row r="1581" spans="1:9">
      <c r="A1581" s="33" t="s">
        <v>764</v>
      </c>
      <c r="B1581" s="28" t="s">
        <v>767</v>
      </c>
      <c r="C1581" s="28" t="s">
        <v>765</v>
      </c>
      <c r="D1581" s="34">
        <v>1069016.6000000001</v>
      </c>
      <c r="E1581" s="34">
        <f>КВСР!J1675</f>
        <v>1069016.6000000001</v>
      </c>
      <c r="F1581" s="34">
        <f>КВСР!K1675</f>
        <v>1069016.6000000001</v>
      </c>
      <c r="G1581" s="34">
        <f>КВСР!L1675</f>
        <v>1068921.49608</v>
      </c>
      <c r="H1581" s="34">
        <f t="shared" si="727"/>
        <v>99.991103606810199</v>
      </c>
      <c r="I1581" s="34">
        <f t="shared" si="728"/>
        <v>99.991103606810199</v>
      </c>
    </row>
    <row r="1582" spans="1:9" ht="25.5">
      <c r="A1582" s="33" t="s">
        <v>40</v>
      </c>
      <c r="B1582" s="28" t="s">
        <v>768</v>
      </c>
      <c r="C1582" s="28" t="s">
        <v>0</v>
      </c>
      <c r="D1582" s="34">
        <v>54655.4</v>
      </c>
      <c r="E1582" s="34">
        <f>E1583</f>
        <v>54655.4</v>
      </c>
      <c r="F1582" s="34">
        <f t="shared" ref="F1582:G1583" si="742">F1583</f>
        <v>54655.4</v>
      </c>
      <c r="G1582" s="34">
        <f t="shared" si="742"/>
        <v>54444.54292</v>
      </c>
      <c r="H1582" s="34">
        <f t="shared" si="727"/>
        <v>99.614206318131409</v>
      </c>
      <c r="I1582" s="34">
        <f t="shared" si="728"/>
        <v>99.614206318131409</v>
      </c>
    </row>
    <row r="1583" spans="1:9" ht="25.5">
      <c r="A1583" s="33" t="s">
        <v>42</v>
      </c>
      <c r="B1583" s="28" t="s">
        <v>768</v>
      </c>
      <c r="C1583" s="28" t="s">
        <v>43</v>
      </c>
      <c r="D1583" s="34">
        <v>54655.4</v>
      </c>
      <c r="E1583" s="34">
        <f>E1584</f>
        <v>54655.4</v>
      </c>
      <c r="F1583" s="34">
        <f t="shared" si="742"/>
        <v>54655.4</v>
      </c>
      <c r="G1583" s="34">
        <f t="shared" si="742"/>
        <v>54444.54292</v>
      </c>
      <c r="H1583" s="34">
        <f t="shared" si="727"/>
        <v>99.614206318131409</v>
      </c>
      <c r="I1583" s="34">
        <f t="shared" si="728"/>
        <v>99.614206318131409</v>
      </c>
    </row>
    <row r="1584" spans="1:9">
      <c r="A1584" s="33" t="s">
        <v>764</v>
      </c>
      <c r="B1584" s="28" t="s">
        <v>768</v>
      </c>
      <c r="C1584" s="28" t="s">
        <v>765</v>
      </c>
      <c r="D1584" s="34">
        <v>54655.4</v>
      </c>
      <c r="E1584" s="34">
        <f>КВСР!J1678</f>
        <v>54655.4</v>
      </c>
      <c r="F1584" s="34">
        <f>КВСР!K1678</f>
        <v>54655.4</v>
      </c>
      <c r="G1584" s="34">
        <f>КВСР!L1678</f>
        <v>54444.54292</v>
      </c>
      <c r="H1584" s="34">
        <f t="shared" si="727"/>
        <v>99.614206318131409</v>
      </c>
      <c r="I1584" s="34">
        <f t="shared" si="728"/>
        <v>99.614206318131409</v>
      </c>
    </row>
    <row r="1585" spans="1:9">
      <c r="A1585" s="30" t="s">
        <v>0</v>
      </c>
      <c r="B1585" s="43" t="s">
        <v>0</v>
      </c>
      <c r="C1585" s="31" t="s">
        <v>0</v>
      </c>
      <c r="D1585" s="32" t="s">
        <v>0</v>
      </c>
      <c r="E1585" s="32" t="s">
        <v>0</v>
      </c>
      <c r="F1585" s="32"/>
      <c r="G1585" s="32"/>
      <c r="H1585" s="32"/>
      <c r="I1585" s="32"/>
    </row>
    <row r="1586" spans="1:9" ht="38.25">
      <c r="A1586" s="30" t="s">
        <v>769</v>
      </c>
      <c r="B1586" s="31" t="s">
        <v>770</v>
      </c>
      <c r="C1586" s="31" t="s">
        <v>0</v>
      </c>
      <c r="D1586" s="32">
        <v>2559072.2000000002</v>
      </c>
      <c r="E1586" s="32">
        <f>E1587+E1590+E1593</f>
        <v>2559072.1850000001</v>
      </c>
      <c r="F1586" s="32">
        <f t="shared" ref="F1586:G1586" si="743">F1587+F1590+F1593</f>
        <v>2559068.1631400003</v>
      </c>
      <c r="G1586" s="32">
        <f t="shared" si="743"/>
        <v>2551586.9605700001</v>
      </c>
      <c r="H1586" s="32">
        <f t="shared" si="727"/>
        <v>99.707501827029347</v>
      </c>
      <c r="I1586" s="32">
        <f t="shared" si="728"/>
        <v>99.707502411464802</v>
      </c>
    </row>
    <row r="1587" spans="1:9">
      <c r="A1587" s="33" t="s">
        <v>771</v>
      </c>
      <c r="B1587" s="28" t="s">
        <v>772</v>
      </c>
      <c r="C1587" s="28" t="s">
        <v>0</v>
      </c>
      <c r="D1587" s="34">
        <v>188109.6</v>
      </c>
      <c r="E1587" s="34">
        <f>E1588</f>
        <v>188109.6</v>
      </c>
      <c r="F1587" s="34">
        <f t="shared" ref="F1587:G1588" si="744">F1588</f>
        <v>188109.6</v>
      </c>
      <c r="G1587" s="34">
        <f t="shared" si="744"/>
        <v>188109.6</v>
      </c>
      <c r="H1587" s="34">
        <f t="shared" si="727"/>
        <v>100</v>
      </c>
      <c r="I1587" s="34">
        <f t="shared" si="728"/>
        <v>100</v>
      </c>
    </row>
    <row r="1588" spans="1:9">
      <c r="A1588" s="33" t="s">
        <v>89</v>
      </c>
      <c r="B1588" s="28" t="s">
        <v>772</v>
      </c>
      <c r="C1588" s="28" t="s">
        <v>90</v>
      </c>
      <c r="D1588" s="34">
        <v>188109.6</v>
      </c>
      <c r="E1588" s="34">
        <f>E1589</f>
        <v>188109.6</v>
      </c>
      <c r="F1588" s="34">
        <f t="shared" si="744"/>
        <v>188109.6</v>
      </c>
      <c r="G1588" s="34">
        <f t="shared" si="744"/>
        <v>188109.6</v>
      </c>
      <c r="H1588" s="34">
        <f t="shared" si="727"/>
        <v>100</v>
      </c>
      <c r="I1588" s="34">
        <f t="shared" si="728"/>
        <v>100</v>
      </c>
    </row>
    <row r="1589" spans="1:9" ht="25.5">
      <c r="A1589" s="33" t="s">
        <v>91</v>
      </c>
      <c r="B1589" s="28" t="s">
        <v>772</v>
      </c>
      <c r="C1589" s="28" t="s">
        <v>92</v>
      </c>
      <c r="D1589" s="34">
        <v>188109.6</v>
      </c>
      <c r="E1589" s="34">
        <f>КВСР!J1682</f>
        <v>188109.6</v>
      </c>
      <c r="F1589" s="34">
        <f>КВСР!K1682</f>
        <v>188109.6</v>
      </c>
      <c r="G1589" s="34">
        <f>КВСР!L1682</f>
        <v>188109.6</v>
      </c>
      <c r="H1589" s="34">
        <f t="shared" si="727"/>
        <v>100</v>
      </c>
      <c r="I1589" s="34">
        <f t="shared" si="728"/>
        <v>100</v>
      </c>
    </row>
    <row r="1590" spans="1:9" ht="25.5">
      <c r="A1590" s="33" t="s">
        <v>773</v>
      </c>
      <c r="B1590" s="28" t="s">
        <v>774</v>
      </c>
      <c r="C1590" s="28" t="s">
        <v>0</v>
      </c>
      <c r="D1590" s="34">
        <v>2369058.6</v>
      </c>
      <c r="E1590" s="34">
        <f>E1591</f>
        <v>2369058.585</v>
      </c>
      <c r="F1590" s="34">
        <f t="shared" ref="F1590:G1591" si="745">F1591</f>
        <v>2369054.5631400002</v>
      </c>
      <c r="G1590" s="34">
        <f t="shared" si="745"/>
        <v>2361573.36057</v>
      </c>
      <c r="H1590" s="34">
        <f t="shared" si="727"/>
        <v>99.684041609186025</v>
      </c>
      <c r="I1590" s="34">
        <f t="shared" si="728"/>
        <v>99.684042240348404</v>
      </c>
    </row>
    <row r="1591" spans="1:9">
      <c r="A1591" s="33" t="s">
        <v>89</v>
      </c>
      <c r="B1591" s="28" t="s">
        <v>774</v>
      </c>
      <c r="C1591" s="28" t="s">
        <v>90</v>
      </c>
      <c r="D1591" s="34">
        <v>2369058.6</v>
      </c>
      <c r="E1591" s="34">
        <f>E1592</f>
        <v>2369058.585</v>
      </c>
      <c r="F1591" s="34">
        <f t="shared" si="745"/>
        <v>2369054.5631400002</v>
      </c>
      <c r="G1591" s="34">
        <f t="shared" si="745"/>
        <v>2361573.36057</v>
      </c>
      <c r="H1591" s="34">
        <f t="shared" si="727"/>
        <v>99.684041609186025</v>
      </c>
      <c r="I1591" s="34">
        <f t="shared" si="728"/>
        <v>99.684042240348404</v>
      </c>
    </row>
    <row r="1592" spans="1:9" ht="25.5">
      <c r="A1592" s="33" t="s">
        <v>91</v>
      </c>
      <c r="B1592" s="28" t="s">
        <v>774</v>
      </c>
      <c r="C1592" s="28" t="s">
        <v>92</v>
      </c>
      <c r="D1592" s="34">
        <v>2369058.6</v>
      </c>
      <c r="E1592" s="34">
        <f>КВСР!J1685</f>
        <v>2369058.585</v>
      </c>
      <c r="F1592" s="34">
        <f>КВСР!K1685</f>
        <v>2369054.5631400002</v>
      </c>
      <c r="G1592" s="34">
        <f>КВСР!L1685</f>
        <v>2361573.36057</v>
      </c>
      <c r="H1592" s="34">
        <f t="shared" si="727"/>
        <v>99.684041609186025</v>
      </c>
      <c r="I1592" s="34">
        <f t="shared" si="728"/>
        <v>99.684042240348404</v>
      </c>
    </row>
    <row r="1593" spans="1:9" ht="25.5">
      <c r="A1593" s="33" t="s">
        <v>775</v>
      </c>
      <c r="B1593" s="28" t="s">
        <v>776</v>
      </c>
      <c r="C1593" s="28" t="s">
        <v>0</v>
      </c>
      <c r="D1593" s="34">
        <v>1904</v>
      </c>
      <c r="E1593" s="34">
        <f>E1594</f>
        <v>1904</v>
      </c>
      <c r="F1593" s="34">
        <f t="shared" ref="F1593:G1594" si="746">F1594</f>
        <v>1904</v>
      </c>
      <c r="G1593" s="34">
        <f t="shared" si="746"/>
        <v>1904</v>
      </c>
      <c r="H1593" s="34">
        <f t="shared" si="727"/>
        <v>100</v>
      </c>
      <c r="I1593" s="34">
        <f t="shared" si="728"/>
        <v>100</v>
      </c>
    </row>
    <row r="1594" spans="1:9" ht="25.5">
      <c r="A1594" s="33" t="s">
        <v>62</v>
      </c>
      <c r="B1594" s="28" t="s">
        <v>776</v>
      </c>
      <c r="C1594" s="28" t="s">
        <v>63</v>
      </c>
      <c r="D1594" s="34">
        <v>1904</v>
      </c>
      <c r="E1594" s="34">
        <f>E1595</f>
        <v>1904</v>
      </c>
      <c r="F1594" s="34">
        <f t="shared" si="746"/>
        <v>1904</v>
      </c>
      <c r="G1594" s="34">
        <f t="shared" si="746"/>
        <v>1904</v>
      </c>
      <c r="H1594" s="34">
        <f t="shared" si="727"/>
        <v>100</v>
      </c>
      <c r="I1594" s="34">
        <f t="shared" si="728"/>
        <v>100</v>
      </c>
    </row>
    <row r="1595" spans="1:9">
      <c r="A1595" s="33" t="s">
        <v>64</v>
      </c>
      <c r="B1595" s="28" t="s">
        <v>776</v>
      </c>
      <c r="C1595" s="28" t="s">
        <v>65</v>
      </c>
      <c r="D1595" s="34">
        <v>1904</v>
      </c>
      <c r="E1595" s="34">
        <f>КВСР!J1688</f>
        <v>1904</v>
      </c>
      <c r="F1595" s="34">
        <f>КВСР!K1688</f>
        <v>1904</v>
      </c>
      <c r="G1595" s="34">
        <f>КВСР!L1688</f>
        <v>1904</v>
      </c>
      <c r="H1595" s="34">
        <f t="shared" si="727"/>
        <v>100</v>
      </c>
      <c r="I1595" s="34">
        <f t="shared" si="728"/>
        <v>100</v>
      </c>
    </row>
    <row r="1596" spans="1:9">
      <c r="A1596" s="30" t="s">
        <v>0</v>
      </c>
      <c r="B1596" s="43" t="s">
        <v>0</v>
      </c>
      <c r="C1596" s="31" t="s">
        <v>0</v>
      </c>
      <c r="D1596" s="32" t="s">
        <v>0</v>
      </c>
      <c r="E1596" s="32" t="s">
        <v>0</v>
      </c>
      <c r="F1596" s="32"/>
      <c r="G1596" s="32"/>
      <c r="H1596" s="32"/>
      <c r="I1596" s="32"/>
    </row>
    <row r="1597" spans="1:9" ht="25.5">
      <c r="A1597" s="30" t="s">
        <v>729</v>
      </c>
      <c r="B1597" s="31" t="s">
        <v>730</v>
      </c>
      <c r="C1597" s="31" t="s">
        <v>0</v>
      </c>
      <c r="D1597" s="32">
        <v>631501.30000000005</v>
      </c>
      <c r="E1597" s="32">
        <f>E1598+E1601+E1611+E1621+E1624+E1627</f>
        <v>631501.25600000005</v>
      </c>
      <c r="F1597" s="32">
        <f t="shared" ref="F1597:G1597" si="747">F1598+F1601+F1611+F1621+F1624+F1627</f>
        <v>630296.5560000001</v>
      </c>
      <c r="G1597" s="32">
        <f t="shared" si="747"/>
        <v>628510.41977000004</v>
      </c>
      <c r="H1597" s="32">
        <f t="shared" si="727"/>
        <v>99.526385736656437</v>
      </c>
      <c r="I1597" s="32">
        <f t="shared" si="728"/>
        <v>99.526392671181014</v>
      </c>
    </row>
    <row r="1598" spans="1:9">
      <c r="A1598" s="33" t="s">
        <v>771</v>
      </c>
      <c r="B1598" s="28" t="s">
        <v>777</v>
      </c>
      <c r="C1598" s="28" t="s">
        <v>0</v>
      </c>
      <c r="D1598" s="34">
        <v>20901.099999999999</v>
      </c>
      <c r="E1598" s="34">
        <f>E1599</f>
        <v>20901.099999999999</v>
      </c>
      <c r="F1598" s="34">
        <f t="shared" ref="F1598:G1599" si="748">F1599</f>
        <v>20901.099999999999</v>
      </c>
      <c r="G1598" s="34">
        <f t="shared" si="748"/>
        <v>20901.099999999999</v>
      </c>
      <c r="H1598" s="34">
        <f t="shared" si="727"/>
        <v>100</v>
      </c>
      <c r="I1598" s="34">
        <f t="shared" si="728"/>
        <v>100</v>
      </c>
    </row>
    <row r="1599" spans="1:9">
      <c r="A1599" s="33" t="s">
        <v>28</v>
      </c>
      <c r="B1599" s="28" t="s">
        <v>777</v>
      </c>
      <c r="C1599" s="28" t="s">
        <v>29</v>
      </c>
      <c r="D1599" s="34">
        <v>20901.099999999999</v>
      </c>
      <c r="E1599" s="34">
        <f>E1600</f>
        <v>20901.099999999999</v>
      </c>
      <c r="F1599" s="34">
        <f t="shared" si="748"/>
        <v>20901.099999999999</v>
      </c>
      <c r="G1599" s="34">
        <f t="shared" si="748"/>
        <v>20901.099999999999</v>
      </c>
      <c r="H1599" s="34">
        <f t="shared" si="727"/>
        <v>100</v>
      </c>
      <c r="I1599" s="34">
        <f t="shared" si="728"/>
        <v>100</v>
      </c>
    </row>
    <row r="1600" spans="1:9">
      <c r="A1600" s="33" t="s">
        <v>411</v>
      </c>
      <c r="B1600" s="28" t="s">
        <v>777</v>
      </c>
      <c r="C1600" s="28" t="s">
        <v>412</v>
      </c>
      <c r="D1600" s="34">
        <v>20901.099999999999</v>
      </c>
      <c r="E1600" s="34">
        <f>КВСР!J1692</f>
        <v>20901.099999999999</v>
      </c>
      <c r="F1600" s="34">
        <f>КВСР!K1692</f>
        <v>20901.099999999999</v>
      </c>
      <c r="G1600" s="34">
        <f>КВСР!L1692</f>
        <v>20901.099999999999</v>
      </c>
      <c r="H1600" s="34">
        <f t="shared" si="727"/>
        <v>100</v>
      </c>
      <c r="I1600" s="34">
        <f t="shared" si="728"/>
        <v>100</v>
      </c>
    </row>
    <row r="1601" spans="1:9">
      <c r="A1601" s="33" t="s">
        <v>83</v>
      </c>
      <c r="B1601" s="28" t="s">
        <v>753</v>
      </c>
      <c r="C1601" s="28" t="s">
        <v>0</v>
      </c>
      <c r="D1601" s="34">
        <v>44828.2</v>
      </c>
      <c r="E1601" s="34">
        <f>E1602+E1604+E1606+E1608</f>
        <v>44828.155999999995</v>
      </c>
      <c r="F1601" s="34">
        <f t="shared" ref="F1601:G1601" si="749">F1602+F1604+F1606+F1608</f>
        <v>44828.155999999995</v>
      </c>
      <c r="G1601" s="34">
        <f t="shared" si="749"/>
        <v>44642.24164</v>
      </c>
      <c r="H1601" s="34">
        <f t="shared" si="727"/>
        <v>99.5851754922125</v>
      </c>
      <c r="I1601" s="34">
        <f t="shared" si="728"/>
        <v>99.585273237650028</v>
      </c>
    </row>
    <row r="1602" spans="1:9" ht="38.25">
      <c r="A1602" s="33" t="s">
        <v>85</v>
      </c>
      <c r="B1602" s="28" t="s">
        <v>753</v>
      </c>
      <c r="C1602" s="28" t="s">
        <v>86</v>
      </c>
      <c r="D1602" s="34">
        <v>40606.800000000003</v>
      </c>
      <c r="E1602" s="34">
        <f>E1603</f>
        <v>40649.175040000002</v>
      </c>
      <c r="F1602" s="34">
        <f t="shared" ref="F1602:G1602" si="750">F1603</f>
        <v>40649.175040000002</v>
      </c>
      <c r="G1602" s="34">
        <f t="shared" si="750"/>
        <v>40512.118130000003</v>
      </c>
      <c r="H1602" s="34">
        <f t="shared" si="727"/>
        <v>99.766832476334017</v>
      </c>
      <c r="I1602" s="34">
        <f t="shared" si="728"/>
        <v>99.662829787160177</v>
      </c>
    </row>
    <row r="1603" spans="1:9">
      <c r="A1603" s="33" t="s">
        <v>87</v>
      </c>
      <c r="B1603" s="28" t="s">
        <v>753</v>
      </c>
      <c r="C1603" s="28" t="s">
        <v>88</v>
      </c>
      <c r="D1603" s="34">
        <v>40606.800000000003</v>
      </c>
      <c r="E1603" s="34">
        <f>КВСР!J1638+КВСР!J2919</f>
        <v>40649.175040000002</v>
      </c>
      <c r="F1603" s="34">
        <f>КВСР!K1638+КВСР!K2919</f>
        <v>40649.175040000002</v>
      </c>
      <c r="G1603" s="34">
        <f>КВСР!L1638+КВСР!L2919</f>
        <v>40512.118130000003</v>
      </c>
      <c r="H1603" s="34">
        <f t="shared" si="727"/>
        <v>99.766832476334017</v>
      </c>
      <c r="I1603" s="34">
        <f t="shared" si="728"/>
        <v>99.662829787160177</v>
      </c>
    </row>
    <row r="1604" spans="1:9">
      <c r="A1604" s="33" t="s">
        <v>89</v>
      </c>
      <c r="B1604" s="28" t="s">
        <v>753</v>
      </c>
      <c r="C1604" s="28" t="s">
        <v>90</v>
      </c>
      <c r="D1604" s="34">
        <v>4063.5</v>
      </c>
      <c r="E1604" s="34">
        <f>E1605</f>
        <v>4110.3537999999999</v>
      </c>
      <c r="F1604" s="34">
        <f t="shared" ref="F1604:G1604" si="751">F1605</f>
        <v>4110.3537999999999</v>
      </c>
      <c r="G1604" s="34">
        <f t="shared" si="751"/>
        <v>4061.4963499999999</v>
      </c>
      <c r="H1604" s="34">
        <f t="shared" si="727"/>
        <v>99.950691522086871</v>
      </c>
      <c r="I1604" s="34">
        <f t="shared" si="728"/>
        <v>98.811356579572291</v>
      </c>
    </row>
    <row r="1605" spans="1:9" ht="25.5">
      <c r="A1605" s="33" t="s">
        <v>91</v>
      </c>
      <c r="B1605" s="28" t="s">
        <v>753</v>
      </c>
      <c r="C1605" s="28" t="s">
        <v>92</v>
      </c>
      <c r="D1605" s="34">
        <v>4063.5</v>
      </c>
      <c r="E1605" s="34">
        <f>КВСР!J1640+КВСР!J2921</f>
        <v>4110.3537999999999</v>
      </c>
      <c r="F1605" s="34">
        <f>КВСР!K1640+КВСР!K2921</f>
        <v>4110.3537999999999</v>
      </c>
      <c r="G1605" s="34">
        <f>КВСР!L1640+КВСР!L2921</f>
        <v>4061.4963499999999</v>
      </c>
      <c r="H1605" s="34">
        <f t="shared" si="727"/>
        <v>99.950691522086871</v>
      </c>
      <c r="I1605" s="34">
        <f t="shared" si="728"/>
        <v>98.811356579572291</v>
      </c>
    </row>
    <row r="1606" spans="1:9">
      <c r="A1606" s="33" t="s">
        <v>93</v>
      </c>
      <c r="B1606" s="28" t="s">
        <v>753</v>
      </c>
      <c r="C1606" s="28" t="s">
        <v>94</v>
      </c>
      <c r="D1606" s="34">
        <v>120</v>
      </c>
      <c r="E1606" s="34">
        <f>E1607</f>
        <v>30</v>
      </c>
      <c r="F1606" s="34">
        <f t="shared" ref="F1606:G1606" si="752">F1607</f>
        <v>30</v>
      </c>
      <c r="G1606" s="34">
        <f t="shared" si="752"/>
        <v>30</v>
      </c>
      <c r="H1606" s="34">
        <f t="shared" si="727"/>
        <v>25</v>
      </c>
      <c r="I1606" s="34">
        <f t="shared" si="728"/>
        <v>100</v>
      </c>
    </row>
    <row r="1607" spans="1:9">
      <c r="A1607" s="33" t="s">
        <v>95</v>
      </c>
      <c r="B1607" s="28" t="s">
        <v>753</v>
      </c>
      <c r="C1607" s="28" t="s">
        <v>96</v>
      </c>
      <c r="D1607" s="34">
        <v>120</v>
      </c>
      <c r="E1607" s="34">
        <f>КВСР!J1642</f>
        <v>30</v>
      </c>
      <c r="F1607" s="34">
        <f>КВСР!K1642</f>
        <v>30</v>
      </c>
      <c r="G1607" s="34">
        <f>КВСР!L1642</f>
        <v>30</v>
      </c>
      <c r="H1607" s="34">
        <f t="shared" si="727"/>
        <v>25</v>
      </c>
      <c r="I1607" s="34">
        <f t="shared" si="728"/>
        <v>100</v>
      </c>
    </row>
    <row r="1608" spans="1:9">
      <c r="A1608" s="33" t="s">
        <v>97</v>
      </c>
      <c r="B1608" s="28" t="s">
        <v>753</v>
      </c>
      <c r="C1608" s="28" t="s">
        <v>98</v>
      </c>
      <c r="D1608" s="34">
        <v>37.9</v>
      </c>
      <c r="E1608" s="34">
        <f>E1609+E1610</f>
        <v>38.627159999999996</v>
      </c>
      <c r="F1608" s="34">
        <f t="shared" ref="F1608:G1608" si="753">F1609+F1610</f>
        <v>38.627159999999996</v>
      </c>
      <c r="G1608" s="34">
        <f t="shared" si="753"/>
        <v>38.627159999999996</v>
      </c>
      <c r="H1608" s="34">
        <f t="shared" si="727"/>
        <v>101.91862796833773</v>
      </c>
      <c r="I1608" s="34">
        <f t="shared" si="728"/>
        <v>100</v>
      </c>
    </row>
    <row r="1609" spans="1:9">
      <c r="A1609" s="33" t="s">
        <v>248</v>
      </c>
      <c r="B1609" s="28" t="s">
        <v>753</v>
      </c>
      <c r="C1609" s="28" t="s">
        <v>249</v>
      </c>
      <c r="D1609" s="34">
        <v>5.5</v>
      </c>
      <c r="E1609" s="34">
        <f>КВСР!J1644</f>
        <v>5.4828000000000001</v>
      </c>
      <c r="F1609" s="34">
        <f>КВСР!K1644</f>
        <v>5.4828000000000001</v>
      </c>
      <c r="G1609" s="34">
        <f>КВСР!L1644</f>
        <v>5.4828000000000001</v>
      </c>
      <c r="H1609" s="34">
        <f t="shared" si="727"/>
        <v>99.687272727272727</v>
      </c>
      <c r="I1609" s="34">
        <f t="shared" si="728"/>
        <v>100</v>
      </c>
    </row>
    <row r="1610" spans="1:9">
      <c r="A1610" s="33" t="s">
        <v>99</v>
      </c>
      <c r="B1610" s="28" t="s">
        <v>753</v>
      </c>
      <c r="C1610" s="28" t="s">
        <v>100</v>
      </c>
      <c r="D1610" s="34">
        <v>32.4</v>
      </c>
      <c r="E1610" s="34">
        <f>КВСР!J1645+КВСР!J2923</f>
        <v>33.144359999999999</v>
      </c>
      <c r="F1610" s="34">
        <f>КВСР!K1645+КВСР!K2923</f>
        <v>33.144359999999999</v>
      </c>
      <c r="G1610" s="34">
        <f>КВСР!L1645+КВСР!L2923</f>
        <v>33.144359999999999</v>
      </c>
      <c r="H1610" s="34">
        <f t="shared" ref="H1610:H1673" si="754">G1610/D1610*100</f>
        <v>102.29740740740741</v>
      </c>
      <c r="I1610" s="34">
        <f t="shared" ref="I1610:I1673" si="755">G1610/E1610*100</f>
        <v>100</v>
      </c>
    </row>
    <row r="1611" spans="1:9">
      <c r="A1611" s="33" t="s">
        <v>60</v>
      </c>
      <c r="B1611" s="28" t="s">
        <v>778</v>
      </c>
      <c r="C1611" s="28" t="s">
        <v>0</v>
      </c>
      <c r="D1611" s="34">
        <v>126413.8</v>
      </c>
      <c r="E1611" s="34">
        <f>E1612+E1614+E1616+E1618</f>
        <v>126413.80000000002</v>
      </c>
      <c r="F1611" s="34">
        <f t="shared" ref="F1611:G1611" si="756">F1612+F1614+F1616+F1618</f>
        <v>125209.10000000002</v>
      </c>
      <c r="G1611" s="34">
        <f t="shared" si="756"/>
        <v>123608.87812999998</v>
      </c>
      <c r="H1611" s="34">
        <f t="shared" si="754"/>
        <v>97.781158489025714</v>
      </c>
      <c r="I1611" s="34">
        <f t="shared" si="755"/>
        <v>97.7811584890257</v>
      </c>
    </row>
    <row r="1612" spans="1:9" ht="38.25">
      <c r="A1612" s="33" t="s">
        <v>85</v>
      </c>
      <c r="B1612" s="28" t="s">
        <v>778</v>
      </c>
      <c r="C1612" s="28" t="s">
        <v>86</v>
      </c>
      <c r="D1612" s="34">
        <v>72904.899999999994</v>
      </c>
      <c r="E1612" s="34">
        <f>E1613</f>
        <v>72904.900000000009</v>
      </c>
      <c r="F1612" s="34">
        <f t="shared" ref="F1612:G1612" si="757">F1613</f>
        <v>72904.900000000009</v>
      </c>
      <c r="G1612" s="34">
        <f t="shared" si="757"/>
        <v>72811.444300000003</v>
      </c>
      <c r="H1612" s="34">
        <f t="shared" si="754"/>
        <v>99.871811496895276</v>
      </c>
      <c r="I1612" s="34">
        <f t="shared" si="755"/>
        <v>99.871811496895262</v>
      </c>
    </row>
    <row r="1613" spans="1:9">
      <c r="A1613" s="33" t="s">
        <v>299</v>
      </c>
      <c r="B1613" s="28" t="s">
        <v>778</v>
      </c>
      <c r="C1613" s="28" t="s">
        <v>300</v>
      </c>
      <c r="D1613" s="34">
        <v>72904.899999999994</v>
      </c>
      <c r="E1613" s="34">
        <f>КВСР!J1695</f>
        <v>72904.900000000009</v>
      </c>
      <c r="F1613" s="34">
        <f>КВСР!K1695</f>
        <v>72904.900000000009</v>
      </c>
      <c r="G1613" s="34">
        <f>КВСР!L1695</f>
        <v>72811.444300000003</v>
      </c>
      <c r="H1613" s="34">
        <f t="shared" si="754"/>
        <v>99.871811496895276</v>
      </c>
      <c r="I1613" s="34">
        <f t="shared" si="755"/>
        <v>99.871811496895262</v>
      </c>
    </row>
    <row r="1614" spans="1:9">
      <c r="A1614" s="33" t="s">
        <v>89</v>
      </c>
      <c r="B1614" s="28" t="s">
        <v>778</v>
      </c>
      <c r="C1614" s="28" t="s">
        <v>90</v>
      </c>
      <c r="D1614" s="34">
        <v>14881</v>
      </c>
      <c r="E1614" s="34">
        <f>E1615</f>
        <v>14881</v>
      </c>
      <c r="F1614" s="34">
        <f t="shared" ref="F1614:G1614" si="758">F1615</f>
        <v>14881</v>
      </c>
      <c r="G1614" s="34">
        <f t="shared" si="758"/>
        <v>14684.366379999999</v>
      </c>
      <c r="H1614" s="34">
        <f t="shared" si="754"/>
        <v>98.678626301995834</v>
      </c>
      <c r="I1614" s="34">
        <f t="shared" si="755"/>
        <v>98.678626301995834</v>
      </c>
    </row>
    <row r="1615" spans="1:9" ht="25.5">
      <c r="A1615" s="33" t="s">
        <v>91</v>
      </c>
      <c r="B1615" s="28" t="s">
        <v>778</v>
      </c>
      <c r="C1615" s="28" t="s">
        <v>92</v>
      </c>
      <c r="D1615" s="34">
        <v>14881</v>
      </c>
      <c r="E1615" s="34">
        <f>КВСР!J1697</f>
        <v>14881</v>
      </c>
      <c r="F1615" s="34">
        <f>КВСР!K1697</f>
        <v>14881</v>
      </c>
      <c r="G1615" s="34">
        <f>КВСР!L1697</f>
        <v>14684.366379999999</v>
      </c>
      <c r="H1615" s="34">
        <f t="shared" si="754"/>
        <v>98.678626301995834</v>
      </c>
      <c r="I1615" s="34">
        <f t="shared" si="755"/>
        <v>98.678626301995834</v>
      </c>
    </row>
    <row r="1616" spans="1:9" ht="25.5">
      <c r="A1616" s="33" t="s">
        <v>62</v>
      </c>
      <c r="B1616" s="28" t="s">
        <v>778</v>
      </c>
      <c r="C1616" s="28" t="s">
        <v>63</v>
      </c>
      <c r="D1616" s="34">
        <v>33982.400000000001</v>
      </c>
      <c r="E1616" s="34">
        <f>E1617</f>
        <v>33982.400000000001</v>
      </c>
      <c r="F1616" s="34">
        <f t="shared" ref="F1616:G1616" si="759">F1617</f>
        <v>33982.400000000001</v>
      </c>
      <c r="G1616" s="34">
        <f t="shared" si="759"/>
        <v>33982.400000000001</v>
      </c>
      <c r="H1616" s="34">
        <f t="shared" si="754"/>
        <v>100</v>
      </c>
      <c r="I1616" s="34">
        <f t="shared" si="755"/>
        <v>100</v>
      </c>
    </row>
    <row r="1617" spans="1:9">
      <c r="A1617" s="33" t="s">
        <v>64</v>
      </c>
      <c r="B1617" s="28" t="s">
        <v>778</v>
      </c>
      <c r="C1617" s="28" t="s">
        <v>65</v>
      </c>
      <c r="D1617" s="34">
        <v>33982.400000000001</v>
      </c>
      <c r="E1617" s="34">
        <f>КВСР!J1730+КВСР!J1699</f>
        <v>33982.400000000001</v>
      </c>
      <c r="F1617" s="34">
        <f>КВСР!K1730+КВСР!K1699</f>
        <v>33982.400000000001</v>
      </c>
      <c r="G1617" s="34">
        <f>КВСР!L1730+КВСР!L1699</f>
        <v>33982.400000000001</v>
      </c>
      <c r="H1617" s="34">
        <f t="shared" si="754"/>
        <v>100</v>
      </c>
      <c r="I1617" s="34">
        <f t="shared" si="755"/>
        <v>100</v>
      </c>
    </row>
    <row r="1618" spans="1:9">
      <c r="A1618" s="33" t="s">
        <v>97</v>
      </c>
      <c r="B1618" s="28" t="s">
        <v>778</v>
      </c>
      <c r="C1618" s="28" t="s">
        <v>98</v>
      </c>
      <c r="D1618" s="34">
        <v>4645.5</v>
      </c>
      <c r="E1618" s="34">
        <f>E1619+E1620</f>
        <v>4645.5</v>
      </c>
      <c r="F1618" s="34">
        <f t="shared" ref="F1618:G1618" si="760">F1619+F1620</f>
        <v>3440.7999999999997</v>
      </c>
      <c r="G1618" s="34">
        <f t="shared" si="760"/>
        <v>2130.6674499999999</v>
      </c>
      <c r="H1618" s="34">
        <f t="shared" si="754"/>
        <v>45.865191045097404</v>
      </c>
      <c r="I1618" s="34">
        <f t="shared" si="755"/>
        <v>45.865191045097404</v>
      </c>
    </row>
    <row r="1619" spans="1:9">
      <c r="A1619" s="33" t="s">
        <v>248</v>
      </c>
      <c r="B1619" s="28" t="s">
        <v>778</v>
      </c>
      <c r="C1619" s="28" t="s">
        <v>249</v>
      </c>
      <c r="D1619" s="34">
        <v>5.3</v>
      </c>
      <c r="E1619" s="34">
        <f>КВСР!J1701</f>
        <v>69.271000000000001</v>
      </c>
      <c r="F1619" s="34">
        <f>КВСР!K1701</f>
        <v>69.271000000000001</v>
      </c>
      <c r="G1619" s="34">
        <f>КВСР!L1701</f>
        <v>35.533119999999997</v>
      </c>
      <c r="H1619" s="34">
        <f t="shared" si="754"/>
        <v>670.43622641509421</v>
      </c>
      <c r="I1619" s="34">
        <f t="shared" si="755"/>
        <v>51.295809213090614</v>
      </c>
    </row>
    <row r="1620" spans="1:9">
      <c r="A1620" s="33" t="s">
        <v>99</v>
      </c>
      <c r="B1620" s="28" t="s">
        <v>778</v>
      </c>
      <c r="C1620" s="28" t="s">
        <v>100</v>
      </c>
      <c r="D1620" s="34">
        <v>4640.2</v>
      </c>
      <c r="E1620" s="34">
        <f>КВСР!J1702</f>
        <v>4576.2290000000003</v>
      </c>
      <c r="F1620" s="34">
        <f>КВСР!K1702</f>
        <v>3371.5289999999995</v>
      </c>
      <c r="G1620" s="34">
        <f>КВСР!L1702</f>
        <v>2095.1343299999999</v>
      </c>
      <c r="H1620" s="34">
        <f t="shared" si="754"/>
        <v>45.151810913322699</v>
      </c>
      <c r="I1620" s="34">
        <f t="shared" si="755"/>
        <v>45.782987040202741</v>
      </c>
    </row>
    <row r="1621" spans="1:9">
      <c r="A1621" s="33" t="s">
        <v>779</v>
      </c>
      <c r="B1621" s="28" t="s">
        <v>780</v>
      </c>
      <c r="C1621" s="28" t="s">
        <v>0</v>
      </c>
      <c r="D1621" s="34">
        <v>1200</v>
      </c>
      <c r="E1621" s="34">
        <f>E1622</f>
        <v>1200</v>
      </c>
      <c r="F1621" s="34">
        <f t="shared" ref="F1621:G1622" si="761">F1622</f>
        <v>1200</v>
      </c>
      <c r="G1621" s="34">
        <f t="shared" si="761"/>
        <v>1200</v>
      </c>
      <c r="H1621" s="34">
        <f t="shared" si="754"/>
        <v>100</v>
      </c>
      <c r="I1621" s="34">
        <f t="shared" si="755"/>
        <v>100</v>
      </c>
    </row>
    <row r="1622" spans="1:9">
      <c r="A1622" s="33" t="s">
        <v>89</v>
      </c>
      <c r="B1622" s="28" t="s">
        <v>780</v>
      </c>
      <c r="C1622" s="28" t="s">
        <v>90</v>
      </c>
      <c r="D1622" s="34">
        <v>1200</v>
      </c>
      <c r="E1622" s="34">
        <f>E1623</f>
        <v>1200</v>
      </c>
      <c r="F1622" s="34">
        <f t="shared" si="761"/>
        <v>1200</v>
      </c>
      <c r="G1622" s="34">
        <f t="shared" si="761"/>
        <v>1200</v>
      </c>
      <c r="H1622" s="34">
        <f t="shared" si="754"/>
        <v>100</v>
      </c>
      <c r="I1622" s="34">
        <f t="shared" si="755"/>
        <v>100</v>
      </c>
    </row>
    <row r="1623" spans="1:9" ht="25.5">
      <c r="A1623" s="33" t="s">
        <v>91</v>
      </c>
      <c r="B1623" s="28" t="s">
        <v>780</v>
      </c>
      <c r="C1623" s="28" t="s">
        <v>92</v>
      </c>
      <c r="D1623" s="34">
        <v>1200</v>
      </c>
      <c r="E1623" s="34">
        <f>КВСР!J1705</f>
        <v>1200</v>
      </c>
      <c r="F1623" s="34">
        <f>КВСР!K1705</f>
        <v>1200</v>
      </c>
      <c r="G1623" s="34">
        <f>КВСР!L1705</f>
        <v>1200</v>
      </c>
      <c r="H1623" s="34">
        <f t="shared" si="754"/>
        <v>100</v>
      </c>
      <c r="I1623" s="34">
        <f t="shared" si="755"/>
        <v>100</v>
      </c>
    </row>
    <row r="1624" spans="1:9" ht="25.5">
      <c r="A1624" s="33" t="s">
        <v>781</v>
      </c>
      <c r="B1624" s="28" t="s">
        <v>782</v>
      </c>
      <c r="C1624" s="28" t="s">
        <v>0</v>
      </c>
      <c r="D1624" s="34">
        <v>438133.2</v>
      </c>
      <c r="E1624" s="34">
        <f>E1625</f>
        <v>438133.2</v>
      </c>
      <c r="F1624" s="34">
        <f t="shared" ref="F1624:G1625" si="762">F1625</f>
        <v>438133.2</v>
      </c>
      <c r="G1624" s="34">
        <f t="shared" si="762"/>
        <v>438133.2</v>
      </c>
      <c r="H1624" s="34">
        <f t="shared" si="754"/>
        <v>100</v>
      </c>
      <c r="I1624" s="34">
        <f t="shared" si="755"/>
        <v>100</v>
      </c>
    </row>
    <row r="1625" spans="1:9">
      <c r="A1625" s="33" t="s">
        <v>97</v>
      </c>
      <c r="B1625" s="28" t="s">
        <v>782</v>
      </c>
      <c r="C1625" s="28" t="s">
        <v>98</v>
      </c>
      <c r="D1625" s="34">
        <v>438133.2</v>
      </c>
      <c r="E1625" s="34">
        <f>E1626</f>
        <v>438133.2</v>
      </c>
      <c r="F1625" s="34">
        <f t="shared" si="762"/>
        <v>438133.2</v>
      </c>
      <c r="G1625" s="34">
        <f t="shared" si="762"/>
        <v>438133.2</v>
      </c>
      <c r="H1625" s="34">
        <f t="shared" si="754"/>
        <v>100</v>
      </c>
      <c r="I1625" s="34">
        <f t="shared" si="755"/>
        <v>100</v>
      </c>
    </row>
    <row r="1626" spans="1:9">
      <c r="A1626" s="33" t="s">
        <v>99</v>
      </c>
      <c r="B1626" s="28" t="s">
        <v>782</v>
      </c>
      <c r="C1626" s="28" t="s">
        <v>100</v>
      </c>
      <c r="D1626" s="34">
        <v>438133.2</v>
      </c>
      <c r="E1626" s="34">
        <f>КВСР!J1708</f>
        <v>438133.2</v>
      </c>
      <c r="F1626" s="34">
        <f>КВСР!K1708</f>
        <v>438133.2</v>
      </c>
      <c r="G1626" s="34">
        <f>КВСР!L1708</f>
        <v>438133.2</v>
      </c>
      <c r="H1626" s="34">
        <f t="shared" si="754"/>
        <v>100</v>
      </c>
      <c r="I1626" s="34">
        <f t="shared" si="755"/>
        <v>100</v>
      </c>
    </row>
    <row r="1627" spans="1:9" ht="25.5">
      <c r="A1627" s="33" t="s">
        <v>731</v>
      </c>
      <c r="B1627" s="28" t="s">
        <v>732</v>
      </c>
      <c r="C1627" s="28" t="s">
        <v>0</v>
      </c>
      <c r="D1627" s="34">
        <v>25</v>
      </c>
      <c r="E1627" s="34">
        <f>E1628</f>
        <v>25</v>
      </c>
      <c r="F1627" s="34">
        <f t="shared" ref="F1627:G1628" si="763">F1628</f>
        <v>25</v>
      </c>
      <c r="G1627" s="34">
        <f t="shared" si="763"/>
        <v>25</v>
      </c>
      <c r="H1627" s="34">
        <f t="shared" si="754"/>
        <v>100</v>
      </c>
      <c r="I1627" s="34">
        <f t="shared" si="755"/>
        <v>100</v>
      </c>
    </row>
    <row r="1628" spans="1:9">
      <c r="A1628" s="33" t="s">
        <v>97</v>
      </c>
      <c r="B1628" s="28" t="s">
        <v>732</v>
      </c>
      <c r="C1628" s="28" t="s">
        <v>98</v>
      </c>
      <c r="D1628" s="34">
        <v>25</v>
      </c>
      <c r="E1628" s="34">
        <f>E1629</f>
        <v>25</v>
      </c>
      <c r="F1628" s="34">
        <f t="shared" si="763"/>
        <v>25</v>
      </c>
      <c r="G1628" s="34">
        <f t="shared" si="763"/>
        <v>25</v>
      </c>
      <c r="H1628" s="34">
        <f t="shared" si="754"/>
        <v>100</v>
      </c>
      <c r="I1628" s="34">
        <f t="shared" si="755"/>
        <v>100</v>
      </c>
    </row>
    <row r="1629" spans="1:9">
      <c r="A1629" s="33" t="s">
        <v>680</v>
      </c>
      <c r="B1629" s="28" t="s">
        <v>732</v>
      </c>
      <c r="C1629" s="28" t="s">
        <v>681</v>
      </c>
      <c r="D1629" s="34">
        <v>25</v>
      </c>
      <c r="E1629" s="34">
        <f>КВСР!J1596</f>
        <v>25</v>
      </c>
      <c r="F1629" s="34">
        <f>КВСР!K1596</f>
        <v>25</v>
      </c>
      <c r="G1629" s="34">
        <f>КВСР!L1596</f>
        <v>25</v>
      </c>
      <c r="H1629" s="34">
        <f t="shared" si="754"/>
        <v>100</v>
      </c>
      <c r="I1629" s="34">
        <f t="shared" si="755"/>
        <v>100</v>
      </c>
    </row>
    <row r="1630" spans="1:9">
      <c r="A1630" s="30" t="s">
        <v>0</v>
      </c>
      <c r="B1630" s="43" t="s">
        <v>0</v>
      </c>
      <c r="C1630" s="31" t="s">
        <v>0</v>
      </c>
      <c r="D1630" s="32" t="s">
        <v>0</v>
      </c>
      <c r="E1630" s="32" t="s">
        <v>0</v>
      </c>
      <c r="F1630" s="32"/>
      <c r="G1630" s="32"/>
      <c r="H1630" s="32"/>
      <c r="I1630" s="32"/>
    </row>
    <row r="1631" spans="1:9" ht="25.5">
      <c r="A1631" s="30" t="s">
        <v>110</v>
      </c>
      <c r="B1631" s="31" t="s">
        <v>111</v>
      </c>
      <c r="C1631" s="31" t="s">
        <v>0</v>
      </c>
      <c r="D1631" s="32">
        <v>575303.19999999995</v>
      </c>
      <c r="E1631" s="32">
        <f>E1632+E1635+E1640+E1643+E1646+E1649+E1652+E1655+E1660+E1663+E1666</f>
        <v>575303.20000000007</v>
      </c>
      <c r="F1631" s="32">
        <f t="shared" ref="F1631:G1631" si="764">F1632+F1635+F1640+F1643+F1646+F1649+F1652+F1655+F1660+F1663+F1666</f>
        <v>381447.69309000002</v>
      </c>
      <c r="G1631" s="32">
        <f t="shared" si="764"/>
        <v>381263.99475000001</v>
      </c>
      <c r="H1631" s="32">
        <f t="shared" si="754"/>
        <v>66.271836268249515</v>
      </c>
      <c r="I1631" s="32">
        <f t="shared" si="755"/>
        <v>66.271836268249501</v>
      </c>
    </row>
    <row r="1632" spans="1:9" ht="25.5">
      <c r="A1632" s="33" t="s">
        <v>118</v>
      </c>
      <c r="B1632" s="28" t="s">
        <v>1165</v>
      </c>
      <c r="C1632" s="28" t="s">
        <v>0</v>
      </c>
      <c r="D1632" s="34">
        <v>400000</v>
      </c>
      <c r="E1632" s="34">
        <f>E1633</f>
        <v>400000</v>
      </c>
      <c r="F1632" s="34">
        <f t="shared" ref="F1632:G1633" si="765">F1633</f>
        <v>225515.38362000001</v>
      </c>
      <c r="G1632" s="34">
        <f t="shared" si="765"/>
        <v>225515.38362000001</v>
      </c>
      <c r="H1632" s="34">
        <f t="shared" si="754"/>
        <v>56.378845904999999</v>
      </c>
      <c r="I1632" s="34">
        <f t="shared" si="755"/>
        <v>56.378845904999999</v>
      </c>
    </row>
    <row r="1633" spans="1:9">
      <c r="A1633" s="33" t="s">
        <v>28</v>
      </c>
      <c r="B1633" s="28" t="s">
        <v>1165</v>
      </c>
      <c r="C1633" s="28" t="s">
        <v>29</v>
      </c>
      <c r="D1633" s="34">
        <v>400000</v>
      </c>
      <c r="E1633" s="34">
        <f>E1634</f>
        <v>400000</v>
      </c>
      <c r="F1633" s="34">
        <f t="shared" si="765"/>
        <v>225515.38362000001</v>
      </c>
      <c r="G1633" s="34">
        <f t="shared" si="765"/>
        <v>225515.38362000001</v>
      </c>
      <c r="H1633" s="34">
        <f t="shared" si="754"/>
        <v>56.378845904999999</v>
      </c>
      <c r="I1633" s="34">
        <f t="shared" si="755"/>
        <v>56.378845904999999</v>
      </c>
    </row>
    <row r="1634" spans="1:9">
      <c r="A1634" s="33" t="s">
        <v>75</v>
      </c>
      <c r="B1634" s="28" t="s">
        <v>1165</v>
      </c>
      <c r="C1634" s="28" t="s">
        <v>76</v>
      </c>
      <c r="D1634" s="34">
        <v>400000</v>
      </c>
      <c r="E1634" s="34">
        <f>КВСР!J2797</f>
        <v>400000</v>
      </c>
      <c r="F1634" s="34">
        <f>КВСР!K2797</f>
        <v>225515.38362000001</v>
      </c>
      <c r="G1634" s="34">
        <f>КВСР!L2797</f>
        <v>225515.38362000001</v>
      </c>
      <c r="H1634" s="34">
        <f t="shared" si="754"/>
        <v>56.378845904999999</v>
      </c>
      <c r="I1634" s="34">
        <f t="shared" si="755"/>
        <v>56.378845904999999</v>
      </c>
    </row>
    <row r="1635" spans="1:9">
      <c r="A1635" s="33" t="s">
        <v>83</v>
      </c>
      <c r="B1635" s="28" t="s">
        <v>1161</v>
      </c>
      <c r="C1635" s="28" t="s">
        <v>0</v>
      </c>
      <c r="D1635" s="34">
        <v>11867.3</v>
      </c>
      <c r="E1635" s="34">
        <f>E1636+E1638</f>
        <v>11867.3</v>
      </c>
      <c r="F1635" s="34">
        <f t="shared" ref="F1635:G1635" si="766">F1636+F1638</f>
        <v>11867.3</v>
      </c>
      <c r="G1635" s="34">
        <f t="shared" si="766"/>
        <v>11683.60406</v>
      </c>
      <c r="H1635" s="34">
        <f t="shared" si="754"/>
        <v>98.452083119159369</v>
      </c>
      <c r="I1635" s="34">
        <f t="shared" si="755"/>
        <v>98.452083119159369</v>
      </c>
    </row>
    <row r="1636" spans="1:9" ht="38.25">
      <c r="A1636" s="33" t="s">
        <v>85</v>
      </c>
      <c r="B1636" s="28" t="s">
        <v>1161</v>
      </c>
      <c r="C1636" s="28" t="s">
        <v>86</v>
      </c>
      <c r="D1636" s="34">
        <v>10238.4</v>
      </c>
      <c r="E1636" s="34">
        <f>E1637</f>
        <v>10238.4</v>
      </c>
      <c r="F1636" s="34">
        <f t="shared" ref="F1636:G1636" si="767">F1637</f>
        <v>10238.4</v>
      </c>
      <c r="G1636" s="34">
        <f t="shared" si="767"/>
        <v>10062.02866</v>
      </c>
      <c r="H1636" s="34">
        <f t="shared" si="754"/>
        <v>98.277354469448355</v>
      </c>
      <c r="I1636" s="34">
        <f t="shared" si="755"/>
        <v>98.277354469448355</v>
      </c>
    </row>
    <row r="1637" spans="1:9">
      <c r="A1637" s="33" t="s">
        <v>87</v>
      </c>
      <c r="B1637" s="28" t="s">
        <v>1161</v>
      </c>
      <c r="C1637" s="28" t="s">
        <v>88</v>
      </c>
      <c r="D1637" s="34">
        <v>10238.4</v>
      </c>
      <c r="E1637" s="34">
        <f>КВСР!J2773</f>
        <v>10238.4</v>
      </c>
      <c r="F1637" s="34">
        <f>КВСР!K2773</f>
        <v>10238.4</v>
      </c>
      <c r="G1637" s="34">
        <f>КВСР!L2773</f>
        <v>10062.02866</v>
      </c>
      <c r="H1637" s="34">
        <f t="shared" si="754"/>
        <v>98.277354469448355</v>
      </c>
      <c r="I1637" s="34">
        <f t="shared" si="755"/>
        <v>98.277354469448355</v>
      </c>
    </row>
    <row r="1638" spans="1:9">
      <c r="A1638" s="33" t="s">
        <v>89</v>
      </c>
      <c r="B1638" s="28" t="s">
        <v>1161</v>
      </c>
      <c r="C1638" s="28" t="s">
        <v>90</v>
      </c>
      <c r="D1638" s="34">
        <v>1628.9</v>
      </c>
      <c r="E1638" s="34">
        <f>E1639</f>
        <v>1628.9</v>
      </c>
      <c r="F1638" s="34">
        <f t="shared" ref="F1638:G1638" si="768">F1639</f>
        <v>1628.9</v>
      </c>
      <c r="G1638" s="34">
        <f t="shared" si="768"/>
        <v>1621.5753999999999</v>
      </c>
      <c r="H1638" s="34">
        <f t="shared" si="754"/>
        <v>99.550334581619495</v>
      </c>
      <c r="I1638" s="34">
        <f t="shared" si="755"/>
        <v>99.550334581619495</v>
      </c>
    </row>
    <row r="1639" spans="1:9" ht="25.5">
      <c r="A1639" s="33" t="s">
        <v>91</v>
      </c>
      <c r="B1639" s="28" t="s">
        <v>1161</v>
      </c>
      <c r="C1639" s="28" t="s">
        <v>92</v>
      </c>
      <c r="D1639" s="34">
        <v>1628.9</v>
      </c>
      <c r="E1639" s="34">
        <f>КВСР!J2775</f>
        <v>1628.9</v>
      </c>
      <c r="F1639" s="34">
        <f>КВСР!K2775</f>
        <v>1628.9</v>
      </c>
      <c r="G1639" s="34">
        <f>КВСР!L2775</f>
        <v>1621.5753999999999</v>
      </c>
      <c r="H1639" s="34">
        <f t="shared" si="754"/>
        <v>99.550334581619495</v>
      </c>
      <c r="I1639" s="34">
        <f t="shared" si="755"/>
        <v>99.550334581619495</v>
      </c>
    </row>
    <row r="1640" spans="1:9">
      <c r="A1640" s="33" t="s">
        <v>60</v>
      </c>
      <c r="B1640" s="28" t="s">
        <v>1164</v>
      </c>
      <c r="C1640" s="28" t="s">
        <v>0</v>
      </c>
      <c r="D1640" s="34">
        <v>7447.9</v>
      </c>
      <c r="E1640" s="34">
        <f>E1641</f>
        <v>7447.9</v>
      </c>
      <c r="F1640" s="34">
        <f t="shared" ref="F1640:G1641" si="769">F1641</f>
        <v>7447.9</v>
      </c>
      <c r="G1640" s="34">
        <f t="shared" si="769"/>
        <v>7447.9</v>
      </c>
      <c r="H1640" s="34">
        <f t="shared" si="754"/>
        <v>100</v>
      </c>
      <c r="I1640" s="34">
        <f t="shared" si="755"/>
        <v>100</v>
      </c>
    </row>
    <row r="1641" spans="1:9" ht="25.5">
      <c r="A1641" s="33" t="s">
        <v>62</v>
      </c>
      <c r="B1641" s="28" t="s">
        <v>1164</v>
      </c>
      <c r="C1641" s="28" t="s">
        <v>63</v>
      </c>
      <c r="D1641" s="34">
        <v>7447.9</v>
      </c>
      <c r="E1641" s="34">
        <f>E1642</f>
        <v>7447.9</v>
      </c>
      <c r="F1641" s="34">
        <f t="shared" si="769"/>
        <v>7447.9</v>
      </c>
      <c r="G1641" s="34">
        <f t="shared" si="769"/>
        <v>7447.9</v>
      </c>
      <c r="H1641" s="34">
        <f t="shared" si="754"/>
        <v>100</v>
      </c>
      <c r="I1641" s="34">
        <f t="shared" si="755"/>
        <v>100</v>
      </c>
    </row>
    <row r="1642" spans="1:9">
      <c r="A1642" s="33" t="s">
        <v>64</v>
      </c>
      <c r="B1642" s="28" t="s">
        <v>1164</v>
      </c>
      <c r="C1642" s="28" t="s">
        <v>65</v>
      </c>
      <c r="D1642" s="34">
        <v>7447.9</v>
      </c>
      <c r="E1642" s="34">
        <f>КВСР!J2790</f>
        <v>7447.9</v>
      </c>
      <c r="F1642" s="34">
        <f>КВСР!K2790</f>
        <v>7447.9</v>
      </c>
      <c r="G1642" s="34">
        <f>КВСР!L2790</f>
        <v>7447.9</v>
      </c>
      <c r="H1642" s="34">
        <f t="shared" si="754"/>
        <v>100</v>
      </c>
      <c r="I1642" s="34">
        <f t="shared" si="755"/>
        <v>100</v>
      </c>
    </row>
    <row r="1643" spans="1:9" ht="25.5">
      <c r="A1643" s="33" t="s">
        <v>40</v>
      </c>
      <c r="B1643" s="28" t="s">
        <v>1162</v>
      </c>
      <c r="C1643" s="28" t="s">
        <v>0</v>
      </c>
      <c r="D1643" s="34">
        <v>21618</v>
      </c>
      <c r="E1643" s="34">
        <f>E1644</f>
        <v>21618</v>
      </c>
      <c r="F1643" s="34">
        <f t="shared" ref="F1643:G1644" si="770">F1644</f>
        <v>13541.147800000001</v>
      </c>
      <c r="G1643" s="34">
        <f t="shared" si="770"/>
        <v>13541.147800000001</v>
      </c>
      <c r="H1643" s="34">
        <f t="shared" si="754"/>
        <v>62.638300490332135</v>
      </c>
      <c r="I1643" s="34">
        <f t="shared" si="755"/>
        <v>62.638300490332135</v>
      </c>
    </row>
    <row r="1644" spans="1:9" ht="25.5">
      <c r="A1644" s="33" t="s">
        <v>42</v>
      </c>
      <c r="B1644" s="28" t="s">
        <v>1162</v>
      </c>
      <c r="C1644" s="28" t="s">
        <v>43</v>
      </c>
      <c r="D1644" s="34">
        <v>21618</v>
      </c>
      <c r="E1644" s="34">
        <f>E1645</f>
        <v>21618</v>
      </c>
      <c r="F1644" s="34">
        <f t="shared" si="770"/>
        <v>13541.147800000001</v>
      </c>
      <c r="G1644" s="34">
        <f t="shared" si="770"/>
        <v>13541.147800000001</v>
      </c>
      <c r="H1644" s="34">
        <f t="shared" si="754"/>
        <v>62.638300490332135</v>
      </c>
      <c r="I1644" s="34">
        <f t="shared" si="755"/>
        <v>62.638300490332135</v>
      </c>
    </row>
    <row r="1645" spans="1:9" ht="63.75">
      <c r="A1645" s="33" t="s">
        <v>44</v>
      </c>
      <c r="B1645" s="28" t="s">
        <v>1162</v>
      </c>
      <c r="C1645" s="28" t="s">
        <v>45</v>
      </c>
      <c r="D1645" s="34">
        <v>21618</v>
      </c>
      <c r="E1645" s="34">
        <f>КВСР!J2778+КВСР!J2807</f>
        <v>21618</v>
      </c>
      <c r="F1645" s="34">
        <f>КВСР!K2778+КВСР!K2807</f>
        <v>13541.147800000001</v>
      </c>
      <c r="G1645" s="34">
        <f>КВСР!L2778+КВСР!L2807</f>
        <v>13541.147800000001</v>
      </c>
      <c r="H1645" s="34">
        <f t="shared" si="754"/>
        <v>62.638300490332135</v>
      </c>
      <c r="I1645" s="34">
        <f t="shared" si="755"/>
        <v>62.638300490332135</v>
      </c>
    </row>
    <row r="1646" spans="1:9" ht="25.5">
      <c r="A1646" s="33" t="s">
        <v>118</v>
      </c>
      <c r="B1646" s="28" t="s">
        <v>1166</v>
      </c>
      <c r="C1646" s="28" t="s">
        <v>0</v>
      </c>
      <c r="D1646" s="34">
        <v>118658.5</v>
      </c>
      <c r="E1646" s="34">
        <f>E1647</f>
        <v>118658.49</v>
      </c>
      <c r="F1646" s="34">
        <f t="shared" ref="F1646:G1647" si="771">F1647</f>
        <v>107364.45166999999</v>
      </c>
      <c r="G1646" s="34">
        <f t="shared" si="771"/>
        <v>107364.45166999999</v>
      </c>
      <c r="H1646" s="34">
        <f t="shared" si="754"/>
        <v>90.481888503562743</v>
      </c>
      <c r="I1646" s="34">
        <f t="shared" si="755"/>
        <v>90.481896128966412</v>
      </c>
    </row>
    <row r="1647" spans="1:9">
      <c r="A1647" s="33" t="s">
        <v>28</v>
      </c>
      <c r="B1647" s="28" t="s">
        <v>1166</v>
      </c>
      <c r="C1647" s="28" t="s">
        <v>29</v>
      </c>
      <c r="D1647" s="34">
        <v>118658.5</v>
      </c>
      <c r="E1647" s="34">
        <f>E1648</f>
        <v>118658.49</v>
      </c>
      <c r="F1647" s="34">
        <f t="shared" si="771"/>
        <v>107364.45166999999</v>
      </c>
      <c r="G1647" s="34">
        <f t="shared" si="771"/>
        <v>107364.45166999999</v>
      </c>
      <c r="H1647" s="34">
        <f t="shared" si="754"/>
        <v>90.481888503562743</v>
      </c>
      <c r="I1647" s="34">
        <f t="shared" si="755"/>
        <v>90.481896128966412</v>
      </c>
    </row>
    <row r="1648" spans="1:9">
      <c r="A1648" s="33" t="s">
        <v>75</v>
      </c>
      <c r="B1648" s="28" t="s">
        <v>1166</v>
      </c>
      <c r="C1648" s="28" t="s">
        <v>76</v>
      </c>
      <c r="D1648" s="34">
        <v>118658.5</v>
      </c>
      <c r="E1648" s="34">
        <f>КВСР!J2800</f>
        <v>118658.49</v>
      </c>
      <c r="F1648" s="34">
        <f>КВСР!K2800</f>
        <v>107364.45166999999</v>
      </c>
      <c r="G1648" s="34">
        <f>КВСР!L2800</f>
        <v>107364.45166999999</v>
      </c>
      <c r="H1648" s="34">
        <f t="shared" si="754"/>
        <v>90.481888503562743</v>
      </c>
      <c r="I1648" s="34">
        <f t="shared" si="755"/>
        <v>90.481896128966412</v>
      </c>
    </row>
    <row r="1649" spans="1:9">
      <c r="A1649" s="33" t="s">
        <v>423</v>
      </c>
      <c r="B1649" s="28" t="s">
        <v>429</v>
      </c>
      <c r="C1649" s="28" t="s">
        <v>0</v>
      </c>
      <c r="D1649" s="34">
        <v>500</v>
      </c>
      <c r="E1649" s="34">
        <f>E1650</f>
        <v>500</v>
      </c>
      <c r="F1649" s="34">
        <f t="shared" ref="F1649:G1650" si="772">F1650</f>
        <v>500</v>
      </c>
      <c r="G1649" s="34">
        <f t="shared" si="772"/>
        <v>500</v>
      </c>
      <c r="H1649" s="34">
        <f t="shared" si="754"/>
        <v>100</v>
      </c>
      <c r="I1649" s="34">
        <f t="shared" si="755"/>
        <v>100</v>
      </c>
    </row>
    <row r="1650" spans="1:9" ht="25.5">
      <c r="A1650" s="33" t="s">
        <v>62</v>
      </c>
      <c r="B1650" s="28" t="s">
        <v>429</v>
      </c>
      <c r="C1650" s="28" t="s">
        <v>63</v>
      </c>
      <c r="D1650" s="34">
        <v>500</v>
      </c>
      <c r="E1650" s="34">
        <f>E1651</f>
        <v>500</v>
      </c>
      <c r="F1650" s="34">
        <f t="shared" si="772"/>
        <v>500</v>
      </c>
      <c r="G1650" s="34">
        <f t="shared" si="772"/>
        <v>500</v>
      </c>
      <c r="H1650" s="34">
        <f t="shared" si="754"/>
        <v>100</v>
      </c>
      <c r="I1650" s="34">
        <f t="shared" si="755"/>
        <v>100</v>
      </c>
    </row>
    <row r="1651" spans="1:9" ht="25.5">
      <c r="A1651" s="33" t="s">
        <v>218</v>
      </c>
      <c r="B1651" s="28" t="s">
        <v>429</v>
      </c>
      <c r="C1651" s="28" t="s">
        <v>219</v>
      </c>
      <c r="D1651" s="34">
        <v>500</v>
      </c>
      <c r="E1651" s="34">
        <f>КВСР!J898</f>
        <v>500</v>
      </c>
      <c r="F1651" s="34">
        <f>КВСР!K898</f>
        <v>500</v>
      </c>
      <c r="G1651" s="34">
        <f>КВСР!L898</f>
        <v>500</v>
      </c>
      <c r="H1651" s="34">
        <f t="shared" si="754"/>
        <v>100</v>
      </c>
      <c r="I1651" s="34">
        <f t="shared" si="755"/>
        <v>100</v>
      </c>
    </row>
    <row r="1652" spans="1:9">
      <c r="A1652" s="33" t="s">
        <v>1181</v>
      </c>
      <c r="B1652" s="28" t="s">
        <v>1183</v>
      </c>
      <c r="C1652" s="28" t="s">
        <v>0</v>
      </c>
      <c r="D1652" s="34">
        <v>2280</v>
      </c>
      <c r="E1652" s="34">
        <f>E1653</f>
        <v>2280</v>
      </c>
      <c r="F1652" s="34">
        <f t="shared" ref="F1652:G1653" si="773">F1653</f>
        <v>2280</v>
      </c>
      <c r="G1652" s="34">
        <f t="shared" si="773"/>
        <v>2280</v>
      </c>
      <c r="H1652" s="34">
        <f t="shared" si="754"/>
        <v>100</v>
      </c>
      <c r="I1652" s="34">
        <f t="shared" si="755"/>
        <v>100</v>
      </c>
    </row>
    <row r="1653" spans="1:9">
      <c r="A1653" s="33" t="s">
        <v>89</v>
      </c>
      <c r="B1653" s="28" t="s">
        <v>1183</v>
      </c>
      <c r="C1653" s="28" t="s">
        <v>90</v>
      </c>
      <c r="D1653" s="34">
        <v>2280</v>
      </c>
      <c r="E1653" s="34">
        <f>E1654</f>
        <v>2280</v>
      </c>
      <c r="F1653" s="34">
        <f t="shared" si="773"/>
        <v>2280</v>
      </c>
      <c r="G1653" s="34">
        <f t="shared" si="773"/>
        <v>2280</v>
      </c>
      <c r="H1653" s="34">
        <f t="shared" si="754"/>
        <v>100</v>
      </c>
      <c r="I1653" s="34">
        <f t="shared" si="755"/>
        <v>100</v>
      </c>
    </row>
    <row r="1654" spans="1:9" ht="25.5">
      <c r="A1654" s="33" t="s">
        <v>91</v>
      </c>
      <c r="B1654" s="28" t="s">
        <v>1183</v>
      </c>
      <c r="C1654" s="28" t="s">
        <v>92</v>
      </c>
      <c r="D1654" s="34">
        <v>2280</v>
      </c>
      <c r="E1654" s="34">
        <f>КВСР!J2865</f>
        <v>2280</v>
      </c>
      <c r="F1654" s="34">
        <f>КВСР!K2865</f>
        <v>2280</v>
      </c>
      <c r="G1654" s="34">
        <f>КВСР!L2865</f>
        <v>2280</v>
      </c>
      <c r="H1654" s="34">
        <f t="shared" si="754"/>
        <v>100</v>
      </c>
      <c r="I1654" s="34">
        <f t="shared" si="755"/>
        <v>100</v>
      </c>
    </row>
    <row r="1655" spans="1:9" ht="25.5">
      <c r="A1655" s="33" t="s">
        <v>682</v>
      </c>
      <c r="B1655" s="28" t="s">
        <v>1163</v>
      </c>
      <c r="C1655" s="28" t="s">
        <v>0</v>
      </c>
      <c r="D1655" s="34">
        <v>6821.5</v>
      </c>
      <c r="E1655" s="34">
        <f>E1656+E1658</f>
        <v>6821.51</v>
      </c>
      <c r="F1655" s="34">
        <f t="shared" ref="F1655:G1655" si="774">F1656+F1658</f>
        <v>6821.51</v>
      </c>
      <c r="G1655" s="34">
        <f t="shared" si="774"/>
        <v>6821.5075999999999</v>
      </c>
      <c r="H1655" s="34">
        <f t="shared" si="754"/>
        <v>100.00011141244593</v>
      </c>
      <c r="I1655" s="34">
        <f t="shared" si="755"/>
        <v>99.999964817173904</v>
      </c>
    </row>
    <row r="1656" spans="1:9">
      <c r="A1656" s="33" t="s">
        <v>89</v>
      </c>
      <c r="B1656" s="28" t="s">
        <v>1163</v>
      </c>
      <c r="C1656" s="28" t="s">
        <v>90</v>
      </c>
      <c r="D1656" s="34">
        <v>5621.5</v>
      </c>
      <c r="E1656" s="34">
        <f>E1657</f>
        <v>5621.51</v>
      </c>
      <c r="F1656" s="34">
        <f t="shared" ref="F1656:G1656" si="775">F1657</f>
        <v>5621.51</v>
      </c>
      <c r="G1656" s="34">
        <f t="shared" si="775"/>
        <v>5621.5075999999999</v>
      </c>
      <c r="H1656" s="34">
        <f t="shared" si="754"/>
        <v>100.00013519523259</v>
      </c>
      <c r="I1656" s="34">
        <f t="shared" si="755"/>
        <v>99.999957306844607</v>
      </c>
    </row>
    <row r="1657" spans="1:9" ht="25.5">
      <c r="A1657" s="33" t="s">
        <v>91</v>
      </c>
      <c r="B1657" s="28" t="s">
        <v>1163</v>
      </c>
      <c r="C1657" s="28" t="s">
        <v>92</v>
      </c>
      <c r="D1657" s="34">
        <v>5621.5</v>
      </c>
      <c r="E1657" s="34">
        <f>КВСР!J2781</f>
        <v>5621.51</v>
      </c>
      <c r="F1657" s="34">
        <f>КВСР!K2781</f>
        <v>5621.51</v>
      </c>
      <c r="G1657" s="34">
        <f>КВСР!L2781</f>
        <v>5621.5075999999999</v>
      </c>
      <c r="H1657" s="34">
        <f t="shared" si="754"/>
        <v>100.00013519523259</v>
      </c>
      <c r="I1657" s="34">
        <f t="shared" si="755"/>
        <v>99.999957306844607</v>
      </c>
    </row>
    <row r="1658" spans="1:9" ht="25.5">
      <c r="A1658" s="33" t="s">
        <v>62</v>
      </c>
      <c r="B1658" s="28" t="s">
        <v>1163</v>
      </c>
      <c r="C1658" s="28" t="s">
        <v>63</v>
      </c>
      <c r="D1658" s="34">
        <v>1200</v>
      </c>
      <c r="E1658" s="34">
        <f>E1659</f>
        <v>1200</v>
      </c>
      <c r="F1658" s="34">
        <f t="shared" ref="F1658:G1658" si="776">F1659</f>
        <v>1200</v>
      </c>
      <c r="G1658" s="34">
        <f t="shared" si="776"/>
        <v>1200</v>
      </c>
      <c r="H1658" s="34">
        <f t="shared" si="754"/>
        <v>100</v>
      </c>
      <c r="I1658" s="34">
        <f t="shared" si="755"/>
        <v>100</v>
      </c>
    </row>
    <row r="1659" spans="1:9" ht="25.5">
      <c r="A1659" s="33" t="s">
        <v>218</v>
      </c>
      <c r="B1659" s="28" t="s">
        <v>1163</v>
      </c>
      <c r="C1659" s="28" t="s">
        <v>219</v>
      </c>
      <c r="D1659" s="34">
        <v>1200</v>
      </c>
      <c r="E1659" s="34">
        <f>КВСР!J2783</f>
        <v>1200</v>
      </c>
      <c r="F1659" s="34">
        <f>КВСР!K2783</f>
        <v>1200</v>
      </c>
      <c r="G1659" s="34">
        <f>КВСР!L2783</f>
        <v>1200</v>
      </c>
      <c r="H1659" s="34">
        <f t="shared" si="754"/>
        <v>100</v>
      </c>
      <c r="I1659" s="34">
        <f t="shared" si="755"/>
        <v>100</v>
      </c>
    </row>
    <row r="1660" spans="1:9" ht="25.5">
      <c r="A1660" s="33" t="s">
        <v>402</v>
      </c>
      <c r="B1660" s="28" t="s">
        <v>1072</v>
      </c>
      <c r="C1660" s="28" t="s">
        <v>0</v>
      </c>
      <c r="D1660" s="34">
        <v>4810</v>
      </c>
      <c r="E1660" s="34">
        <f>E1661</f>
        <v>4810</v>
      </c>
      <c r="F1660" s="34">
        <f t="shared" ref="F1660:G1661" si="777">F1661</f>
        <v>4810</v>
      </c>
      <c r="G1660" s="34">
        <f t="shared" si="777"/>
        <v>4810</v>
      </c>
      <c r="H1660" s="34">
        <f t="shared" si="754"/>
        <v>100</v>
      </c>
      <c r="I1660" s="34">
        <f t="shared" si="755"/>
        <v>100</v>
      </c>
    </row>
    <row r="1661" spans="1:9" ht="25.5">
      <c r="A1661" s="33" t="s">
        <v>62</v>
      </c>
      <c r="B1661" s="28" t="s">
        <v>1072</v>
      </c>
      <c r="C1661" s="28" t="s">
        <v>63</v>
      </c>
      <c r="D1661" s="34">
        <v>4810</v>
      </c>
      <c r="E1661" s="34">
        <f>E1662</f>
        <v>4810</v>
      </c>
      <c r="F1661" s="34">
        <f t="shared" si="777"/>
        <v>4810</v>
      </c>
      <c r="G1661" s="34">
        <f t="shared" si="777"/>
        <v>4810</v>
      </c>
      <c r="H1661" s="34">
        <f t="shared" si="754"/>
        <v>100</v>
      </c>
      <c r="I1661" s="34">
        <f t="shared" si="755"/>
        <v>100</v>
      </c>
    </row>
    <row r="1662" spans="1:9">
      <c r="A1662" s="33" t="s">
        <v>102</v>
      </c>
      <c r="B1662" s="28" t="s">
        <v>1072</v>
      </c>
      <c r="C1662" s="28" t="s">
        <v>103</v>
      </c>
      <c r="D1662" s="34">
        <v>4810</v>
      </c>
      <c r="E1662" s="34">
        <f>КВСР!J2580</f>
        <v>4810</v>
      </c>
      <c r="F1662" s="34">
        <f>КВСР!K2580</f>
        <v>4810</v>
      </c>
      <c r="G1662" s="34">
        <f>КВСР!L2580</f>
        <v>4810</v>
      </c>
      <c r="H1662" s="34">
        <f t="shared" si="754"/>
        <v>100</v>
      </c>
      <c r="I1662" s="34">
        <f t="shared" si="755"/>
        <v>100</v>
      </c>
    </row>
    <row r="1663" spans="1:9" ht="25.5">
      <c r="A1663" s="33" t="s">
        <v>301</v>
      </c>
      <c r="B1663" s="28" t="s">
        <v>311</v>
      </c>
      <c r="C1663" s="28" t="s">
        <v>0</v>
      </c>
      <c r="D1663" s="34">
        <v>400</v>
      </c>
      <c r="E1663" s="34">
        <f>E1664</f>
        <v>400</v>
      </c>
      <c r="F1663" s="34">
        <f t="shared" ref="F1663:G1664" si="778">F1664</f>
        <v>400</v>
      </c>
      <c r="G1663" s="34">
        <f t="shared" si="778"/>
        <v>400</v>
      </c>
      <c r="H1663" s="34">
        <f t="shared" si="754"/>
        <v>100</v>
      </c>
      <c r="I1663" s="34">
        <f t="shared" si="755"/>
        <v>100</v>
      </c>
    </row>
    <row r="1664" spans="1:9" ht="25.5">
      <c r="A1664" s="33" t="s">
        <v>62</v>
      </c>
      <c r="B1664" s="28" t="s">
        <v>311</v>
      </c>
      <c r="C1664" s="28" t="s">
        <v>63</v>
      </c>
      <c r="D1664" s="34">
        <v>400</v>
      </c>
      <c r="E1664" s="34">
        <f>E1665</f>
        <v>400</v>
      </c>
      <c r="F1664" s="34">
        <f t="shared" si="778"/>
        <v>400</v>
      </c>
      <c r="G1664" s="34">
        <f t="shared" si="778"/>
        <v>400</v>
      </c>
      <c r="H1664" s="34">
        <f t="shared" si="754"/>
        <v>100</v>
      </c>
      <c r="I1664" s="34">
        <f t="shared" si="755"/>
        <v>100</v>
      </c>
    </row>
    <row r="1665" spans="1:9">
      <c r="A1665" s="33" t="s">
        <v>64</v>
      </c>
      <c r="B1665" s="28" t="s">
        <v>311</v>
      </c>
      <c r="C1665" s="28" t="s">
        <v>65</v>
      </c>
      <c r="D1665" s="34">
        <v>400</v>
      </c>
      <c r="E1665" s="34">
        <f>КВСР!J554</f>
        <v>400</v>
      </c>
      <c r="F1665" s="34">
        <f>КВСР!K554</f>
        <v>400</v>
      </c>
      <c r="G1665" s="34">
        <f>КВСР!L554</f>
        <v>400</v>
      </c>
      <c r="H1665" s="34">
        <f t="shared" si="754"/>
        <v>100</v>
      </c>
      <c r="I1665" s="34">
        <f t="shared" si="755"/>
        <v>100</v>
      </c>
    </row>
    <row r="1666" spans="1:9" ht="25.5">
      <c r="A1666" s="33" t="s">
        <v>112</v>
      </c>
      <c r="B1666" s="28" t="s">
        <v>113</v>
      </c>
      <c r="C1666" s="28" t="s">
        <v>0</v>
      </c>
      <c r="D1666" s="34">
        <v>900</v>
      </c>
      <c r="E1666" s="34">
        <f>E1667</f>
        <v>900</v>
      </c>
      <c r="F1666" s="34">
        <f t="shared" ref="F1666:G1667" si="779">F1667</f>
        <v>900</v>
      </c>
      <c r="G1666" s="34">
        <f t="shared" si="779"/>
        <v>900</v>
      </c>
      <c r="H1666" s="34">
        <f t="shared" si="754"/>
        <v>100</v>
      </c>
      <c r="I1666" s="34">
        <f t="shared" si="755"/>
        <v>100</v>
      </c>
    </row>
    <row r="1667" spans="1:9">
      <c r="A1667" s="33" t="s">
        <v>28</v>
      </c>
      <c r="B1667" s="28" t="s">
        <v>113</v>
      </c>
      <c r="C1667" s="28" t="s">
        <v>29</v>
      </c>
      <c r="D1667" s="34">
        <v>900</v>
      </c>
      <c r="E1667" s="34">
        <f>E1668</f>
        <v>900</v>
      </c>
      <c r="F1667" s="34">
        <f t="shared" si="779"/>
        <v>900</v>
      </c>
      <c r="G1667" s="34">
        <f t="shared" si="779"/>
        <v>900</v>
      </c>
      <c r="H1667" s="34">
        <f t="shared" si="754"/>
        <v>100</v>
      </c>
      <c r="I1667" s="34">
        <f t="shared" si="755"/>
        <v>100</v>
      </c>
    </row>
    <row r="1668" spans="1:9">
      <c r="A1668" s="33" t="s">
        <v>75</v>
      </c>
      <c r="B1668" s="28" t="s">
        <v>113</v>
      </c>
      <c r="C1668" s="28" t="s">
        <v>76</v>
      </c>
      <c r="D1668" s="34">
        <v>900</v>
      </c>
      <c r="E1668" s="34">
        <f>КВСР!J90</f>
        <v>900</v>
      </c>
      <c r="F1668" s="34">
        <f>КВСР!K90</f>
        <v>900</v>
      </c>
      <c r="G1668" s="34">
        <f>КВСР!L90</f>
        <v>900</v>
      </c>
      <c r="H1668" s="34">
        <f t="shared" si="754"/>
        <v>100</v>
      </c>
      <c r="I1668" s="34">
        <f t="shared" si="755"/>
        <v>100</v>
      </c>
    </row>
    <row r="1669" spans="1:9">
      <c r="A1669" s="30" t="s">
        <v>0</v>
      </c>
      <c r="B1669" s="43" t="s">
        <v>0</v>
      </c>
      <c r="C1669" s="31" t="s">
        <v>0</v>
      </c>
      <c r="D1669" s="32" t="s">
        <v>0</v>
      </c>
      <c r="E1669" s="32" t="s">
        <v>0</v>
      </c>
      <c r="F1669" s="32"/>
      <c r="G1669" s="32"/>
      <c r="H1669" s="32"/>
      <c r="I1669" s="32"/>
    </row>
    <row r="1670" spans="1:9" ht="25.5">
      <c r="A1670" s="30" t="s">
        <v>981</v>
      </c>
      <c r="B1670" s="31" t="s">
        <v>982</v>
      </c>
      <c r="C1670" s="31" t="s">
        <v>0</v>
      </c>
      <c r="D1670" s="32">
        <v>54449</v>
      </c>
      <c r="E1670" s="32">
        <f>E1671+E1679</f>
        <v>54449</v>
      </c>
      <c r="F1670" s="32">
        <f t="shared" ref="F1670:G1670" si="780">F1671+F1679</f>
        <v>54449</v>
      </c>
      <c r="G1670" s="32">
        <f t="shared" si="780"/>
        <v>54190.903879999998</v>
      </c>
      <c r="H1670" s="32">
        <f t="shared" si="754"/>
        <v>99.525985564473174</v>
      </c>
      <c r="I1670" s="32">
        <f t="shared" si="755"/>
        <v>99.525985564473174</v>
      </c>
    </row>
    <row r="1671" spans="1:9">
      <c r="A1671" s="33" t="s">
        <v>83</v>
      </c>
      <c r="B1671" s="28" t="s">
        <v>983</v>
      </c>
      <c r="C1671" s="28" t="s">
        <v>0</v>
      </c>
      <c r="D1671" s="34">
        <v>50665.8</v>
      </c>
      <c r="E1671" s="34">
        <f>E1672+E1674+E1676</f>
        <v>50665.8</v>
      </c>
      <c r="F1671" s="34">
        <f t="shared" ref="F1671:G1671" si="781">F1672+F1674+F1676</f>
        <v>50665.8</v>
      </c>
      <c r="G1671" s="34">
        <f t="shared" si="781"/>
        <v>50579.236509999995</v>
      </c>
      <c r="H1671" s="34">
        <f t="shared" si="754"/>
        <v>99.829148084111949</v>
      </c>
      <c r="I1671" s="34">
        <f t="shared" si="755"/>
        <v>99.829148084111949</v>
      </c>
    </row>
    <row r="1672" spans="1:9" ht="38.25">
      <c r="A1672" s="33" t="s">
        <v>85</v>
      </c>
      <c r="B1672" s="28" t="s">
        <v>983</v>
      </c>
      <c r="C1672" s="28" t="s">
        <v>86</v>
      </c>
      <c r="D1672" s="34">
        <v>48619.6</v>
      </c>
      <c r="E1672" s="34">
        <f>E1673</f>
        <v>48619.6</v>
      </c>
      <c r="F1672" s="34">
        <f t="shared" ref="F1672:G1672" si="782">F1673</f>
        <v>48619.6</v>
      </c>
      <c r="G1672" s="34">
        <f t="shared" si="782"/>
        <v>48559.902929999997</v>
      </c>
      <c r="H1672" s="34">
        <f t="shared" si="754"/>
        <v>99.877216040444594</v>
      </c>
      <c r="I1672" s="34">
        <f t="shared" si="755"/>
        <v>99.877216040444594</v>
      </c>
    </row>
    <row r="1673" spans="1:9">
      <c r="A1673" s="33" t="s">
        <v>87</v>
      </c>
      <c r="B1673" s="28" t="s">
        <v>983</v>
      </c>
      <c r="C1673" s="28" t="s">
        <v>88</v>
      </c>
      <c r="D1673" s="34">
        <v>48619.6</v>
      </c>
      <c r="E1673" s="34">
        <f>КВСР!J2248</f>
        <v>48619.6</v>
      </c>
      <c r="F1673" s="34">
        <f>КВСР!K2248</f>
        <v>48619.6</v>
      </c>
      <c r="G1673" s="34">
        <f>КВСР!L2248</f>
        <v>48559.902929999997</v>
      </c>
      <c r="H1673" s="34">
        <f t="shared" si="754"/>
        <v>99.877216040444594</v>
      </c>
      <c r="I1673" s="34">
        <f t="shared" si="755"/>
        <v>99.877216040444594</v>
      </c>
    </row>
    <row r="1674" spans="1:9">
      <c r="A1674" s="33" t="s">
        <v>89</v>
      </c>
      <c r="B1674" s="28" t="s">
        <v>983</v>
      </c>
      <c r="C1674" s="28" t="s">
        <v>90</v>
      </c>
      <c r="D1674" s="34">
        <v>1831.9</v>
      </c>
      <c r="E1674" s="34">
        <f>E1675</f>
        <v>1831.9</v>
      </c>
      <c r="F1674" s="34">
        <f t="shared" ref="F1674:G1674" si="783">F1675</f>
        <v>1831.9</v>
      </c>
      <c r="G1674" s="34">
        <f t="shared" si="783"/>
        <v>1830.7566099999999</v>
      </c>
      <c r="H1674" s="34">
        <f t="shared" ref="H1674:H1737" si="784">G1674/D1674*100</f>
        <v>99.937584475135097</v>
      </c>
      <c r="I1674" s="34">
        <f t="shared" ref="I1674:I1737" si="785">G1674/E1674*100</f>
        <v>99.937584475135097</v>
      </c>
    </row>
    <row r="1675" spans="1:9" ht="25.5">
      <c r="A1675" s="33" t="s">
        <v>91</v>
      </c>
      <c r="B1675" s="28" t="s">
        <v>983</v>
      </c>
      <c r="C1675" s="28" t="s">
        <v>92</v>
      </c>
      <c r="D1675" s="34">
        <v>1831.9</v>
      </c>
      <c r="E1675" s="34">
        <f>КВСР!J2250</f>
        <v>1831.9</v>
      </c>
      <c r="F1675" s="34">
        <f>КВСР!K2250</f>
        <v>1831.9</v>
      </c>
      <c r="G1675" s="34">
        <f>КВСР!L2250</f>
        <v>1830.7566099999999</v>
      </c>
      <c r="H1675" s="34">
        <f t="shared" si="784"/>
        <v>99.937584475135097</v>
      </c>
      <c r="I1675" s="34">
        <f t="shared" si="785"/>
        <v>99.937584475135097</v>
      </c>
    </row>
    <row r="1676" spans="1:9">
      <c r="A1676" s="33" t="s">
        <v>97</v>
      </c>
      <c r="B1676" s="28" t="s">
        <v>983</v>
      </c>
      <c r="C1676" s="28" t="s">
        <v>98</v>
      </c>
      <c r="D1676" s="34">
        <v>214.3</v>
      </c>
      <c r="E1676" s="34">
        <f>E1677+E1678</f>
        <v>214.29999999999998</v>
      </c>
      <c r="F1676" s="34">
        <f t="shared" ref="F1676:G1676" si="786">F1677+F1678</f>
        <v>214.29999999999998</v>
      </c>
      <c r="G1676" s="34">
        <f t="shared" si="786"/>
        <v>188.57696999999999</v>
      </c>
      <c r="H1676" s="34">
        <f t="shared" si="784"/>
        <v>87.996719552029859</v>
      </c>
      <c r="I1676" s="34">
        <f t="shared" si="785"/>
        <v>87.996719552029873</v>
      </c>
    </row>
    <row r="1677" spans="1:9">
      <c r="A1677" s="33" t="s">
        <v>248</v>
      </c>
      <c r="B1677" s="28" t="s">
        <v>983</v>
      </c>
      <c r="C1677" s="28" t="s">
        <v>249</v>
      </c>
      <c r="D1677" s="34">
        <v>209.7</v>
      </c>
      <c r="E1677" s="34">
        <f>КВСР!J2252</f>
        <v>209.7</v>
      </c>
      <c r="F1677" s="34">
        <f>КВСР!K2252</f>
        <v>209.7</v>
      </c>
      <c r="G1677" s="34">
        <f>КВСР!L2252</f>
        <v>185.642</v>
      </c>
      <c r="H1677" s="34">
        <f t="shared" si="784"/>
        <v>88.527420123986658</v>
      </c>
      <c r="I1677" s="34">
        <f t="shared" si="785"/>
        <v>88.527420123986658</v>
      </c>
    </row>
    <row r="1678" spans="1:9">
      <c r="A1678" s="33" t="s">
        <v>99</v>
      </c>
      <c r="B1678" s="28" t="s">
        <v>983</v>
      </c>
      <c r="C1678" s="28" t="s">
        <v>100</v>
      </c>
      <c r="D1678" s="34">
        <v>4.5999999999999996</v>
      </c>
      <c r="E1678" s="34">
        <f>КВСР!J2253</f>
        <v>4.5999999999999996</v>
      </c>
      <c r="F1678" s="34">
        <f>КВСР!K2253</f>
        <v>4.5999999999999996</v>
      </c>
      <c r="G1678" s="34">
        <f>КВСР!L2253</f>
        <v>2.9349699999999999</v>
      </c>
      <c r="H1678" s="34">
        <f t="shared" si="784"/>
        <v>63.803695652173921</v>
      </c>
      <c r="I1678" s="34">
        <f t="shared" si="785"/>
        <v>63.803695652173921</v>
      </c>
    </row>
    <row r="1679" spans="1:9">
      <c r="A1679" s="33" t="s">
        <v>246</v>
      </c>
      <c r="B1679" s="28" t="s">
        <v>984</v>
      </c>
      <c r="C1679" s="28" t="s">
        <v>0</v>
      </c>
      <c r="D1679" s="34">
        <v>3783.2</v>
      </c>
      <c r="E1679" s="34">
        <f>E1680+E1682</f>
        <v>3783.2000000000003</v>
      </c>
      <c r="F1679" s="34">
        <f t="shared" ref="F1679:G1679" si="787">F1680+F1682</f>
        <v>3783.2000000000003</v>
      </c>
      <c r="G1679" s="34">
        <f t="shared" si="787"/>
        <v>3611.6673700000001</v>
      </c>
      <c r="H1679" s="34">
        <f t="shared" si="784"/>
        <v>95.465938094734625</v>
      </c>
      <c r="I1679" s="34">
        <f t="shared" si="785"/>
        <v>95.465938094734611</v>
      </c>
    </row>
    <row r="1680" spans="1:9">
      <c r="A1680" s="33" t="s">
        <v>89</v>
      </c>
      <c r="B1680" s="28" t="s">
        <v>984</v>
      </c>
      <c r="C1680" s="28" t="s">
        <v>90</v>
      </c>
      <c r="D1680" s="34">
        <v>3446.8</v>
      </c>
      <c r="E1680" s="34">
        <f>E1681</f>
        <v>3446.8</v>
      </c>
      <c r="F1680" s="34">
        <f t="shared" ref="F1680:G1680" si="788">F1681</f>
        <v>3446.8</v>
      </c>
      <c r="G1680" s="34">
        <f t="shared" si="788"/>
        <v>3349.8293699999999</v>
      </c>
      <c r="H1680" s="34">
        <f t="shared" si="784"/>
        <v>97.186647615179282</v>
      </c>
      <c r="I1680" s="34">
        <f t="shared" si="785"/>
        <v>97.186647615179282</v>
      </c>
    </row>
    <row r="1681" spans="1:9" ht="25.5">
      <c r="A1681" s="33" t="s">
        <v>91</v>
      </c>
      <c r="B1681" s="28" t="s">
        <v>984</v>
      </c>
      <c r="C1681" s="28" t="s">
        <v>92</v>
      </c>
      <c r="D1681" s="34">
        <v>3446.8</v>
      </c>
      <c r="E1681" s="34">
        <f>КВСР!J2256</f>
        <v>3446.8</v>
      </c>
      <c r="F1681" s="34">
        <f>КВСР!K2256</f>
        <v>3446.8</v>
      </c>
      <c r="G1681" s="34">
        <f>КВСР!L2256</f>
        <v>3349.8293699999999</v>
      </c>
      <c r="H1681" s="34">
        <f t="shared" si="784"/>
        <v>97.186647615179282</v>
      </c>
      <c r="I1681" s="34">
        <f t="shared" si="785"/>
        <v>97.186647615179282</v>
      </c>
    </row>
    <row r="1682" spans="1:9">
      <c r="A1682" s="33" t="s">
        <v>97</v>
      </c>
      <c r="B1682" s="28" t="s">
        <v>984</v>
      </c>
      <c r="C1682" s="28" t="s">
        <v>98</v>
      </c>
      <c r="D1682" s="34">
        <v>336.4</v>
      </c>
      <c r="E1682" s="34">
        <f>E1683</f>
        <v>336.4</v>
      </c>
      <c r="F1682" s="34">
        <f t="shared" ref="F1682:G1682" si="789">F1683</f>
        <v>336.4</v>
      </c>
      <c r="G1682" s="34">
        <f t="shared" si="789"/>
        <v>261.83800000000002</v>
      </c>
      <c r="H1682" s="34">
        <f t="shared" si="784"/>
        <v>77.835315101070165</v>
      </c>
      <c r="I1682" s="34">
        <f t="shared" si="785"/>
        <v>77.835315101070165</v>
      </c>
    </row>
    <row r="1683" spans="1:9">
      <c r="A1683" s="33" t="s">
        <v>99</v>
      </c>
      <c r="B1683" s="28" t="s">
        <v>984</v>
      </c>
      <c r="C1683" s="28" t="s">
        <v>100</v>
      </c>
      <c r="D1683" s="34">
        <v>336.4</v>
      </c>
      <c r="E1683" s="34">
        <f>КВСР!J2258</f>
        <v>336.4</v>
      </c>
      <c r="F1683" s="34">
        <f>КВСР!K2258</f>
        <v>336.4</v>
      </c>
      <c r="G1683" s="34">
        <f>КВСР!L2258</f>
        <v>261.83800000000002</v>
      </c>
      <c r="H1683" s="34">
        <f t="shared" si="784"/>
        <v>77.835315101070165</v>
      </c>
      <c r="I1683" s="34">
        <f t="shared" si="785"/>
        <v>77.835315101070165</v>
      </c>
    </row>
    <row r="1684" spans="1:9" hidden="1">
      <c r="A1684" s="30" t="s">
        <v>0</v>
      </c>
      <c r="B1684" s="43" t="s">
        <v>0</v>
      </c>
      <c r="C1684" s="31" t="s">
        <v>0</v>
      </c>
      <c r="D1684" s="32" t="s">
        <v>0</v>
      </c>
      <c r="E1684" s="32" t="s">
        <v>0</v>
      </c>
      <c r="F1684" s="32"/>
      <c r="G1684" s="32"/>
      <c r="H1684" s="32"/>
      <c r="I1684" s="32"/>
    </row>
    <row r="1685" spans="1:9" ht="38.25">
      <c r="A1685" s="30" t="s">
        <v>662</v>
      </c>
      <c r="B1685" s="31" t="s">
        <v>663</v>
      </c>
      <c r="C1685" s="31" t="s">
        <v>0</v>
      </c>
      <c r="D1685" s="32">
        <v>4943413.4000000004</v>
      </c>
      <c r="E1685" s="32">
        <f>E1686+E1721+E1730+E1748</f>
        <v>4943413.4221400004</v>
      </c>
      <c r="F1685" s="32">
        <f t="shared" ref="F1685:G1685" si="790">F1686+F1721+F1730+F1748</f>
        <v>4816757.9056899995</v>
      </c>
      <c r="G1685" s="32">
        <f t="shared" si="790"/>
        <v>4815468.3313699998</v>
      </c>
      <c r="H1685" s="32">
        <f t="shared" si="784"/>
        <v>97.411807221504063</v>
      </c>
      <c r="I1685" s="32">
        <f t="shared" si="785"/>
        <v>97.4118067852271</v>
      </c>
    </row>
    <row r="1686" spans="1:9" ht="25.5">
      <c r="A1686" s="30" t="s">
        <v>664</v>
      </c>
      <c r="B1686" s="31" t="s">
        <v>665</v>
      </c>
      <c r="C1686" s="31" t="s">
        <v>0</v>
      </c>
      <c r="D1686" s="32">
        <v>197204.2</v>
      </c>
      <c r="E1686" s="32">
        <f>E1687+E1690+E1693+E1702+E1708+E1711++E1714+E1717</f>
        <v>197204.22214</v>
      </c>
      <c r="F1686" s="32">
        <f t="shared" ref="F1686:G1686" si="791">F1687+F1690+F1693+F1702+F1708+F1711++F1714+F1717</f>
        <v>196960.26165999999</v>
      </c>
      <c r="G1686" s="32">
        <f t="shared" si="791"/>
        <v>195960.10163000002</v>
      </c>
      <c r="H1686" s="32">
        <f t="shared" si="784"/>
        <v>99.369131909969468</v>
      </c>
      <c r="I1686" s="32">
        <f t="shared" si="785"/>
        <v>99.369120753856492</v>
      </c>
    </row>
    <row r="1687" spans="1:9" ht="25.5">
      <c r="A1687" s="33" t="s">
        <v>686</v>
      </c>
      <c r="B1687" s="28" t="s">
        <v>687</v>
      </c>
      <c r="C1687" s="28" t="s">
        <v>0</v>
      </c>
      <c r="D1687" s="34">
        <v>31140.7</v>
      </c>
      <c r="E1687" s="34">
        <f>E1688</f>
        <v>31140.7</v>
      </c>
      <c r="F1687" s="34">
        <f t="shared" ref="F1687:G1688" si="792">F1688</f>
        <v>31140.7</v>
      </c>
      <c r="G1687" s="34">
        <f t="shared" si="792"/>
        <v>30884.315859999999</v>
      </c>
      <c r="H1687" s="34">
        <f t="shared" si="784"/>
        <v>99.176691146955591</v>
      </c>
      <c r="I1687" s="34">
        <f t="shared" si="785"/>
        <v>99.176691146955591</v>
      </c>
    </row>
    <row r="1688" spans="1:9">
      <c r="A1688" s="33" t="s">
        <v>28</v>
      </c>
      <c r="B1688" s="28" t="s">
        <v>687</v>
      </c>
      <c r="C1688" s="28" t="s">
        <v>29</v>
      </c>
      <c r="D1688" s="34">
        <v>31140.7</v>
      </c>
      <c r="E1688" s="34">
        <f>E1689</f>
        <v>31140.7</v>
      </c>
      <c r="F1688" s="34">
        <f t="shared" si="792"/>
        <v>31140.7</v>
      </c>
      <c r="G1688" s="34">
        <f t="shared" si="792"/>
        <v>30884.315859999999</v>
      </c>
      <c r="H1688" s="34">
        <f t="shared" si="784"/>
        <v>99.176691146955591</v>
      </c>
      <c r="I1688" s="34">
        <f t="shared" si="785"/>
        <v>99.176691146955591</v>
      </c>
    </row>
    <row r="1689" spans="1:9">
      <c r="A1689" s="33" t="s">
        <v>30</v>
      </c>
      <c r="B1689" s="28" t="s">
        <v>687</v>
      </c>
      <c r="C1689" s="28" t="s">
        <v>31</v>
      </c>
      <c r="D1689" s="34">
        <v>31140.7</v>
      </c>
      <c r="E1689" s="34">
        <f>КВСР!J1532</f>
        <v>31140.7</v>
      </c>
      <c r="F1689" s="34">
        <f>КВСР!K1532</f>
        <v>31140.7</v>
      </c>
      <c r="G1689" s="34">
        <f>КВСР!L1532</f>
        <v>30884.315859999999</v>
      </c>
      <c r="H1689" s="34">
        <f t="shared" si="784"/>
        <v>99.176691146955591</v>
      </c>
      <c r="I1689" s="34">
        <f t="shared" si="785"/>
        <v>99.176691146955591</v>
      </c>
    </row>
    <row r="1690" spans="1:9" ht="38.25">
      <c r="A1690" s="33" t="s">
        <v>671</v>
      </c>
      <c r="B1690" s="28" t="s">
        <v>672</v>
      </c>
      <c r="C1690" s="28" t="s">
        <v>0</v>
      </c>
      <c r="D1690" s="34">
        <v>127.1</v>
      </c>
      <c r="E1690" s="34">
        <f>E1691</f>
        <v>127.1</v>
      </c>
      <c r="F1690" s="34">
        <f t="shared" ref="F1690:G1691" si="793">F1691</f>
        <v>126.9</v>
      </c>
      <c r="G1690" s="34">
        <f t="shared" si="793"/>
        <v>126.9</v>
      </c>
      <c r="H1690" s="34">
        <f t="shared" si="784"/>
        <v>99.842643587726215</v>
      </c>
      <c r="I1690" s="34">
        <f t="shared" si="785"/>
        <v>99.842643587726215</v>
      </c>
    </row>
    <row r="1691" spans="1:9">
      <c r="A1691" s="33" t="s">
        <v>28</v>
      </c>
      <c r="B1691" s="28" t="s">
        <v>672</v>
      </c>
      <c r="C1691" s="28" t="s">
        <v>29</v>
      </c>
      <c r="D1691" s="34">
        <v>127.1</v>
      </c>
      <c r="E1691" s="34">
        <f>E1692</f>
        <v>127.1</v>
      </c>
      <c r="F1691" s="34">
        <f t="shared" si="793"/>
        <v>126.9</v>
      </c>
      <c r="G1691" s="34">
        <f t="shared" si="793"/>
        <v>126.9</v>
      </c>
      <c r="H1691" s="34">
        <f t="shared" si="784"/>
        <v>99.842643587726215</v>
      </c>
      <c r="I1691" s="34">
        <f t="shared" si="785"/>
        <v>99.842643587726215</v>
      </c>
    </row>
    <row r="1692" spans="1:9">
      <c r="A1692" s="33" t="s">
        <v>30</v>
      </c>
      <c r="B1692" s="28" t="s">
        <v>672</v>
      </c>
      <c r="C1692" s="28" t="s">
        <v>31</v>
      </c>
      <c r="D1692" s="34">
        <v>127.1</v>
      </c>
      <c r="E1692" s="34">
        <f>КВСР!J1488</f>
        <v>127.1</v>
      </c>
      <c r="F1692" s="34">
        <f>КВСР!K1488</f>
        <v>126.9</v>
      </c>
      <c r="G1692" s="34">
        <f>КВСР!L1488</f>
        <v>126.9</v>
      </c>
      <c r="H1692" s="34">
        <f t="shared" si="784"/>
        <v>99.842643587726215</v>
      </c>
      <c r="I1692" s="34">
        <f t="shared" si="785"/>
        <v>99.842643587726215</v>
      </c>
    </row>
    <row r="1693" spans="1:9">
      <c r="A1693" s="33" t="s">
        <v>83</v>
      </c>
      <c r="B1693" s="28" t="s">
        <v>674</v>
      </c>
      <c r="C1693" s="28" t="s">
        <v>0</v>
      </c>
      <c r="D1693" s="34">
        <v>65101.8</v>
      </c>
      <c r="E1693" s="34">
        <f>E1694+E1696+E1698+E1700</f>
        <v>65101.799999999996</v>
      </c>
      <c r="F1693" s="34">
        <f t="shared" ref="F1693:G1693" si="794">F1694+F1696+F1698+F1700</f>
        <v>65101.799999999996</v>
      </c>
      <c r="G1693" s="34">
        <f t="shared" si="794"/>
        <v>65101.534649999994</v>
      </c>
      <c r="H1693" s="34">
        <f t="shared" si="784"/>
        <v>99.999592407583179</v>
      </c>
      <c r="I1693" s="34">
        <f t="shared" si="785"/>
        <v>99.999592407583194</v>
      </c>
    </row>
    <row r="1694" spans="1:9" ht="38.25">
      <c r="A1694" s="33" t="s">
        <v>85</v>
      </c>
      <c r="B1694" s="28" t="s">
        <v>674</v>
      </c>
      <c r="C1694" s="28" t="s">
        <v>86</v>
      </c>
      <c r="D1694" s="34">
        <v>61708.7</v>
      </c>
      <c r="E1694" s="34">
        <f>E1695</f>
        <v>62526.86636</v>
      </c>
      <c r="F1694" s="34">
        <f t="shared" ref="F1694:G1694" si="795">F1695</f>
        <v>62526.86636</v>
      </c>
      <c r="G1694" s="34">
        <f t="shared" si="795"/>
        <v>62526.601009999998</v>
      </c>
      <c r="H1694" s="34">
        <f t="shared" si="784"/>
        <v>101.325422525511</v>
      </c>
      <c r="I1694" s="34">
        <f t="shared" si="785"/>
        <v>99.999575622423691</v>
      </c>
    </row>
    <row r="1695" spans="1:9">
      <c r="A1695" s="33" t="s">
        <v>87</v>
      </c>
      <c r="B1695" s="28" t="s">
        <v>674</v>
      </c>
      <c r="C1695" s="28" t="s">
        <v>88</v>
      </c>
      <c r="D1695" s="34">
        <v>61708.7</v>
      </c>
      <c r="E1695" s="34">
        <f>КВСР!J1495</f>
        <v>62526.86636</v>
      </c>
      <c r="F1695" s="34">
        <f>КВСР!K1495</f>
        <v>62526.86636</v>
      </c>
      <c r="G1695" s="34">
        <f>КВСР!L1495</f>
        <v>62526.601009999998</v>
      </c>
      <c r="H1695" s="34">
        <f t="shared" si="784"/>
        <v>101.325422525511</v>
      </c>
      <c r="I1695" s="34">
        <f t="shared" si="785"/>
        <v>99.999575622423691</v>
      </c>
    </row>
    <row r="1696" spans="1:9">
      <c r="A1696" s="33" t="s">
        <v>89</v>
      </c>
      <c r="B1696" s="28" t="s">
        <v>674</v>
      </c>
      <c r="C1696" s="28" t="s">
        <v>90</v>
      </c>
      <c r="D1696" s="34">
        <v>3300.4</v>
      </c>
      <c r="E1696" s="34">
        <f>E1697</f>
        <v>2492.2734599999999</v>
      </c>
      <c r="F1696" s="34">
        <f t="shared" ref="F1696:G1696" si="796">F1697</f>
        <v>2492.2734599999999</v>
      </c>
      <c r="G1696" s="34">
        <f t="shared" si="796"/>
        <v>2492.2734599999999</v>
      </c>
      <c r="H1696" s="34">
        <f t="shared" si="784"/>
        <v>75.514284935159367</v>
      </c>
      <c r="I1696" s="34">
        <f t="shared" si="785"/>
        <v>100</v>
      </c>
    </row>
    <row r="1697" spans="1:9" ht="25.5">
      <c r="A1697" s="33" t="s">
        <v>91</v>
      </c>
      <c r="B1697" s="28" t="s">
        <v>674</v>
      </c>
      <c r="C1697" s="28" t="s">
        <v>92</v>
      </c>
      <c r="D1697" s="34">
        <v>3300.4</v>
      </c>
      <c r="E1697" s="34">
        <f>КВСР!J1497</f>
        <v>2492.2734599999999</v>
      </c>
      <c r="F1697" s="34">
        <f>КВСР!K1497</f>
        <v>2492.2734599999999</v>
      </c>
      <c r="G1697" s="34">
        <f>КВСР!L1497</f>
        <v>2492.2734599999999</v>
      </c>
      <c r="H1697" s="34">
        <f t="shared" si="784"/>
        <v>75.514284935159367</v>
      </c>
      <c r="I1697" s="34">
        <f t="shared" si="785"/>
        <v>100</v>
      </c>
    </row>
    <row r="1698" spans="1:9">
      <c r="A1698" s="33" t="s">
        <v>93</v>
      </c>
      <c r="B1698" s="28" t="s">
        <v>674</v>
      </c>
      <c r="C1698" s="28" t="s">
        <v>94</v>
      </c>
      <c r="D1698" s="34">
        <v>30</v>
      </c>
      <c r="E1698" s="34">
        <f>E1699</f>
        <v>30</v>
      </c>
      <c r="F1698" s="34">
        <f t="shared" ref="F1698:G1698" si="797">F1699</f>
        <v>30</v>
      </c>
      <c r="G1698" s="34">
        <f t="shared" si="797"/>
        <v>30</v>
      </c>
      <c r="H1698" s="34">
        <f t="shared" si="784"/>
        <v>100</v>
      </c>
      <c r="I1698" s="34">
        <f t="shared" si="785"/>
        <v>100</v>
      </c>
    </row>
    <row r="1699" spans="1:9">
      <c r="A1699" s="33" t="s">
        <v>95</v>
      </c>
      <c r="B1699" s="28" t="s">
        <v>674</v>
      </c>
      <c r="C1699" s="28" t="s">
        <v>96</v>
      </c>
      <c r="D1699" s="34">
        <v>30</v>
      </c>
      <c r="E1699" s="34">
        <f>КВСР!J1499</f>
        <v>30</v>
      </c>
      <c r="F1699" s="34">
        <f>КВСР!K1499</f>
        <v>30</v>
      </c>
      <c r="G1699" s="34">
        <f>КВСР!L1499</f>
        <v>30</v>
      </c>
      <c r="H1699" s="34">
        <f t="shared" si="784"/>
        <v>100</v>
      </c>
      <c r="I1699" s="34">
        <f t="shared" si="785"/>
        <v>100</v>
      </c>
    </row>
    <row r="1700" spans="1:9">
      <c r="A1700" s="33" t="s">
        <v>97</v>
      </c>
      <c r="B1700" s="28" t="s">
        <v>674</v>
      </c>
      <c r="C1700" s="28" t="s">
        <v>98</v>
      </c>
      <c r="D1700" s="34">
        <v>62.7</v>
      </c>
      <c r="E1700" s="34">
        <f>E1701</f>
        <v>52.660179999999997</v>
      </c>
      <c r="F1700" s="34">
        <f t="shared" ref="F1700:G1700" si="798">F1701</f>
        <v>52.660179999999997</v>
      </c>
      <c r="G1700" s="34">
        <f t="shared" si="798"/>
        <v>52.660179999999997</v>
      </c>
      <c r="H1700" s="34">
        <f t="shared" si="784"/>
        <v>83.987527910685799</v>
      </c>
      <c r="I1700" s="34">
        <f t="shared" si="785"/>
        <v>100</v>
      </c>
    </row>
    <row r="1701" spans="1:9">
      <c r="A1701" s="33" t="s">
        <v>99</v>
      </c>
      <c r="B1701" s="28" t="s">
        <v>674</v>
      </c>
      <c r="C1701" s="28" t="s">
        <v>100</v>
      </c>
      <c r="D1701" s="34">
        <v>62.7</v>
      </c>
      <c r="E1701" s="34">
        <f>КВСР!J1501</f>
        <v>52.660179999999997</v>
      </c>
      <c r="F1701" s="34">
        <f>КВСР!K1501</f>
        <v>52.660179999999997</v>
      </c>
      <c r="G1701" s="34">
        <f>КВСР!L1501</f>
        <v>52.660179999999997</v>
      </c>
      <c r="H1701" s="34">
        <f t="shared" si="784"/>
        <v>83.987527910685799</v>
      </c>
      <c r="I1701" s="34">
        <f t="shared" si="785"/>
        <v>100</v>
      </c>
    </row>
    <row r="1702" spans="1:9">
      <c r="A1702" s="33" t="s">
        <v>246</v>
      </c>
      <c r="B1702" s="28" t="s">
        <v>675</v>
      </c>
      <c r="C1702" s="28" t="s">
        <v>0</v>
      </c>
      <c r="D1702" s="34">
        <v>39461.9</v>
      </c>
      <c r="E1702" s="34">
        <f>E1703+E1705</f>
        <v>39461.922139999995</v>
      </c>
      <c r="F1702" s="34">
        <f t="shared" ref="F1702:G1702" si="799">F1703+F1705</f>
        <v>39218.161659999998</v>
      </c>
      <c r="G1702" s="34">
        <f t="shared" si="799"/>
        <v>39218.161659999998</v>
      </c>
      <c r="H1702" s="34">
        <f t="shared" si="784"/>
        <v>99.382345148104861</v>
      </c>
      <c r="I1702" s="34">
        <f t="shared" si="785"/>
        <v>99.382289389920743</v>
      </c>
    </row>
    <row r="1703" spans="1:9">
      <c r="A1703" s="33" t="s">
        <v>89</v>
      </c>
      <c r="B1703" s="28" t="s">
        <v>675</v>
      </c>
      <c r="C1703" s="28" t="s">
        <v>90</v>
      </c>
      <c r="D1703" s="34">
        <v>7227</v>
      </c>
      <c r="E1703" s="34">
        <f>E1704</f>
        <v>7227</v>
      </c>
      <c r="F1703" s="34">
        <f t="shared" ref="F1703:G1703" si="800">F1704</f>
        <v>7054.42</v>
      </c>
      <c r="G1703" s="34">
        <f t="shared" si="800"/>
        <v>7054.42</v>
      </c>
      <c r="H1703" s="34">
        <f t="shared" si="784"/>
        <v>97.612010516120108</v>
      </c>
      <c r="I1703" s="34">
        <f t="shared" si="785"/>
        <v>97.612010516120108</v>
      </c>
    </row>
    <row r="1704" spans="1:9" ht="25.5">
      <c r="A1704" s="33" t="s">
        <v>91</v>
      </c>
      <c r="B1704" s="28" t="s">
        <v>675</v>
      </c>
      <c r="C1704" s="28" t="s">
        <v>92</v>
      </c>
      <c r="D1704" s="34">
        <v>7227</v>
      </c>
      <c r="E1704" s="34">
        <f>КВСР!J1504</f>
        <v>7227</v>
      </c>
      <c r="F1704" s="34">
        <f>КВСР!K1504</f>
        <v>7054.42</v>
      </c>
      <c r="G1704" s="34">
        <f>КВСР!L1504</f>
        <v>7054.42</v>
      </c>
      <c r="H1704" s="34">
        <f t="shared" si="784"/>
        <v>97.612010516120108</v>
      </c>
      <c r="I1704" s="34">
        <f t="shared" si="785"/>
        <v>97.612010516120108</v>
      </c>
    </row>
    <row r="1705" spans="1:9">
      <c r="A1705" s="33" t="s">
        <v>97</v>
      </c>
      <c r="B1705" s="28" t="s">
        <v>675</v>
      </c>
      <c r="C1705" s="28" t="s">
        <v>98</v>
      </c>
      <c r="D1705" s="34">
        <v>32234.9</v>
      </c>
      <c r="E1705" s="34">
        <f>E1706+E1707</f>
        <v>32234.922139999999</v>
      </c>
      <c r="F1705" s="34">
        <f t="shared" ref="F1705:G1705" si="801">F1706+F1707</f>
        <v>32163.74166</v>
      </c>
      <c r="G1705" s="34">
        <f t="shared" si="801"/>
        <v>32163.74166</v>
      </c>
      <c r="H1705" s="34">
        <f t="shared" si="784"/>
        <v>99.77925062587444</v>
      </c>
      <c r="I1705" s="34">
        <f t="shared" si="785"/>
        <v>99.779182094218015</v>
      </c>
    </row>
    <row r="1706" spans="1:9">
      <c r="A1706" s="33" t="s">
        <v>248</v>
      </c>
      <c r="B1706" s="28" t="s">
        <v>675</v>
      </c>
      <c r="C1706" s="28" t="s">
        <v>249</v>
      </c>
      <c r="D1706" s="34">
        <v>31234.9</v>
      </c>
      <c r="E1706" s="34">
        <f>КВСР!J1517</f>
        <v>31234.922139999999</v>
      </c>
      <c r="F1706" s="34">
        <f>КВСР!K1517</f>
        <v>31163.74166</v>
      </c>
      <c r="G1706" s="34">
        <f>КВСР!L1517</f>
        <v>31163.74166</v>
      </c>
      <c r="H1706" s="34">
        <f t="shared" si="784"/>
        <v>99.772183230937188</v>
      </c>
      <c r="I1706" s="34">
        <f t="shared" si="785"/>
        <v>99.772112510218676</v>
      </c>
    </row>
    <row r="1707" spans="1:9">
      <c r="A1707" s="33" t="s">
        <v>680</v>
      </c>
      <c r="B1707" s="28" t="s">
        <v>675</v>
      </c>
      <c r="C1707" s="28" t="s">
        <v>681</v>
      </c>
      <c r="D1707" s="34">
        <v>1000</v>
      </c>
      <c r="E1707" s="34">
        <f>КВСР!J1518</f>
        <v>1000</v>
      </c>
      <c r="F1707" s="34">
        <f>КВСР!K1518</f>
        <v>1000</v>
      </c>
      <c r="G1707" s="34">
        <f>КВСР!L1518</f>
        <v>1000</v>
      </c>
      <c r="H1707" s="34">
        <f t="shared" si="784"/>
        <v>100</v>
      </c>
      <c r="I1707" s="34">
        <f t="shared" si="785"/>
        <v>100</v>
      </c>
    </row>
    <row r="1708" spans="1:9" ht="25.5">
      <c r="A1708" s="33" t="s">
        <v>719</v>
      </c>
      <c r="B1708" s="28" t="s">
        <v>720</v>
      </c>
      <c r="C1708" s="28" t="s">
        <v>0</v>
      </c>
      <c r="D1708" s="34">
        <v>3990</v>
      </c>
      <c r="E1708" s="34">
        <f>E1709</f>
        <v>3990</v>
      </c>
      <c r="F1708" s="34">
        <f t="shared" ref="F1708:G1709" si="802">F1709</f>
        <v>3990</v>
      </c>
      <c r="G1708" s="34">
        <f t="shared" si="802"/>
        <v>3990</v>
      </c>
      <c r="H1708" s="34">
        <f t="shared" si="784"/>
        <v>100</v>
      </c>
      <c r="I1708" s="34">
        <f t="shared" si="785"/>
        <v>100</v>
      </c>
    </row>
    <row r="1709" spans="1:9">
      <c r="A1709" s="33" t="s">
        <v>28</v>
      </c>
      <c r="B1709" s="28" t="s">
        <v>720</v>
      </c>
      <c r="C1709" s="28" t="s">
        <v>29</v>
      </c>
      <c r="D1709" s="34">
        <v>3990</v>
      </c>
      <c r="E1709" s="34">
        <f>E1710</f>
        <v>3990</v>
      </c>
      <c r="F1709" s="34">
        <f t="shared" si="802"/>
        <v>3990</v>
      </c>
      <c r="G1709" s="34">
        <f t="shared" si="802"/>
        <v>3990</v>
      </c>
      <c r="H1709" s="34">
        <f t="shared" si="784"/>
        <v>100</v>
      </c>
      <c r="I1709" s="34">
        <f t="shared" si="785"/>
        <v>100</v>
      </c>
    </row>
    <row r="1710" spans="1:9">
      <c r="A1710" s="33" t="s">
        <v>75</v>
      </c>
      <c r="B1710" s="28" t="s">
        <v>720</v>
      </c>
      <c r="C1710" s="28" t="s">
        <v>76</v>
      </c>
      <c r="D1710" s="34">
        <v>3990</v>
      </c>
      <c r="E1710" s="34">
        <f>КВСР!J1572</f>
        <v>3990</v>
      </c>
      <c r="F1710" s="34">
        <f>КВСР!K1572</f>
        <v>3990</v>
      </c>
      <c r="G1710" s="34">
        <f>КВСР!L1572</f>
        <v>3990</v>
      </c>
      <c r="H1710" s="34">
        <f t="shared" si="784"/>
        <v>100</v>
      </c>
      <c r="I1710" s="34">
        <f t="shared" si="785"/>
        <v>100</v>
      </c>
    </row>
    <row r="1711" spans="1:9" ht="63.75">
      <c r="A1711" s="33" t="s">
        <v>721</v>
      </c>
      <c r="B1711" s="28" t="s">
        <v>722</v>
      </c>
      <c r="C1711" s="28" t="s">
        <v>0</v>
      </c>
      <c r="D1711" s="34">
        <v>1500</v>
      </c>
      <c r="E1711" s="34">
        <f>E1712</f>
        <v>1500</v>
      </c>
      <c r="F1711" s="34">
        <f t="shared" ref="F1711:G1712" si="803">F1712</f>
        <v>1500</v>
      </c>
      <c r="G1711" s="34">
        <f t="shared" si="803"/>
        <v>1500</v>
      </c>
      <c r="H1711" s="34">
        <f t="shared" si="784"/>
        <v>100</v>
      </c>
      <c r="I1711" s="34">
        <f t="shared" si="785"/>
        <v>100</v>
      </c>
    </row>
    <row r="1712" spans="1:9">
      <c r="A1712" s="33" t="s">
        <v>28</v>
      </c>
      <c r="B1712" s="28" t="s">
        <v>722</v>
      </c>
      <c r="C1712" s="28" t="s">
        <v>29</v>
      </c>
      <c r="D1712" s="34">
        <v>1500</v>
      </c>
      <c r="E1712" s="34">
        <f>E1713</f>
        <v>1500</v>
      </c>
      <c r="F1712" s="34">
        <f t="shared" si="803"/>
        <v>1500</v>
      </c>
      <c r="G1712" s="34">
        <f t="shared" si="803"/>
        <v>1500</v>
      </c>
      <c r="H1712" s="34">
        <f t="shared" si="784"/>
        <v>100</v>
      </c>
      <c r="I1712" s="34">
        <f t="shared" si="785"/>
        <v>100</v>
      </c>
    </row>
    <row r="1713" spans="1:9">
      <c r="A1713" s="33" t="s">
        <v>75</v>
      </c>
      <c r="B1713" s="28" t="s">
        <v>722</v>
      </c>
      <c r="C1713" s="28" t="s">
        <v>76</v>
      </c>
      <c r="D1713" s="34">
        <v>1500</v>
      </c>
      <c r="E1713" s="34">
        <f>КВСР!J1575</f>
        <v>1500</v>
      </c>
      <c r="F1713" s="34">
        <f>КВСР!K1575</f>
        <v>1500</v>
      </c>
      <c r="G1713" s="34">
        <f>КВСР!L1575</f>
        <v>1500</v>
      </c>
      <c r="H1713" s="34">
        <f t="shared" si="784"/>
        <v>100</v>
      </c>
      <c r="I1713" s="34">
        <f t="shared" si="785"/>
        <v>100</v>
      </c>
    </row>
    <row r="1714" spans="1:9" ht="25.5">
      <c r="A1714" s="33" t="s">
        <v>666</v>
      </c>
      <c r="B1714" s="28" t="s">
        <v>667</v>
      </c>
      <c r="C1714" s="28" t="s">
        <v>0</v>
      </c>
      <c r="D1714" s="34">
        <v>34721.300000000003</v>
      </c>
      <c r="E1714" s="34">
        <f>E1715</f>
        <v>34721.300000000003</v>
      </c>
      <c r="F1714" s="34">
        <f t="shared" ref="F1714:G1715" si="804">F1715</f>
        <v>34721.300000000003</v>
      </c>
      <c r="G1714" s="34">
        <f t="shared" si="804"/>
        <v>34619.416660000003</v>
      </c>
      <c r="H1714" s="34">
        <f t="shared" si="784"/>
        <v>99.706568187251051</v>
      </c>
      <c r="I1714" s="34">
        <f t="shared" si="785"/>
        <v>99.706568187251051</v>
      </c>
    </row>
    <row r="1715" spans="1:9">
      <c r="A1715" s="33" t="s">
        <v>28</v>
      </c>
      <c r="B1715" s="28" t="s">
        <v>667</v>
      </c>
      <c r="C1715" s="28" t="s">
        <v>29</v>
      </c>
      <c r="D1715" s="34">
        <v>34721.300000000003</v>
      </c>
      <c r="E1715" s="34">
        <f>E1716</f>
        <v>34721.300000000003</v>
      </c>
      <c r="F1715" s="34">
        <f t="shared" si="804"/>
        <v>34721.300000000003</v>
      </c>
      <c r="G1715" s="34">
        <f t="shared" si="804"/>
        <v>34619.416660000003</v>
      </c>
      <c r="H1715" s="34">
        <f t="shared" si="784"/>
        <v>99.706568187251051</v>
      </c>
      <c r="I1715" s="34">
        <f t="shared" si="785"/>
        <v>99.706568187251051</v>
      </c>
    </row>
    <row r="1716" spans="1:9">
      <c r="A1716" s="33" t="s">
        <v>30</v>
      </c>
      <c r="B1716" s="28" t="s">
        <v>667</v>
      </c>
      <c r="C1716" s="28" t="s">
        <v>31</v>
      </c>
      <c r="D1716" s="34">
        <v>34721.300000000003</v>
      </c>
      <c r="E1716" s="34">
        <f>КВСР!J1478</f>
        <v>34721.300000000003</v>
      </c>
      <c r="F1716" s="34">
        <f>КВСР!K1478</f>
        <v>34721.300000000003</v>
      </c>
      <c r="G1716" s="34">
        <f>КВСР!L1478</f>
        <v>34619.416660000003</v>
      </c>
      <c r="H1716" s="34">
        <f t="shared" si="784"/>
        <v>99.706568187251051</v>
      </c>
      <c r="I1716" s="34">
        <f t="shared" si="785"/>
        <v>99.706568187251051</v>
      </c>
    </row>
    <row r="1717" spans="1:9" ht="25.5">
      <c r="A1717" s="33" t="s">
        <v>668</v>
      </c>
      <c r="B1717" s="28" t="s">
        <v>669</v>
      </c>
      <c r="C1717" s="28" t="s">
        <v>0</v>
      </c>
      <c r="D1717" s="34">
        <v>21161.4</v>
      </c>
      <c r="E1717" s="34">
        <f>E1718</f>
        <v>21161.4</v>
      </c>
      <c r="F1717" s="34">
        <f t="shared" ref="F1717:G1718" si="805">F1718</f>
        <v>21161.4</v>
      </c>
      <c r="G1717" s="34">
        <f t="shared" si="805"/>
        <v>20519.772799999999</v>
      </c>
      <c r="H1717" s="34">
        <f t="shared" si="784"/>
        <v>96.967935958868495</v>
      </c>
      <c r="I1717" s="34">
        <f t="shared" si="785"/>
        <v>96.967935958868495</v>
      </c>
    </row>
    <row r="1718" spans="1:9">
      <c r="A1718" s="33" t="s">
        <v>28</v>
      </c>
      <c r="B1718" s="28" t="s">
        <v>669</v>
      </c>
      <c r="C1718" s="28" t="s">
        <v>29</v>
      </c>
      <c r="D1718" s="34">
        <v>21161.4</v>
      </c>
      <c r="E1718" s="34">
        <f>E1719</f>
        <v>21161.4</v>
      </c>
      <c r="F1718" s="34">
        <f t="shared" si="805"/>
        <v>21161.4</v>
      </c>
      <c r="G1718" s="34">
        <f t="shared" si="805"/>
        <v>20519.772799999999</v>
      </c>
      <c r="H1718" s="34">
        <f t="shared" si="784"/>
        <v>96.967935958868495</v>
      </c>
      <c r="I1718" s="34">
        <f t="shared" si="785"/>
        <v>96.967935958868495</v>
      </c>
    </row>
    <row r="1719" spans="1:9">
      <c r="A1719" s="33" t="s">
        <v>30</v>
      </c>
      <c r="B1719" s="28" t="s">
        <v>669</v>
      </c>
      <c r="C1719" s="28" t="s">
        <v>31</v>
      </c>
      <c r="D1719" s="34">
        <v>21161.4</v>
      </c>
      <c r="E1719" s="34">
        <f>КВСР!J1481</f>
        <v>21161.4</v>
      </c>
      <c r="F1719" s="34">
        <f>КВСР!K1481</f>
        <v>21161.4</v>
      </c>
      <c r="G1719" s="34">
        <f>КВСР!L1481</f>
        <v>20519.772799999999</v>
      </c>
      <c r="H1719" s="34">
        <f t="shared" si="784"/>
        <v>96.967935958868495</v>
      </c>
      <c r="I1719" s="34">
        <f t="shared" si="785"/>
        <v>96.967935958868495</v>
      </c>
    </row>
    <row r="1720" spans="1:9">
      <c r="A1720" s="30" t="s">
        <v>0</v>
      </c>
      <c r="B1720" s="43" t="s">
        <v>0</v>
      </c>
      <c r="C1720" s="31" t="s">
        <v>0</v>
      </c>
      <c r="D1720" s="32" t="s">
        <v>0</v>
      </c>
      <c r="E1720" s="32" t="s">
        <v>0</v>
      </c>
      <c r="F1720" s="32"/>
      <c r="G1720" s="32"/>
      <c r="H1720" s="32"/>
      <c r="I1720" s="32"/>
    </row>
    <row r="1721" spans="1:9" ht="25.5">
      <c r="A1721" s="30" t="s">
        <v>690</v>
      </c>
      <c r="B1721" s="31" t="s">
        <v>691</v>
      </c>
      <c r="C1721" s="31" t="s">
        <v>0</v>
      </c>
      <c r="D1721" s="32">
        <v>1473488.2</v>
      </c>
      <c r="E1721" s="32">
        <f>E1722</f>
        <v>1473488.2</v>
      </c>
      <c r="F1721" s="32">
        <f t="shared" ref="F1721:G1723" si="806">F1722</f>
        <v>1413971.33546</v>
      </c>
      <c r="G1721" s="32">
        <f t="shared" si="806"/>
        <v>1413971.33546</v>
      </c>
      <c r="H1721" s="32">
        <f t="shared" si="784"/>
        <v>95.960818380493308</v>
      </c>
      <c r="I1721" s="32">
        <f t="shared" si="785"/>
        <v>95.960818380493308</v>
      </c>
    </row>
    <row r="1722" spans="1:9">
      <c r="A1722" s="33" t="s">
        <v>692</v>
      </c>
      <c r="B1722" s="28" t="s">
        <v>693</v>
      </c>
      <c r="C1722" s="28" t="s">
        <v>0</v>
      </c>
      <c r="D1722" s="34">
        <v>1473488.2</v>
      </c>
      <c r="E1722" s="34">
        <f>E1723</f>
        <v>1473488.2</v>
      </c>
      <c r="F1722" s="34">
        <f t="shared" si="806"/>
        <v>1413971.33546</v>
      </c>
      <c r="G1722" s="34">
        <f t="shared" si="806"/>
        <v>1413971.33546</v>
      </c>
      <c r="H1722" s="34">
        <f t="shared" si="784"/>
        <v>95.960818380493308</v>
      </c>
      <c r="I1722" s="34">
        <f t="shared" si="785"/>
        <v>95.960818380493308</v>
      </c>
    </row>
    <row r="1723" spans="1:9">
      <c r="A1723" s="33" t="s">
        <v>694</v>
      </c>
      <c r="B1723" s="28" t="s">
        <v>693</v>
      </c>
      <c r="C1723" s="28" t="s">
        <v>695</v>
      </c>
      <c r="D1723" s="34">
        <v>1473488.2</v>
      </c>
      <c r="E1723" s="34">
        <f>E1724</f>
        <v>1473488.2</v>
      </c>
      <c r="F1723" s="34">
        <f t="shared" si="806"/>
        <v>1413971.33546</v>
      </c>
      <c r="G1723" s="34">
        <f t="shared" si="806"/>
        <v>1413971.33546</v>
      </c>
      <c r="H1723" s="34">
        <f t="shared" si="784"/>
        <v>95.960818380493308</v>
      </c>
      <c r="I1723" s="34">
        <f t="shared" si="785"/>
        <v>95.960818380493308</v>
      </c>
    </row>
    <row r="1724" spans="1:9">
      <c r="A1724" s="33" t="s">
        <v>696</v>
      </c>
      <c r="B1724" s="28" t="s">
        <v>693</v>
      </c>
      <c r="C1724" s="28" t="s">
        <v>697</v>
      </c>
      <c r="D1724" s="34">
        <v>1473488.2</v>
      </c>
      <c r="E1724" s="34">
        <f>КВСР!J1540</f>
        <v>1473488.2</v>
      </c>
      <c r="F1724" s="34">
        <f>КВСР!K1540</f>
        <v>1413971.33546</v>
      </c>
      <c r="G1724" s="34">
        <f>КВСР!L1540</f>
        <v>1413971.33546</v>
      </c>
      <c r="H1724" s="34">
        <f t="shared" si="784"/>
        <v>95.960818380493308</v>
      </c>
      <c r="I1724" s="34">
        <f t="shared" si="785"/>
        <v>95.960818380493308</v>
      </c>
    </row>
    <row r="1725" spans="1:9" ht="63.75">
      <c r="A1725" s="44" t="s">
        <v>698</v>
      </c>
      <c r="B1725" s="35" t="s">
        <v>0</v>
      </c>
      <c r="C1725" s="35" t="s">
        <v>0</v>
      </c>
      <c r="D1725" s="34">
        <v>711.1</v>
      </c>
      <c r="E1725" s="34">
        <f>КВСР!J1541</f>
        <v>711.1</v>
      </c>
      <c r="F1725" s="34">
        <f>КВСР!K1541</f>
        <v>711.1</v>
      </c>
      <c r="G1725" s="34">
        <f>КВСР!L1541</f>
        <v>711.1</v>
      </c>
      <c r="H1725" s="34">
        <f t="shared" si="784"/>
        <v>100</v>
      </c>
      <c r="I1725" s="34">
        <f t="shared" si="785"/>
        <v>100</v>
      </c>
    </row>
    <row r="1726" spans="1:9" ht="76.5">
      <c r="A1726" s="44" t="s">
        <v>699</v>
      </c>
      <c r="B1726" s="35" t="s">
        <v>0</v>
      </c>
      <c r="C1726" s="35" t="s">
        <v>0</v>
      </c>
      <c r="D1726" s="34">
        <v>1477.3</v>
      </c>
      <c r="E1726" s="34">
        <f>КВСР!J1542</f>
        <v>1477.3</v>
      </c>
      <c r="F1726" s="34">
        <f>КВСР!K1542</f>
        <v>1477.3</v>
      </c>
      <c r="G1726" s="34">
        <f>КВСР!L1542</f>
        <v>1477.3</v>
      </c>
      <c r="H1726" s="34">
        <f t="shared" si="784"/>
        <v>100</v>
      </c>
      <c r="I1726" s="34">
        <f t="shared" si="785"/>
        <v>100</v>
      </c>
    </row>
    <row r="1727" spans="1:9" ht="76.5">
      <c r="A1727" s="44" t="s">
        <v>700</v>
      </c>
      <c r="B1727" s="35" t="s">
        <v>0</v>
      </c>
      <c r="C1727" s="35" t="s">
        <v>0</v>
      </c>
      <c r="D1727" s="34">
        <v>332.8</v>
      </c>
      <c r="E1727" s="34">
        <f>КВСР!J1543</f>
        <v>332.8</v>
      </c>
      <c r="F1727" s="34">
        <f>КВСР!K1543</f>
        <v>332.8</v>
      </c>
      <c r="G1727" s="34">
        <f>КВСР!L1543</f>
        <v>332.8</v>
      </c>
      <c r="H1727" s="34">
        <f t="shared" si="784"/>
        <v>100</v>
      </c>
      <c r="I1727" s="34">
        <f t="shared" si="785"/>
        <v>100</v>
      </c>
    </row>
    <row r="1728" spans="1:9" ht="76.5">
      <c r="A1728" s="44" t="s">
        <v>701</v>
      </c>
      <c r="B1728" s="35" t="s">
        <v>0</v>
      </c>
      <c r="C1728" s="35" t="s">
        <v>0</v>
      </c>
      <c r="D1728" s="34">
        <v>74</v>
      </c>
      <c r="E1728" s="34">
        <f>КВСР!J1544</f>
        <v>74</v>
      </c>
      <c r="F1728" s="34">
        <f>КВСР!K1544</f>
        <v>74</v>
      </c>
      <c r="G1728" s="34">
        <f>КВСР!L1544</f>
        <v>74</v>
      </c>
      <c r="H1728" s="34">
        <f t="shared" si="784"/>
        <v>100</v>
      </c>
      <c r="I1728" s="34">
        <f t="shared" si="785"/>
        <v>100</v>
      </c>
    </row>
    <row r="1729" spans="1:9">
      <c r="A1729" s="30" t="s">
        <v>0</v>
      </c>
      <c r="B1729" s="43" t="s">
        <v>0</v>
      </c>
      <c r="C1729" s="31" t="s">
        <v>0</v>
      </c>
      <c r="D1729" s="32" t="s">
        <v>0</v>
      </c>
      <c r="E1729" s="32" t="s">
        <v>0</v>
      </c>
      <c r="F1729" s="32"/>
      <c r="G1729" s="32"/>
      <c r="H1729" s="32"/>
      <c r="I1729" s="32"/>
    </row>
    <row r="1730" spans="1:9" ht="25.5">
      <c r="A1730" s="30" t="s">
        <v>705</v>
      </c>
      <c r="B1730" s="31" t="s">
        <v>706</v>
      </c>
      <c r="C1730" s="31" t="s">
        <v>0</v>
      </c>
      <c r="D1730" s="32">
        <v>3244685</v>
      </c>
      <c r="E1730" s="32">
        <f>E1731+E1734+E1738+E1741+E1744</f>
        <v>3244685</v>
      </c>
      <c r="F1730" s="32">
        <f t="shared" ref="F1730:G1730" si="807">F1731+F1734+F1738+F1741+F1744</f>
        <v>3177790.3085699999</v>
      </c>
      <c r="G1730" s="32">
        <f t="shared" si="807"/>
        <v>3177790.3085699999</v>
      </c>
      <c r="H1730" s="32">
        <f t="shared" si="784"/>
        <v>97.938330179046645</v>
      </c>
      <c r="I1730" s="32">
        <f t="shared" si="785"/>
        <v>97.938330179046645</v>
      </c>
    </row>
    <row r="1731" spans="1:9" ht="25.5">
      <c r="A1731" s="33" t="s">
        <v>714</v>
      </c>
      <c r="B1731" s="28" t="s">
        <v>715</v>
      </c>
      <c r="C1731" s="28" t="s">
        <v>0</v>
      </c>
      <c r="D1731" s="34">
        <v>182609.1</v>
      </c>
      <c r="E1731" s="34">
        <f>E1732</f>
        <v>182609.1</v>
      </c>
      <c r="F1731" s="34">
        <f t="shared" ref="F1731:G1732" si="808">F1732</f>
        <v>122956</v>
      </c>
      <c r="G1731" s="34">
        <f t="shared" si="808"/>
        <v>122956</v>
      </c>
      <c r="H1731" s="34">
        <f t="shared" si="784"/>
        <v>67.332898524772304</v>
      </c>
      <c r="I1731" s="34">
        <f t="shared" si="785"/>
        <v>67.332898524772304</v>
      </c>
    </row>
    <row r="1732" spans="1:9">
      <c r="A1732" s="33" t="s">
        <v>28</v>
      </c>
      <c r="B1732" s="28" t="s">
        <v>715</v>
      </c>
      <c r="C1732" s="28" t="s">
        <v>29</v>
      </c>
      <c r="D1732" s="34">
        <v>182609.1</v>
      </c>
      <c r="E1732" s="34">
        <f>E1733</f>
        <v>182609.1</v>
      </c>
      <c r="F1732" s="34">
        <f t="shared" si="808"/>
        <v>122956</v>
      </c>
      <c r="G1732" s="34">
        <f t="shared" si="808"/>
        <v>122956</v>
      </c>
      <c r="H1732" s="34">
        <f t="shared" si="784"/>
        <v>67.332898524772304</v>
      </c>
      <c r="I1732" s="34">
        <f t="shared" si="785"/>
        <v>67.332898524772304</v>
      </c>
    </row>
    <row r="1733" spans="1:9">
      <c r="A1733" s="33" t="s">
        <v>709</v>
      </c>
      <c r="B1733" s="28" t="s">
        <v>715</v>
      </c>
      <c r="C1733" s="28" t="s">
        <v>710</v>
      </c>
      <c r="D1733" s="34">
        <v>182609.1</v>
      </c>
      <c r="E1733" s="34">
        <f>КВСР!J1562</f>
        <v>182609.1</v>
      </c>
      <c r="F1733" s="34">
        <f>КВСР!K1562</f>
        <v>122956</v>
      </c>
      <c r="G1733" s="34">
        <f>КВСР!L1562</f>
        <v>122956</v>
      </c>
      <c r="H1733" s="34">
        <f t="shared" si="784"/>
        <v>67.332898524772304</v>
      </c>
      <c r="I1733" s="34">
        <f t="shared" si="785"/>
        <v>67.332898524772304</v>
      </c>
    </row>
    <row r="1734" spans="1:9">
      <c r="A1734" s="33" t="s">
        <v>707</v>
      </c>
      <c r="B1734" s="28" t="s">
        <v>708</v>
      </c>
      <c r="C1734" s="28" t="s">
        <v>0</v>
      </c>
      <c r="D1734" s="34">
        <v>150835</v>
      </c>
      <c r="E1734" s="34">
        <f>E1735</f>
        <v>150835</v>
      </c>
      <c r="F1734" s="34">
        <f t="shared" ref="F1734:G1734" si="809">F1735</f>
        <v>150835</v>
      </c>
      <c r="G1734" s="34">
        <f t="shared" si="809"/>
        <v>150835</v>
      </c>
      <c r="H1734" s="34">
        <f t="shared" si="784"/>
        <v>100</v>
      </c>
      <c r="I1734" s="34">
        <f t="shared" si="785"/>
        <v>100</v>
      </c>
    </row>
    <row r="1735" spans="1:9">
      <c r="A1735" s="33" t="s">
        <v>28</v>
      </c>
      <c r="B1735" s="28" t="s">
        <v>708</v>
      </c>
      <c r="C1735" s="28" t="s">
        <v>29</v>
      </c>
      <c r="D1735" s="34">
        <v>150835</v>
      </c>
      <c r="E1735" s="34">
        <f>E1736+E1737</f>
        <v>150835</v>
      </c>
      <c r="F1735" s="34">
        <f t="shared" ref="F1735:G1735" si="810">F1736+F1737</f>
        <v>150835</v>
      </c>
      <c r="G1735" s="34">
        <f t="shared" si="810"/>
        <v>150835</v>
      </c>
      <c r="H1735" s="34">
        <f t="shared" si="784"/>
        <v>100</v>
      </c>
      <c r="I1735" s="34">
        <f t="shared" si="785"/>
        <v>100</v>
      </c>
    </row>
    <row r="1736" spans="1:9">
      <c r="A1736" s="33" t="s">
        <v>709</v>
      </c>
      <c r="B1736" s="28" t="s">
        <v>708</v>
      </c>
      <c r="C1736" s="28" t="s">
        <v>710</v>
      </c>
      <c r="D1736" s="34">
        <v>40525.9</v>
      </c>
      <c r="E1736" s="34">
        <f>КВСР!J1552</f>
        <v>40525.9</v>
      </c>
      <c r="F1736" s="34">
        <f>КВСР!K1552</f>
        <v>40525.9</v>
      </c>
      <c r="G1736" s="34">
        <f>КВСР!L1552</f>
        <v>40525.9</v>
      </c>
      <c r="H1736" s="34">
        <f t="shared" si="784"/>
        <v>100</v>
      </c>
      <c r="I1736" s="34">
        <f t="shared" si="785"/>
        <v>100</v>
      </c>
    </row>
    <row r="1737" spans="1:9">
      <c r="A1737" s="33" t="s">
        <v>30</v>
      </c>
      <c r="B1737" s="28" t="s">
        <v>708</v>
      </c>
      <c r="C1737" s="28" t="s">
        <v>31</v>
      </c>
      <c r="D1737" s="34">
        <v>110309.1</v>
      </c>
      <c r="E1737" s="34">
        <f>КВСР!J1579</f>
        <v>110309.1</v>
      </c>
      <c r="F1737" s="34">
        <f>КВСР!K1579</f>
        <v>110309.1</v>
      </c>
      <c r="G1737" s="34">
        <f>КВСР!L1579</f>
        <v>110309.1</v>
      </c>
      <c r="H1737" s="34">
        <f t="shared" si="784"/>
        <v>100</v>
      </c>
      <c r="I1737" s="34">
        <f t="shared" si="785"/>
        <v>100</v>
      </c>
    </row>
    <row r="1738" spans="1:9" ht="25.5">
      <c r="A1738" s="33" t="s">
        <v>711</v>
      </c>
      <c r="B1738" s="28" t="s">
        <v>712</v>
      </c>
      <c r="C1738" s="28" t="s">
        <v>0</v>
      </c>
      <c r="D1738" s="34">
        <v>800982.3</v>
      </c>
      <c r="E1738" s="34">
        <f>E1739</f>
        <v>800982.3</v>
      </c>
      <c r="F1738" s="34">
        <f t="shared" ref="F1738:G1739" si="811">F1739</f>
        <v>798481.30856999999</v>
      </c>
      <c r="G1738" s="34">
        <f t="shared" si="811"/>
        <v>798481.30856999999</v>
      </c>
      <c r="H1738" s="34">
        <f t="shared" ref="H1738:H1801" si="812">G1738/D1738*100</f>
        <v>99.687759463598624</v>
      </c>
      <c r="I1738" s="34">
        <f t="shared" ref="I1738:I1801" si="813">G1738/E1738*100</f>
        <v>99.687759463598624</v>
      </c>
    </row>
    <row r="1739" spans="1:9">
      <c r="A1739" s="33" t="s">
        <v>28</v>
      </c>
      <c r="B1739" s="28" t="s">
        <v>712</v>
      </c>
      <c r="C1739" s="28" t="s">
        <v>29</v>
      </c>
      <c r="D1739" s="34">
        <v>800982.3</v>
      </c>
      <c r="E1739" s="34">
        <f>E1740</f>
        <v>800982.3</v>
      </c>
      <c r="F1739" s="34">
        <f t="shared" si="811"/>
        <v>798481.30856999999</v>
      </c>
      <c r="G1739" s="34">
        <f t="shared" si="811"/>
        <v>798481.30856999999</v>
      </c>
      <c r="H1739" s="34">
        <f t="shared" si="812"/>
        <v>99.687759463598624</v>
      </c>
      <c r="I1739" s="34">
        <f t="shared" si="813"/>
        <v>99.687759463598624</v>
      </c>
    </row>
    <row r="1740" spans="1:9">
      <c r="A1740" s="33" t="s">
        <v>709</v>
      </c>
      <c r="B1740" s="28" t="s">
        <v>712</v>
      </c>
      <c r="C1740" s="28" t="s">
        <v>710</v>
      </c>
      <c r="D1740" s="34">
        <v>800982.3</v>
      </c>
      <c r="E1740" s="34">
        <f>КВСР!J1555</f>
        <v>800982.3</v>
      </c>
      <c r="F1740" s="34">
        <f>КВСР!K1555</f>
        <v>798481.30856999999</v>
      </c>
      <c r="G1740" s="34">
        <f>КВСР!L1555</f>
        <v>798481.30856999999</v>
      </c>
      <c r="H1740" s="34">
        <f t="shared" si="812"/>
        <v>99.687759463598624</v>
      </c>
      <c r="I1740" s="34">
        <f t="shared" si="813"/>
        <v>99.687759463598624</v>
      </c>
    </row>
    <row r="1741" spans="1:9">
      <c r="A1741" s="33" t="s">
        <v>716</v>
      </c>
      <c r="B1741" s="28" t="s">
        <v>717</v>
      </c>
      <c r="C1741" s="28" t="s">
        <v>0</v>
      </c>
      <c r="D1741" s="34">
        <v>191302</v>
      </c>
      <c r="E1741" s="34">
        <f>E1742</f>
        <v>191302</v>
      </c>
      <c r="F1741" s="34">
        <f t="shared" ref="F1741:G1742" si="814">F1742</f>
        <v>186561.4</v>
      </c>
      <c r="G1741" s="34">
        <f t="shared" si="814"/>
        <v>186561.4</v>
      </c>
      <c r="H1741" s="34">
        <f t="shared" si="812"/>
        <v>97.521928678215602</v>
      </c>
      <c r="I1741" s="34">
        <f t="shared" si="813"/>
        <v>97.521928678215602</v>
      </c>
    </row>
    <row r="1742" spans="1:9">
      <c r="A1742" s="33" t="s">
        <v>28</v>
      </c>
      <c r="B1742" s="28" t="s">
        <v>717</v>
      </c>
      <c r="C1742" s="28" t="s">
        <v>29</v>
      </c>
      <c r="D1742" s="34">
        <v>191302</v>
      </c>
      <c r="E1742" s="34">
        <f>E1743</f>
        <v>191302</v>
      </c>
      <c r="F1742" s="34">
        <f t="shared" si="814"/>
        <v>186561.4</v>
      </c>
      <c r="G1742" s="34">
        <f t="shared" si="814"/>
        <v>186561.4</v>
      </c>
      <c r="H1742" s="34">
        <f t="shared" si="812"/>
        <v>97.521928678215602</v>
      </c>
      <c r="I1742" s="34">
        <f t="shared" si="813"/>
        <v>97.521928678215602</v>
      </c>
    </row>
    <row r="1743" spans="1:9">
      <c r="A1743" s="33" t="s">
        <v>709</v>
      </c>
      <c r="B1743" s="28" t="s">
        <v>717</v>
      </c>
      <c r="C1743" s="28" t="s">
        <v>710</v>
      </c>
      <c r="D1743" s="34">
        <v>191302</v>
      </c>
      <c r="E1743" s="34">
        <f>КВСР!J1565</f>
        <v>191302</v>
      </c>
      <c r="F1743" s="34">
        <f>КВСР!K1565</f>
        <v>186561.4</v>
      </c>
      <c r="G1743" s="34">
        <f>КВСР!L1565</f>
        <v>186561.4</v>
      </c>
      <c r="H1743" s="34">
        <f t="shared" si="812"/>
        <v>97.521928678215602</v>
      </c>
      <c r="I1743" s="34">
        <f t="shared" si="813"/>
        <v>97.521928678215602</v>
      </c>
    </row>
    <row r="1744" spans="1:9">
      <c r="A1744" s="33" t="s">
        <v>723</v>
      </c>
      <c r="B1744" s="28" t="s">
        <v>724</v>
      </c>
      <c r="C1744" s="28" t="s">
        <v>0</v>
      </c>
      <c r="D1744" s="34">
        <v>1918956.6</v>
      </c>
      <c r="E1744" s="34">
        <f>E1745</f>
        <v>1918956.6</v>
      </c>
      <c r="F1744" s="34">
        <f t="shared" ref="F1744:G1745" si="815">F1745</f>
        <v>1918956.6</v>
      </c>
      <c r="G1744" s="34">
        <f t="shared" si="815"/>
        <v>1918956.6</v>
      </c>
      <c r="H1744" s="34">
        <f t="shared" si="812"/>
        <v>100</v>
      </c>
      <c r="I1744" s="34">
        <f t="shared" si="813"/>
        <v>100</v>
      </c>
    </row>
    <row r="1745" spans="1:9">
      <c r="A1745" s="33" t="s">
        <v>28</v>
      </c>
      <c r="B1745" s="28" t="s">
        <v>724</v>
      </c>
      <c r="C1745" s="28" t="s">
        <v>29</v>
      </c>
      <c r="D1745" s="34">
        <v>1918956.6</v>
      </c>
      <c r="E1745" s="34">
        <f>E1746</f>
        <v>1918956.6</v>
      </c>
      <c r="F1745" s="34">
        <f t="shared" si="815"/>
        <v>1918956.6</v>
      </c>
      <c r="G1745" s="34">
        <f t="shared" si="815"/>
        <v>1918956.6</v>
      </c>
      <c r="H1745" s="34">
        <f t="shared" si="812"/>
        <v>100</v>
      </c>
      <c r="I1745" s="34">
        <f t="shared" si="813"/>
        <v>100</v>
      </c>
    </row>
    <row r="1746" spans="1:9">
      <c r="A1746" s="33" t="s">
        <v>75</v>
      </c>
      <c r="B1746" s="28" t="s">
        <v>724</v>
      </c>
      <c r="C1746" s="28" t="s">
        <v>76</v>
      </c>
      <c r="D1746" s="34">
        <v>1918956.6</v>
      </c>
      <c r="E1746" s="34">
        <f>КВСР!J1582</f>
        <v>1918956.6</v>
      </c>
      <c r="F1746" s="34">
        <f>КВСР!K1582</f>
        <v>1918956.6</v>
      </c>
      <c r="G1746" s="34">
        <f>КВСР!L1582</f>
        <v>1918956.6</v>
      </c>
      <c r="H1746" s="34">
        <f t="shared" si="812"/>
        <v>100</v>
      </c>
      <c r="I1746" s="34">
        <f t="shared" si="813"/>
        <v>100</v>
      </c>
    </row>
    <row r="1747" spans="1:9">
      <c r="A1747" s="30" t="s">
        <v>0</v>
      </c>
      <c r="B1747" s="43" t="s">
        <v>0</v>
      </c>
      <c r="C1747" s="31" t="s">
        <v>0</v>
      </c>
      <c r="D1747" s="32" t="s">
        <v>0</v>
      </c>
      <c r="E1747" s="32" t="s">
        <v>0</v>
      </c>
      <c r="F1747" s="32"/>
      <c r="G1747" s="32"/>
      <c r="H1747" s="32"/>
      <c r="I1747" s="32"/>
    </row>
    <row r="1748" spans="1:9" ht="25.5">
      <c r="A1748" s="30" t="s">
        <v>1192</v>
      </c>
      <c r="B1748" s="31" t="s">
        <v>1193</v>
      </c>
      <c r="C1748" s="31" t="s">
        <v>0</v>
      </c>
      <c r="D1748" s="32">
        <v>28036</v>
      </c>
      <c r="E1748" s="32">
        <f>E1749</f>
        <v>28036</v>
      </c>
      <c r="F1748" s="32">
        <f t="shared" ref="F1748:G1748" si="816">F1749</f>
        <v>28036</v>
      </c>
      <c r="G1748" s="32">
        <f t="shared" si="816"/>
        <v>27746.585710000003</v>
      </c>
      <c r="H1748" s="32">
        <f t="shared" si="812"/>
        <v>98.967704772435454</v>
      </c>
      <c r="I1748" s="32">
        <f t="shared" si="813"/>
        <v>98.967704772435454</v>
      </c>
    </row>
    <row r="1749" spans="1:9">
      <c r="A1749" s="33" t="s">
        <v>83</v>
      </c>
      <c r="B1749" s="28" t="s">
        <v>1194</v>
      </c>
      <c r="C1749" s="28" t="s">
        <v>0</v>
      </c>
      <c r="D1749" s="34">
        <v>28036</v>
      </c>
      <c r="E1749" s="34">
        <f>E1750+E1752+E1754</f>
        <v>28036</v>
      </c>
      <c r="F1749" s="34">
        <f t="shared" ref="F1749:G1749" si="817">F1750+F1752+F1754</f>
        <v>28036</v>
      </c>
      <c r="G1749" s="34">
        <f t="shared" si="817"/>
        <v>27746.585710000003</v>
      </c>
      <c r="H1749" s="34">
        <f t="shared" si="812"/>
        <v>98.967704772435454</v>
      </c>
      <c r="I1749" s="34">
        <f t="shared" si="813"/>
        <v>98.967704772435454</v>
      </c>
    </row>
    <row r="1750" spans="1:9" ht="38.25">
      <c r="A1750" s="33" t="s">
        <v>85</v>
      </c>
      <c r="B1750" s="28" t="s">
        <v>1194</v>
      </c>
      <c r="C1750" s="28" t="s">
        <v>86</v>
      </c>
      <c r="D1750" s="34">
        <v>26032.400000000001</v>
      </c>
      <c r="E1750" s="34">
        <f>E1751</f>
        <v>26032.400000000001</v>
      </c>
      <c r="F1750" s="34">
        <f t="shared" ref="F1750:G1750" si="818">F1751</f>
        <v>26032.400000000001</v>
      </c>
      <c r="G1750" s="34">
        <f t="shared" si="818"/>
        <v>25745.656640000001</v>
      </c>
      <c r="H1750" s="34">
        <f t="shared" si="812"/>
        <v>98.898513544659721</v>
      </c>
      <c r="I1750" s="34">
        <f t="shared" si="813"/>
        <v>98.898513544659721</v>
      </c>
    </row>
    <row r="1751" spans="1:9">
      <c r="A1751" s="33" t="s">
        <v>87</v>
      </c>
      <c r="B1751" s="28" t="s">
        <v>1194</v>
      </c>
      <c r="C1751" s="28" t="s">
        <v>88</v>
      </c>
      <c r="D1751" s="34">
        <v>26032.400000000001</v>
      </c>
      <c r="E1751" s="34">
        <f>КВСР!J2906</f>
        <v>26032.400000000001</v>
      </c>
      <c r="F1751" s="34">
        <f>КВСР!K2906</f>
        <v>26032.400000000001</v>
      </c>
      <c r="G1751" s="34">
        <f>КВСР!L2906</f>
        <v>25745.656640000001</v>
      </c>
      <c r="H1751" s="34">
        <f t="shared" si="812"/>
        <v>98.898513544659721</v>
      </c>
      <c r="I1751" s="34">
        <f t="shared" si="813"/>
        <v>98.898513544659721</v>
      </c>
    </row>
    <row r="1752" spans="1:9">
      <c r="A1752" s="33" t="s">
        <v>89</v>
      </c>
      <c r="B1752" s="28" t="s">
        <v>1194</v>
      </c>
      <c r="C1752" s="28" t="s">
        <v>90</v>
      </c>
      <c r="D1752" s="34">
        <v>1999.6</v>
      </c>
      <c r="E1752" s="34">
        <f>E1753</f>
        <v>1999.6</v>
      </c>
      <c r="F1752" s="34">
        <f t="shared" ref="F1752:G1752" si="819">F1753</f>
        <v>1999.6</v>
      </c>
      <c r="G1752" s="34">
        <f t="shared" si="819"/>
        <v>1999.59185</v>
      </c>
      <c r="H1752" s="34">
        <f t="shared" si="812"/>
        <v>99.999592418483701</v>
      </c>
      <c r="I1752" s="34">
        <f t="shared" si="813"/>
        <v>99.999592418483701</v>
      </c>
    </row>
    <row r="1753" spans="1:9" ht="25.5">
      <c r="A1753" s="33" t="s">
        <v>91</v>
      </c>
      <c r="B1753" s="28" t="s">
        <v>1194</v>
      </c>
      <c r="C1753" s="28" t="s">
        <v>92</v>
      </c>
      <c r="D1753" s="34">
        <v>1999.6</v>
      </c>
      <c r="E1753" s="34">
        <f>КВСР!J2908</f>
        <v>1999.6</v>
      </c>
      <c r="F1753" s="34">
        <f>КВСР!K2908</f>
        <v>1999.6</v>
      </c>
      <c r="G1753" s="34">
        <f>КВСР!L2908</f>
        <v>1999.59185</v>
      </c>
      <c r="H1753" s="34">
        <f t="shared" si="812"/>
        <v>99.999592418483701</v>
      </c>
      <c r="I1753" s="34">
        <f t="shared" si="813"/>
        <v>99.999592418483701</v>
      </c>
    </row>
    <row r="1754" spans="1:9">
      <c r="A1754" s="33" t="s">
        <v>97</v>
      </c>
      <c r="B1754" s="28" t="s">
        <v>1194</v>
      </c>
      <c r="C1754" s="28" t="s">
        <v>98</v>
      </c>
      <c r="D1754" s="34">
        <v>4</v>
      </c>
      <c r="E1754" s="34">
        <f>E1755</f>
        <v>4</v>
      </c>
      <c r="F1754" s="34">
        <f t="shared" ref="F1754:G1754" si="820">F1755</f>
        <v>4</v>
      </c>
      <c r="G1754" s="34">
        <f t="shared" si="820"/>
        <v>1.3372199999999999</v>
      </c>
      <c r="H1754" s="34">
        <f t="shared" si="812"/>
        <v>33.430499999999995</v>
      </c>
      <c r="I1754" s="34">
        <f t="shared" si="813"/>
        <v>33.430499999999995</v>
      </c>
    </row>
    <row r="1755" spans="1:9">
      <c r="A1755" s="33" t="s">
        <v>99</v>
      </c>
      <c r="B1755" s="28" t="s">
        <v>1194</v>
      </c>
      <c r="C1755" s="28" t="s">
        <v>100</v>
      </c>
      <c r="D1755" s="34">
        <v>4</v>
      </c>
      <c r="E1755" s="34">
        <f>КВСР!J2910</f>
        <v>4</v>
      </c>
      <c r="F1755" s="34">
        <f>КВСР!K2910</f>
        <v>4</v>
      </c>
      <c r="G1755" s="34">
        <f>КВСР!L2910</f>
        <v>1.3372199999999999</v>
      </c>
      <c r="H1755" s="34">
        <f t="shared" si="812"/>
        <v>33.430499999999995</v>
      </c>
      <c r="I1755" s="34">
        <f t="shared" si="813"/>
        <v>33.430499999999995</v>
      </c>
    </row>
    <row r="1756" spans="1:9">
      <c r="A1756" s="30" t="s">
        <v>0</v>
      </c>
      <c r="B1756" s="43" t="s">
        <v>0</v>
      </c>
      <c r="C1756" s="31" t="s">
        <v>0</v>
      </c>
      <c r="D1756" s="32" t="s">
        <v>0</v>
      </c>
      <c r="E1756" s="32" t="s">
        <v>0</v>
      </c>
      <c r="F1756" s="32"/>
      <c r="G1756" s="32"/>
      <c r="H1756" s="32"/>
      <c r="I1756" s="32"/>
    </row>
    <row r="1757" spans="1:9" ht="25.5">
      <c r="A1757" s="30" t="s">
        <v>811</v>
      </c>
      <c r="B1757" s="31" t="s">
        <v>812</v>
      </c>
      <c r="C1757" s="31" t="s">
        <v>0</v>
      </c>
      <c r="D1757" s="32">
        <v>1411535</v>
      </c>
      <c r="E1757" s="32">
        <f>E1758+E1770+E1783+E1794+E1809</f>
        <v>1413126.2664800002</v>
      </c>
      <c r="F1757" s="32">
        <f t="shared" ref="F1757:G1757" si="821">F1758+F1770+F1783+F1794+F1809</f>
        <v>1407118.119348</v>
      </c>
      <c r="G1757" s="32">
        <f t="shared" si="821"/>
        <v>1404058.6845199999</v>
      </c>
      <c r="H1757" s="32">
        <f t="shared" si="812"/>
        <v>99.470341473643927</v>
      </c>
      <c r="I1757" s="32">
        <f t="shared" si="813"/>
        <v>99.358331794186583</v>
      </c>
    </row>
    <row r="1758" spans="1:9" ht="51">
      <c r="A1758" s="30" t="s">
        <v>1073</v>
      </c>
      <c r="B1758" s="31" t="s">
        <v>1074</v>
      </c>
      <c r="C1758" s="31" t="s">
        <v>0</v>
      </c>
      <c r="D1758" s="32">
        <v>10182.9</v>
      </c>
      <c r="E1758" s="32">
        <f>E1759+E1762</f>
        <v>10182.869999999999</v>
      </c>
      <c r="F1758" s="32">
        <f t="shared" ref="F1758:G1758" si="822">F1759+F1762</f>
        <v>10182.869117999999</v>
      </c>
      <c r="G1758" s="32">
        <f t="shared" si="822"/>
        <v>10162.179</v>
      </c>
      <c r="H1758" s="32">
        <f t="shared" si="812"/>
        <v>99.796511799192771</v>
      </c>
      <c r="I1758" s="32">
        <f t="shared" si="813"/>
        <v>99.796805812113888</v>
      </c>
    </row>
    <row r="1759" spans="1:9" ht="25.5">
      <c r="A1759" s="33" t="s">
        <v>1075</v>
      </c>
      <c r="B1759" s="28" t="s">
        <v>1076</v>
      </c>
      <c r="C1759" s="28" t="s">
        <v>0</v>
      </c>
      <c r="D1759" s="34">
        <v>1448.4</v>
      </c>
      <c r="E1759" s="34">
        <f>E1760</f>
        <v>1448.37</v>
      </c>
      <c r="F1759" s="34">
        <f t="shared" ref="F1759:G1760" si="823">F1760</f>
        <v>1448.37</v>
      </c>
      <c r="G1759" s="34">
        <f t="shared" si="823"/>
        <v>1427.6790000000001</v>
      </c>
      <c r="H1759" s="34">
        <f t="shared" si="812"/>
        <v>98.569386909693463</v>
      </c>
      <c r="I1759" s="34">
        <f t="shared" si="813"/>
        <v>98.571428571428584</v>
      </c>
    </row>
    <row r="1760" spans="1:9">
      <c r="A1760" s="33" t="s">
        <v>89</v>
      </c>
      <c r="B1760" s="28" t="s">
        <v>1076</v>
      </c>
      <c r="C1760" s="28" t="s">
        <v>90</v>
      </c>
      <c r="D1760" s="34">
        <v>1448.4</v>
      </c>
      <c r="E1760" s="34">
        <f>E1761</f>
        <v>1448.37</v>
      </c>
      <c r="F1760" s="34">
        <f t="shared" si="823"/>
        <v>1448.37</v>
      </c>
      <c r="G1760" s="34">
        <f t="shared" si="823"/>
        <v>1427.6790000000001</v>
      </c>
      <c r="H1760" s="34">
        <f t="shared" si="812"/>
        <v>98.569386909693463</v>
      </c>
      <c r="I1760" s="34">
        <f t="shared" si="813"/>
        <v>98.571428571428584</v>
      </c>
    </row>
    <row r="1761" spans="1:9" ht="25.5">
      <c r="A1761" s="33" t="s">
        <v>91</v>
      </c>
      <c r="B1761" s="28" t="s">
        <v>1076</v>
      </c>
      <c r="C1761" s="28" t="s">
        <v>92</v>
      </c>
      <c r="D1761" s="34">
        <v>1448.4</v>
      </c>
      <c r="E1761" s="34">
        <f>КВСР!J2585</f>
        <v>1448.37</v>
      </c>
      <c r="F1761" s="34">
        <f>КВСР!K2585</f>
        <v>1448.37</v>
      </c>
      <c r="G1761" s="34">
        <f>КВСР!L2585</f>
        <v>1427.6790000000001</v>
      </c>
      <c r="H1761" s="34">
        <f t="shared" si="812"/>
        <v>98.569386909693463</v>
      </c>
      <c r="I1761" s="34">
        <f t="shared" si="813"/>
        <v>98.571428571428584</v>
      </c>
    </row>
    <row r="1762" spans="1:9">
      <c r="A1762" s="33" t="s">
        <v>60</v>
      </c>
      <c r="B1762" s="28" t="s">
        <v>1077</v>
      </c>
      <c r="C1762" s="28" t="s">
        <v>0</v>
      </c>
      <c r="D1762" s="34">
        <v>8734.5</v>
      </c>
      <c r="E1762" s="34">
        <f>E1763+E1765+E1767</f>
        <v>8734.5</v>
      </c>
      <c r="F1762" s="34">
        <f t="shared" ref="F1762:G1762" si="824">F1763+F1765+F1767</f>
        <v>8734.4991179999997</v>
      </c>
      <c r="G1762" s="34">
        <f t="shared" si="824"/>
        <v>8734.5</v>
      </c>
      <c r="H1762" s="34">
        <f t="shared" si="812"/>
        <v>100</v>
      </c>
      <c r="I1762" s="34">
        <f t="shared" si="813"/>
        <v>100</v>
      </c>
    </row>
    <row r="1763" spans="1:9" ht="38.25">
      <c r="A1763" s="33" t="s">
        <v>85</v>
      </c>
      <c r="B1763" s="28" t="s">
        <v>1077</v>
      </c>
      <c r="C1763" s="28" t="s">
        <v>86</v>
      </c>
      <c r="D1763" s="34">
        <v>4632.3999999999996</v>
      </c>
      <c r="E1763" s="34">
        <f>E1764</f>
        <v>4627.4308600000004</v>
      </c>
      <c r="F1763" s="34">
        <f t="shared" ref="F1763:G1763" si="825">F1764</f>
        <v>4627.4299780000001</v>
      </c>
      <c r="G1763" s="34">
        <f t="shared" si="825"/>
        <v>4627.4308600000004</v>
      </c>
      <c r="H1763" s="34">
        <f t="shared" si="812"/>
        <v>99.892730765909704</v>
      </c>
      <c r="I1763" s="34">
        <f t="shared" si="813"/>
        <v>100</v>
      </c>
    </row>
    <row r="1764" spans="1:9">
      <c r="A1764" s="33" t="s">
        <v>299</v>
      </c>
      <c r="B1764" s="28" t="s">
        <v>1077</v>
      </c>
      <c r="C1764" s="28" t="s">
        <v>300</v>
      </c>
      <c r="D1764" s="34">
        <v>4632.3999999999996</v>
      </c>
      <c r="E1764" s="34">
        <f>КВСР!J2588</f>
        <v>4627.4308600000004</v>
      </c>
      <c r="F1764" s="34">
        <f>КВСР!K2588</f>
        <v>4627.4299780000001</v>
      </c>
      <c r="G1764" s="34">
        <f>КВСР!L2588</f>
        <v>4627.4308600000004</v>
      </c>
      <c r="H1764" s="34">
        <f t="shared" si="812"/>
        <v>99.892730765909704</v>
      </c>
      <c r="I1764" s="34">
        <f t="shared" si="813"/>
        <v>100</v>
      </c>
    </row>
    <row r="1765" spans="1:9">
      <c r="A1765" s="33" t="s">
        <v>89</v>
      </c>
      <c r="B1765" s="28" t="s">
        <v>1077</v>
      </c>
      <c r="C1765" s="28" t="s">
        <v>90</v>
      </c>
      <c r="D1765" s="34">
        <v>4075.1</v>
      </c>
      <c r="E1765" s="34">
        <f>E1766</f>
        <v>4080.6113</v>
      </c>
      <c r="F1765" s="34">
        <f t="shared" ref="F1765:G1765" si="826">F1766</f>
        <v>4080.6113</v>
      </c>
      <c r="G1765" s="34">
        <f t="shared" si="826"/>
        <v>4080.6113</v>
      </c>
      <c r="H1765" s="34">
        <f t="shared" si="812"/>
        <v>100.13524330691273</v>
      </c>
      <c r="I1765" s="34">
        <f t="shared" si="813"/>
        <v>100</v>
      </c>
    </row>
    <row r="1766" spans="1:9" ht="25.5">
      <c r="A1766" s="33" t="s">
        <v>91</v>
      </c>
      <c r="B1766" s="28" t="s">
        <v>1077</v>
      </c>
      <c r="C1766" s="28" t="s">
        <v>92</v>
      </c>
      <c r="D1766" s="34">
        <v>4075.1</v>
      </c>
      <c r="E1766" s="34">
        <f>КВСР!J2590</f>
        <v>4080.6113</v>
      </c>
      <c r="F1766" s="34">
        <f>КВСР!K2590</f>
        <v>4080.6113</v>
      </c>
      <c r="G1766" s="34">
        <f>КВСР!L2590</f>
        <v>4080.6113</v>
      </c>
      <c r="H1766" s="34">
        <f t="shared" si="812"/>
        <v>100.13524330691273</v>
      </c>
      <c r="I1766" s="34">
        <f t="shared" si="813"/>
        <v>100</v>
      </c>
    </row>
    <row r="1767" spans="1:9">
      <c r="A1767" s="33" t="s">
        <v>97</v>
      </c>
      <c r="B1767" s="28" t="s">
        <v>1077</v>
      </c>
      <c r="C1767" s="28" t="s">
        <v>98</v>
      </c>
      <c r="D1767" s="34">
        <v>27</v>
      </c>
      <c r="E1767" s="34">
        <f>E1768</f>
        <v>26.457840000000001</v>
      </c>
      <c r="F1767" s="34">
        <f t="shared" ref="F1767:G1767" si="827">F1768</f>
        <v>26.457840000000001</v>
      </c>
      <c r="G1767" s="34">
        <f t="shared" si="827"/>
        <v>26.457840000000001</v>
      </c>
      <c r="H1767" s="34">
        <f t="shared" si="812"/>
        <v>97.992000000000004</v>
      </c>
      <c r="I1767" s="34">
        <f t="shared" si="813"/>
        <v>100</v>
      </c>
    </row>
    <row r="1768" spans="1:9" ht="12" customHeight="1">
      <c r="A1768" s="33" t="s">
        <v>99</v>
      </c>
      <c r="B1768" s="28" t="s">
        <v>1077</v>
      </c>
      <c r="C1768" s="28" t="s">
        <v>100</v>
      </c>
      <c r="D1768" s="34">
        <v>27</v>
      </c>
      <c r="E1768" s="34">
        <f>КВСР!J2592</f>
        <v>26.457840000000001</v>
      </c>
      <c r="F1768" s="34">
        <f>КВСР!K2592</f>
        <v>26.457840000000001</v>
      </c>
      <c r="G1768" s="34">
        <f>КВСР!L2592</f>
        <v>26.457840000000001</v>
      </c>
      <c r="H1768" s="34">
        <f t="shared" si="812"/>
        <v>97.992000000000004</v>
      </c>
      <c r="I1768" s="34">
        <f t="shared" si="813"/>
        <v>100</v>
      </c>
    </row>
    <row r="1769" spans="1:9" hidden="1">
      <c r="A1769" s="30" t="s">
        <v>0</v>
      </c>
      <c r="B1769" s="43" t="s">
        <v>0</v>
      </c>
      <c r="C1769" s="31" t="s">
        <v>0</v>
      </c>
      <c r="D1769" s="32" t="s">
        <v>0</v>
      </c>
      <c r="E1769" s="32" t="s">
        <v>0</v>
      </c>
      <c r="F1769" s="32" t="s">
        <v>0</v>
      </c>
      <c r="G1769" s="32" t="s">
        <v>0</v>
      </c>
      <c r="H1769" s="32"/>
      <c r="I1769" s="32"/>
    </row>
    <row r="1770" spans="1:9" ht="38.25">
      <c r="A1770" s="30" t="s">
        <v>1078</v>
      </c>
      <c r="B1770" s="31" t="s">
        <v>1079</v>
      </c>
      <c r="C1770" s="31" t="s">
        <v>0</v>
      </c>
      <c r="D1770" s="32">
        <v>273716</v>
      </c>
      <c r="E1770" s="32">
        <f>E1771+E1774+E1777</f>
        <v>273716</v>
      </c>
      <c r="F1770" s="32">
        <f t="shared" ref="F1770:G1770" si="828">F1771+F1774+F1777</f>
        <v>273716</v>
      </c>
      <c r="G1770" s="32">
        <f t="shared" si="828"/>
        <v>273716</v>
      </c>
      <c r="H1770" s="32">
        <f t="shared" si="812"/>
        <v>100</v>
      </c>
      <c r="I1770" s="32">
        <f t="shared" si="813"/>
        <v>100</v>
      </c>
    </row>
    <row r="1771" spans="1:9" ht="25.5">
      <c r="A1771" s="33" t="s">
        <v>1080</v>
      </c>
      <c r="B1771" s="28" t="s">
        <v>1081</v>
      </c>
      <c r="C1771" s="28" t="s">
        <v>0</v>
      </c>
      <c r="D1771" s="34">
        <v>22873.4</v>
      </c>
      <c r="E1771" s="34">
        <f>E1772</f>
        <v>22873.4</v>
      </c>
      <c r="F1771" s="34">
        <f t="shared" ref="F1771:G1772" si="829">F1772</f>
        <v>22873.4</v>
      </c>
      <c r="G1771" s="34">
        <f t="shared" si="829"/>
        <v>22873.4</v>
      </c>
      <c r="H1771" s="34">
        <f t="shared" si="812"/>
        <v>100</v>
      </c>
      <c r="I1771" s="34">
        <f t="shared" si="813"/>
        <v>100</v>
      </c>
    </row>
    <row r="1772" spans="1:9" ht="25.5">
      <c r="A1772" s="33" t="s">
        <v>42</v>
      </c>
      <c r="B1772" s="28" t="s">
        <v>1081</v>
      </c>
      <c r="C1772" s="28" t="s">
        <v>43</v>
      </c>
      <c r="D1772" s="34">
        <v>22873.4</v>
      </c>
      <c r="E1772" s="34">
        <f>E1773</f>
        <v>22873.4</v>
      </c>
      <c r="F1772" s="34">
        <f t="shared" si="829"/>
        <v>22873.4</v>
      </c>
      <c r="G1772" s="34">
        <f t="shared" si="829"/>
        <v>22873.4</v>
      </c>
      <c r="H1772" s="34">
        <f t="shared" si="812"/>
        <v>100</v>
      </c>
      <c r="I1772" s="34">
        <f t="shared" si="813"/>
        <v>100</v>
      </c>
    </row>
    <row r="1773" spans="1:9" ht="63.75">
      <c r="A1773" s="33" t="s">
        <v>44</v>
      </c>
      <c r="B1773" s="28" t="s">
        <v>1081</v>
      </c>
      <c r="C1773" s="28" t="s">
        <v>45</v>
      </c>
      <c r="D1773" s="34">
        <v>22873.4</v>
      </c>
      <c r="E1773" s="34">
        <f>КВСР!J2596</f>
        <v>22873.4</v>
      </c>
      <c r="F1773" s="34">
        <f>КВСР!K2596</f>
        <v>22873.4</v>
      </c>
      <c r="G1773" s="34">
        <f>КВСР!L2596</f>
        <v>22873.4</v>
      </c>
      <c r="H1773" s="34">
        <f t="shared" si="812"/>
        <v>100</v>
      </c>
      <c r="I1773" s="34">
        <f t="shared" si="813"/>
        <v>100</v>
      </c>
    </row>
    <row r="1774" spans="1:9">
      <c r="A1774" s="33" t="s">
        <v>60</v>
      </c>
      <c r="B1774" s="28" t="s">
        <v>1082</v>
      </c>
      <c r="C1774" s="28" t="s">
        <v>0</v>
      </c>
      <c r="D1774" s="34">
        <v>113257.5</v>
      </c>
      <c r="E1774" s="34">
        <f>E1775</f>
        <v>113257.5</v>
      </c>
      <c r="F1774" s="34">
        <f t="shared" ref="F1774:G1775" si="830">F1775</f>
        <v>113257.5</v>
      </c>
      <c r="G1774" s="34">
        <f t="shared" si="830"/>
        <v>113257.5</v>
      </c>
      <c r="H1774" s="34">
        <f t="shared" si="812"/>
        <v>100</v>
      </c>
      <c r="I1774" s="34">
        <f t="shared" si="813"/>
        <v>100</v>
      </c>
    </row>
    <row r="1775" spans="1:9" ht="25.5">
      <c r="A1775" s="33" t="s">
        <v>62</v>
      </c>
      <c r="B1775" s="28" t="s">
        <v>1082</v>
      </c>
      <c r="C1775" s="28" t="s">
        <v>63</v>
      </c>
      <c r="D1775" s="34">
        <v>113257.5</v>
      </c>
      <c r="E1775" s="34">
        <f>E1776</f>
        <v>113257.5</v>
      </c>
      <c r="F1775" s="34">
        <f t="shared" si="830"/>
        <v>113257.5</v>
      </c>
      <c r="G1775" s="34">
        <f t="shared" si="830"/>
        <v>113257.5</v>
      </c>
      <c r="H1775" s="34">
        <f t="shared" si="812"/>
        <v>100</v>
      </c>
      <c r="I1775" s="34">
        <f t="shared" si="813"/>
        <v>100</v>
      </c>
    </row>
    <row r="1776" spans="1:9">
      <c r="A1776" s="33" t="s">
        <v>102</v>
      </c>
      <c r="B1776" s="28" t="s">
        <v>1082</v>
      </c>
      <c r="C1776" s="28" t="s">
        <v>103</v>
      </c>
      <c r="D1776" s="34">
        <v>113257.5</v>
      </c>
      <c r="E1776" s="34">
        <f>КВСР!J2599</f>
        <v>113257.5</v>
      </c>
      <c r="F1776" s="34">
        <f>КВСР!K2599</f>
        <v>113257.5</v>
      </c>
      <c r="G1776" s="34">
        <f>КВСР!L2599</f>
        <v>113257.5</v>
      </c>
      <c r="H1776" s="34">
        <f t="shared" si="812"/>
        <v>100</v>
      </c>
      <c r="I1776" s="34">
        <f t="shared" si="813"/>
        <v>100</v>
      </c>
    </row>
    <row r="1777" spans="1:9" ht="25.5">
      <c r="A1777" s="33" t="s">
        <v>402</v>
      </c>
      <c r="B1777" s="28" t="s">
        <v>1083</v>
      </c>
      <c r="C1777" s="28" t="s">
        <v>0</v>
      </c>
      <c r="D1777" s="34">
        <v>137585.1</v>
      </c>
      <c r="E1777" s="34">
        <f>E1778+E1780</f>
        <v>137585.1</v>
      </c>
      <c r="F1777" s="34">
        <f t="shared" ref="F1777:G1777" si="831">F1778+F1780</f>
        <v>137585.1</v>
      </c>
      <c r="G1777" s="34">
        <f t="shared" si="831"/>
        <v>137585.1</v>
      </c>
      <c r="H1777" s="34">
        <f t="shared" si="812"/>
        <v>100</v>
      </c>
      <c r="I1777" s="34">
        <f t="shared" si="813"/>
        <v>100</v>
      </c>
    </row>
    <row r="1778" spans="1:9" ht="25.5">
      <c r="A1778" s="33" t="s">
        <v>42</v>
      </c>
      <c r="B1778" s="28" t="s">
        <v>1083</v>
      </c>
      <c r="C1778" s="28" t="s">
        <v>43</v>
      </c>
      <c r="D1778" s="34">
        <v>17212.3</v>
      </c>
      <c r="E1778" s="34">
        <f>E1779</f>
        <v>17212.3</v>
      </c>
      <c r="F1778" s="34">
        <f t="shared" ref="F1778:G1778" si="832">F1779</f>
        <v>17212.3</v>
      </c>
      <c r="G1778" s="34">
        <f t="shared" si="832"/>
        <v>17212.3</v>
      </c>
      <c r="H1778" s="34">
        <f t="shared" si="812"/>
        <v>100</v>
      </c>
      <c r="I1778" s="34">
        <f t="shared" si="813"/>
        <v>100</v>
      </c>
    </row>
    <row r="1779" spans="1:9" ht="63.75">
      <c r="A1779" s="33" t="s">
        <v>44</v>
      </c>
      <c r="B1779" s="28" t="s">
        <v>1083</v>
      </c>
      <c r="C1779" s="28" t="s">
        <v>45</v>
      </c>
      <c r="D1779" s="34">
        <v>17212.3</v>
      </c>
      <c r="E1779" s="34">
        <f>КВСР!J2602</f>
        <v>17212.3</v>
      </c>
      <c r="F1779" s="34">
        <f>КВСР!K2602</f>
        <v>17212.3</v>
      </c>
      <c r="G1779" s="34">
        <f>КВСР!L2602</f>
        <v>17212.3</v>
      </c>
      <c r="H1779" s="34">
        <f t="shared" si="812"/>
        <v>100</v>
      </c>
      <c r="I1779" s="34">
        <f t="shared" si="813"/>
        <v>100</v>
      </c>
    </row>
    <row r="1780" spans="1:9" ht="25.5">
      <c r="A1780" s="33" t="s">
        <v>62</v>
      </c>
      <c r="B1780" s="28" t="s">
        <v>1083</v>
      </c>
      <c r="C1780" s="28" t="s">
        <v>63</v>
      </c>
      <c r="D1780" s="34">
        <v>120372.8</v>
      </c>
      <c r="E1780" s="34">
        <f>E1781</f>
        <v>120372.8</v>
      </c>
      <c r="F1780" s="34">
        <f t="shared" ref="F1780:G1780" si="833">F1781</f>
        <v>120372.8</v>
      </c>
      <c r="G1780" s="34">
        <f t="shared" si="833"/>
        <v>120372.8</v>
      </c>
      <c r="H1780" s="34">
        <f t="shared" si="812"/>
        <v>100</v>
      </c>
      <c r="I1780" s="34">
        <f t="shared" si="813"/>
        <v>100</v>
      </c>
    </row>
    <row r="1781" spans="1:9">
      <c r="A1781" s="33" t="s">
        <v>102</v>
      </c>
      <c r="B1781" s="28" t="s">
        <v>1083</v>
      </c>
      <c r="C1781" s="28" t="s">
        <v>103</v>
      </c>
      <c r="D1781" s="34">
        <v>120372.8</v>
      </c>
      <c r="E1781" s="34">
        <f>КВСР!J2604</f>
        <v>120372.8</v>
      </c>
      <c r="F1781" s="34">
        <f>КВСР!K2604</f>
        <v>120372.8</v>
      </c>
      <c r="G1781" s="34">
        <f>КВСР!L2604</f>
        <v>120372.8</v>
      </c>
      <c r="H1781" s="34">
        <f t="shared" si="812"/>
        <v>100</v>
      </c>
      <c r="I1781" s="34">
        <f t="shared" si="813"/>
        <v>100</v>
      </c>
    </row>
    <row r="1782" spans="1:9">
      <c r="A1782" s="30" t="s">
        <v>0</v>
      </c>
      <c r="B1782" s="43" t="s">
        <v>0</v>
      </c>
      <c r="C1782" s="31" t="s">
        <v>0</v>
      </c>
      <c r="D1782" s="32" t="s">
        <v>0</v>
      </c>
      <c r="E1782" s="32" t="s">
        <v>0</v>
      </c>
      <c r="F1782" s="32"/>
      <c r="G1782" s="32"/>
      <c r="H1782" s="32"/>
      <c r="I1782" s="32"/>
    </row>
    <row r="1783" spans="1:9" ht="25.5">
      <c r="A1783" s="30" t="s">
        <v>1084</v>
      </c>
      <c r="B1783" s="31" t="s">
        <v>1085</v>
      </c>
      <c r="C1783" s="31" t="s">
        <v>0</v>
      </c>
      <c r="D1783" s="32">
        <v>135517.20000000001</v>
      </c>
      <c r="E1783" s="32">
        <f>E1784+E1787+E1790</f>
        <v>135517.198</v>
      </c>
      <c r="F1783" s="32">
        <f t="shared" ref="F1783:G1783" si="834">F1784+F1787+F1790</f>
        <v>135517.198</v>
      </c>
      <c r="G1783" s="32">
        <f t="shared" si="834"/>
        <v>135517.198</v>
      </c>
      <c r="H1783" s="32">
        <f t="shared" si="812"/>
        <v>99.999998524172568</v>
      </c>
      <c r="I1783" s="32">
        <f t="shared" si="813"/>
        <v>100</v>
      </c>
    </row>
    <row r="1784" spans="1:9" ht="25.5">
      <c r="A1784" s="33" t="s">
        <v>1086</v>
      </c>
      <c r="B1784" s="28" t="s">
        <v>1087</v>
      </c>
      <c r="C1784" s="28" t="s">
        <v>0</v>
      </c>
      <c r="D1784" s="34">
        <v>41497.1</v>
      </c>
      <c r="E1784" s="34">
        <f>E1785</f>
        <v>41497.097999999998</v>
      </c>
      <c r="F1784" s="34">
        <f t="shared" ref="F1784:G1785" si="835">F1785</f>
        <v>41497.097999999998</v>
      </c>
      <c r="G1784" s="34">
        <f t="shared" si="835"/>
        <v>41497.097999999998</v>
      </c>
      <c r="H1784" s="34">
        <f t="shared" si="812"/>
        <v>99.999995180386108</v>
      </c>
      <c r="I1784" s="34">
        <f t="shared" si="813"/>
        <v>100</v>
      </c>
    </row>
    <row r="1785" spans="1:9" ht="25.5">
      <c r="A1785" s="33" t="s">
        <v>62</v>
      </c>
      <c r="B1785" s="28" t="s">
        <v>1087</v>
      </c>
      <c r="C1785" s="28" t="s">
        <v>63</v>
      </c>
      <c r="D1785" s="34">
        <v>41497.1</v>
      </c>
      <c r="E1785" s="34">
        <f>E1786</f>
        <v>41497.097999999998</v>
      </c>
      <c r="F1785" s="34">
        <f t="shared" si="835"/>
        <v>41497.097999999998</v>
      </c>
      <c r="G1785" s="34">
        <f t="shared" si="835"/>
        <v>41497.097999999998</v>
      </c>
      <c r="H1785" s="34">
        <f t="shared" si="812"/>
        <v>99.999995180386108</v>
      </c>
      <c r="I1785" s="34">
        <f t="shared" si="813"/>
        <v>100</v>
      </c>
    </row>
    <row r="1786" spans="1:9">
      <c r="A1786" s="33" t="s">
        <v>102</v>
      </c>
      <c r="B1786" s="28" t="s">
        <v>1087</v>
      </c>
      <c r="C1786" s="28" t="s">
        <v>103</v>
      </c>
      <c r="D1786" s="34">
        <v>41497.1</v>
      </c>
      <c r="E1786" s="34">
        <f>КВСР!J2608</f>
        <v>41497.097999999998</v>
      </c>
      <c r="F1786" s="34">
        <f>КВСР!K2608</f>
        <v>41497.097999999998</v>
      </c>
      <c r="G1786" s="34">
        <f>КВСР!L2608</f>
        <v>41497.097999999998</v>
      </c>
      <c r="H1786" s="34">
        <f t="shared" si="812"/>
        <v>99.999995180386108</v>
      </c>
      <c r="I1786" s="34">
        <f t="shared" si="813"/>
        <v>100</v>
      </c>
    </row>
    <row r="1787" spans="1:9">
      <c r="A1787" s="33" t="s">
        <v>60</v>
      </c>
      <c r="B1787" s="28" t="s">
        <v>1088</v>
      </c>
      <c r="C1787" s="28" t="s">
        <v>0</v>
      </c>
      <c r="D1787" s="34">
        <v>67566.3</v>
      </c>
      <c r="E1787" s="34">
        <f>E1788</f>
        <v>67566.3</v>
      </c>
      <c r="F1787" s="34">
        <f t="shared" ref="F1787:G1788" si="836">F1788</f>
        <v>67566.3</v>
      </c>
      <c r="G1787" s="34">
        <f t="shared" si="836"/>
        <v>67566.3</v>
      </c>
      <c r="H1787" s="34">
        <f t="shared" si="812"/>
        <v>100</v>
      </c>
      <c r="I1787" s="34">
        <f t="shared" si="813"/>
        <v>100</v>
      </c>
    </row>
    <row r="1788" spans="1:9" ht="25.5">
      <c r="A1788" s="33" t="s">
        <v>62</v>
      </c>
      <c r="B1788" s="28" t="s">
        <v>1088</v>
      </c>
      <c r="C1788" s="28" t="s">
        <v>63</v>
      </c>
      <c r="D1788" s="34">
        <v>67566.3</v>
      </c>
      <c r="E1788" s="34">
        <f>E1789</f>
        <v>67566.3</v>
      </c>
      <c r="F1788" s="34">
        <f t="shared" si="836"/>
        <v>67566.3</v>
      </c>
      <c r="G1788" s="34">
        <f t="shared" si="836"/>
        <v>67566.3</v>
      </c>
      <c r="H1788" s="34">
        <f t="shared" si="812"/>
        <v>100</v>
      </c>
      <c r="I1788" s="34">
        <f t="shared" si="813"/>
        <v>100</v>
      </c>
    </row>
    <row r="1789" spans="1:9">
      <c r="A1789" s="33" t="s">
        <v>102</v>
      </c>
      <c r="B1789" s="28" t="s">
        <v>1088</v>
      </c>
      <c r="C1789" s="28" t="s">
        <v>103</v>
      </c>
      <c r="D1789" s="34">
        <v>67566.3</v>
      </c>
      <c r="E1789" s="34">
        <f>КВСР!J2611</f>
        <v>67566.3</v>
      </c>
      <c r="F1789" s="34">
        <f>КВСР!K2611</f>
        <v>67566.3</v>
      </c>
      <c r="G1789" s="34">
        <f>КВСР!L2611</f>
        <v>67566.3</v>
      </c>
      <c r="H1789" s="34">
        <f t="shared" si="812"/>
        <v>100</v>
      </c>
      <c r="I1789" s="34">
        <f t="shared" si="813"/>
        <v>100</v>
      </c>
    </row>
    <row r="1790" spans="1:9" ht="25.5">
      <c r="A1790" s="33" t="s">
        <v>402</v>
      </c>
      <c r="B1790" s="28" t="s">
        <v>1089</v>
      </c>
      <c r="C1790" s="28" t="s">
        <v>0</v>
      </c>
      <c r="D1790" s="34">
        <v>26453.8</v>
      </c>
      <c r="E1790" s="34">
        <f>E1791</f>
        <v>26453.8</v>
      </c>
      <c r="F1790" s="34">
        <f t="shared" ref="F1790:G1791" si="837">F1791</f>
        <v>26453.8</v>
      </c>
      <c r="G1790" s="34">
        <f t="shared" si="837"/>
        <v>26453.8</v>
      </c>
      <c r="H1790" s="34">
        <f t="shared" si="812"/>
        <v>100</v>
      </c>
      <c r="I1790" s="34">
        <f t="shared" si="813"/>
        <v>100</v>
      </c>
    </row>
    <row r="1791" spans="1:9" ht="25.5">
      <c r="A1791" s="33" t="s">
        <v>62</v>
      </c>
      <c r="B1791" s="28" t="s">
        <v>1089</v>
      </c>
      <c r="C1791" s="28" t="s">
        <v>63</v>
      </c>
      <c r="D1791" s="34">
        <v>26453.8</v>
      </c>
      <c r="E1791" s="34">
        <f>E1792</f>
        <v>26453.8</v>
      </c>
      <c r="F1791" s="34">
        <f t="shared" si="837"/>
        <v>26453.8</v>
      </c>
      <c r="G1791" s="34">
        <f t="shared" si="837"/>
        <v>26453.8</v>
      </c>
      <c r="H1791" s="34">
        <f t="shared" si="812"/>
        <v>100</v>
      </c>
      <c r="I1791" s="34">
        <f t="shared" si="813"/>
        <v>100</v>
      </c>
    </row>
    <row r="1792" spans="1:9">
      <c r="A1792" s="33" t="s">
        <v>102</v>
      </c>
      <c r="B1792" s="28" t="s">
        <v>1089</v>
      </c>
      <c r="C1792" s="28" t="s">
        <v>103</v>
      </c>
      <c r="D1792" s="34">
        <v>26453.8</v>
      </c>
      <c r="E1792" s="34">
        <f>КВСР!J2614</f>
        <v>26453.8</v>
      </c>
      <c r="F1792" s="34">
        <f>КВСР!K2614</f>
        <v>26453.8</v>
      </c>
      <c r="G1792" s="34">
        <f>КВСР!L2614</f>
        <v>26453.8</v>
      </c>
      <c r="H1792" s="34">
        <f t="shared" si="812"/>
        <v>100</v>
      </c>
      <c r="I1792" s="34">
        <f t="shared" si="813"/>
        <v>100</v>
      </c>
    </row>
    <row r="1793" spans="1:9" ht="0.75" customHeight="1">
      <c r="A1793" s="30" t="s">
        <v>0</v>
      </c>
      <c r="B1793" s="43" t="s">
        <v>0</v>
      </c>
      <c r="C1793" s="31" t="s">
        <v>0</v>
      </c>
      <c r="D1793" s="32" t="s">
        <v>0</v>
      </c>
      <c r="E1793" s="32" t="s">
        <v>0</v>
      </c>
      <c r="F1793" s="32"/>
      <c r="G1793" s="32"/>
      <c r="H1793" s="32"/>
      <c r="I1793" s="32"/>
    </row>
    <row r="1794" spans="1:9" ht="38.25">
      <c r="A1794" s="30" t="s">
        <v>1177</v>
      </c>
      <c r="B1794" s="31" t="s">
        <v>1178</v>
      </c>
      <c r="C1794" s="31" t="s">
        <v>0</v>
      </c>
      <c r="D1794" s="32">
        <v>79850.399999999994</v>
      </c>
      <c r="E1794" s="32">
        <f>E1795+E1802+E1805</f>
        <v>79850.400000000009</v>
      </c>
      <c r="F1794" s="32">
        <f t="shared" ref="F1794:G1794" si="838">F1795+F1802+F1805</f>
        <v>79850.400000000009</v>
      </c>
      <c r="G1794" s="32">
        <f t="shared" si="838"/>
        <v>79840.528590000002</v>
      </c>
      <c r="H1794" s="32">
        <f t="shared" si="812"/>
        <v>99.987637619849124</v>
      </c>
      <c r="I1794" s="32">
        <f t="shared" si="813"/>
        <v>99.98763761984911</v>
      </c>
    </row>
    <row r="1795" spans="1:9">
      <c r="A1795" s="33" t="s">
        <v>83</v>
      </c>
      <c r="B1795" s="28" t="s">
        <v>1184</v>
      </c>
      <c r="C1795" s="28" t="s">
        <v>0</v>
      </c>
      <c r="D1795" s="34">
        <v>21100.6</v>
      </c>
      <c r="E1795" s="34">
        <f>E1796+E1798+E1800</f>
        <v>21322.3</v>
      </c>
      <c r="F1795" s="34">
        <f t="shared" ref="F1795:G1795" si="839">F1796+F1798+F1800</f>
        <v>21322.3</v>
      </c>
      <c r="G1795" s="34">
        <f t="shared" si="839"/>
        <v>21312.487820000002</v>
      </c>
      <c r="H1795" s="34">
        <f t="shared" si="812"/>
        <v>101.00417912286856</v>
      </c>
      <c r="I1795" s="34">
        <f t="shared" si="813"/>
        <v>99.953981606111924</v>
      </c>
    </row>
    <row r="1796" spans="1:9" ht="38.25">
      <c r="A1796" s="33" t="s">
        <v>85</v>
      </c>
      <c r="B1796" s="28" t="s">
        <v>1184</v>
      </c>
      <c r="C1796" s="28" t="s">
        <v>86</v>
      </c>
      <c r="D1796" s="34">
        <v>20121.099999999999</v>
      </c>
      <c r="E1796" s="34">
        <f>E1797</f>
        <v>20465.8</v>
      </c>
      <c r="F1796" s="34">
        <f t="shared" ref="F1796:G1796" si="840">F1797</f>
        <v>20465.8</v>
      </c>
      <c r="G1796" s="34">
        <f t="shared" si="840"/>
        <v>20456.535190000002</v>
      </c>
      <c r="H1796" s="34">
        <f t="shared" si="812"/>
        <v>101.66708176988337</v>
      </c>
      <c r="I1796" s="34">
        <f t="shared" si="813"/>
        <v>99.954730281738321</v>
      </c>
    </row>
    <row r="1797" spans="1:9">
      <c r="A1797" s="33" t="s">
        <v>87</v>
      </c>
      <c r="B1797" s="28" t="s">
        <v>1184</v>
      </c>
      <c r="C1797" s="28" t="s">
        <v>88</v>
      </c>
      <c r="D1797" s="34">
        <v>20121.099999999999</v>
      </c>
      <c r="E1797" s="34">
        <f>КВСР!J2870</f>
        <v>20465.8</v>
      </c>
      <c r="F1797" s="34">
        <f>КВСР!K2870</f>
        <v>20465.8</v>
      </c>
      <c r="G1797" s="34">
        <f>КВСР!L2870</f>
        <v>20456.535190000002</v>
      </c>
      <c r="H1797" s="34">
        <f t="shared" si="812"/>
        <v>101.66708176988337</v>
      </c>
      <c r="I1797" s="34">
        <f t="shared" si="813"/>
        <v>99.954730281738321</v>
      </c>
    </row>
    <row r="1798" spans="1:9">
      <c r="A1798" s="33" t="s">
        <v>89</v>
      </c>
      <c r="B1798" s="28" t="s">
        <v>1184</v>
      </c>
      <c r="C1798" s="28" t="s">
        <v>90</v>
      </c>
      <c r="D1798" s="34">
        <v>976.5</v>
      </c>
      <c r="E1798" s="34">
        <f>E1799</f>
        <v>856.5</v>
      </c>
      <c r="F1798" s="34">
        <f t="shared" ref="F1798:G1798" si="841">F1799</f>
        <v>856.5</v>
      </c>
      <c r="G1798" s="34">
        <f t="shared" si="841"/>
        <v>855.95263</v>
      </c>
      <c r="H1798" s="34">
        <f t="shared" si="812"/>
        <v>87.655159242191502</v>
      </c>
      <c r="I1798" s="34">
        <f t="shared" si="813"/>
        <v>99.93609223584356</v>
      </c>
    </row>
    <row r="1799" spans="1:9" ht="25.5">
      <c r="A1799" s="33" t="s">
        <v>91</v>
      </c>
      <c r="B1799" s="28" t="s">
        <v>1184</v>
      </c>
      <c r="C1799" s="28" t="s">
        <v>92</v>
      </c>
      <c r="D1799" s="34">
        <v>976.5</v>
      </c>
      <c r="E1799" s="34">
        <f>КВСР!J2872</f>
        <v>856.5</v>
      </c>
      <c r="F1799" s="34">
        <f>КВСР!K2872</f>
        <v>856.5</v>
      </c>
      <c r="G1799" s="34">
        <f>КВСР!L2872</f>
        <v>855.95263</v>
      </c>
      <c r="H1799" s="34">
        <f t="shared" si="812"/>
        <v>87.655159242191502</v>
      </c>
      <c r="I1799" s="34">
        <f t="shared" si="813"/>
        <v>99.93609223584356</v>
      </c>
    </row>
    <row r="1800" spans="1:9">
      <c r="A1800" s="33" t="s">
        <v>97</v>
      </c>
      <c r="B1800" s="28" t="s">
        <v>1184</v>
      </c>
      <c r="C1800" s="28" t="s">
        <v>98</v>
      </c>
      <c r="D1800" s="34">
        <v>3</v>
      </c>
      <c r="E1800" s="34">
        <f>E1801</f>
        <v>0</v>
      </c>
      <c r="F1800" s="34">
        <f t="shared" ref="F1800:G1800" si="842">F1801</f>
        <v>0</v>
      </c>
      <c r="G1800" s="34">
        <f t="shared" si="842"/>
        <v>0</v>
      </c>
      <c r="H1800" s="34">
        <f t="shared" si="812"/>
        <v>0</v>
      </c>
      <c r="I1800" s="34" t="e">
        <f t="shared" si="813"/>
        <v>#DIV/0!</v>
      </c>
    </row>
    <row r="1801" spans="1:9">
      <c r="A1801" s="33" t="s">
        <v>99</v>
      </c>
      <c r="B1801" s="28" t="s">
        <v>1184</v>
      </c>
      <c r="C1801" s="28" t="s">
        <v>100</v>
      </c>
      <c r="D1801" s="34">
        <v>3</v>
      </c>
      <c r="E1801" s="34">
        <f>КВСР!J2874</f>
        <v>0</v>
      </c>
      <c r="F1801" s="34">
        <f>КВСР!K2874</f>
        <v>0</v>
      </c>
      <c r="G1801" s="34">
        <f>КВСР!L2874</f>
        <v>0</v>
      </c>
      <c r="H1801" s="34">
        <f t="shared" si="812"/>
        <v>0</v>
      </c>
      <c r="I1801" s="34" t="e">
        <f t="shared" si="813"/>
        <v>#DIV/0!</v>
      </c>
    </row>
    <row r="1802" spans="1:9">
      <c r="A1802" s="33" t="s">
        <v>60</v>
      </c>
      <c r="B1802" s="28" t="s">
        <v>1179</v>
      </c>
      <c r="C1802" s="28" t="s">
        <v>0</v>
      </c>
      <c r="D1802" s="34">
        <v>34493.800000000003</v>
      </c>
      <c r="E1802" s="34">
        <f>E1803</f>
        <v>35113.800000000003</v>
      </c>
      <c r="F1802" s="34">
        <f t="shared" ref="F1802:G1803" si="843">F1803</f>
        <v>35113.800000000003</v>
      </c>
      <c r="G1802" s="34">
        <f t="shared" si="843"/>
        <v>35113.800000000003</v>
      </c>
      <c r="H1802" s="34">
        <f t="shared" ref="H1802:H1865" si="844">G1802/D1802*100</f>
        <v>101.7974244646864</v>
      </c>
      <c r="I1802" s="34">
        <f t="shared" ref="I1802:I1865" si="845">G1802/E1802*100</f>
        <v>100</v>
      </c>
    </row>
    <row r="1803" spans="1:9" ht="25.5">
      <c r="A1803" s="33" t="s">
        <v>62</v>
      </c>
      <c r="B1803" s="28" t="s">
        <v>1179</v>
      </c>
      <c r="C1803" s="28" t="s">
        <v>63</v>
      </c>
      <c r="D1803" s="34">
        <v>34493.800000000003</v>
      </c>
      <c r="E1803" s="34">
        <f>E1804</f>
        <v>35113.800000000003</v>
      </c>
      <c r="F1803" s="34">
        <f t="shared" si="843"/>
        <v>35113.800000000003</v>
      </c>
      <c r="G1803" s="34">
        <f t="shared" si="843"/>
        <v>35113.800000000003</v>
      </c>
      <c r="H1803" s="34">
        <f t="shared" si="844"/>
        <v>101.7974244646864</v>
      </c>
      <c r="I1803" s="34">
        <f t="shared" si="845"/>
        <v>100</v>
      </c>
    </row>
    <row r="1804" spans="1:9">
      <c r="A1804" s="33" t="s">
        <v>102</v>
      </c>
      <c r="B1804" s="28" t="s">
        <v>1179</v>
      </c>
      <c r="C1804" s="28" t="s">
        <v>103</v>
      </c>
      <c r="D1804" s="34">
        <v>34493.800000000003</v>
      </c>
      <c r="E1804" s="34">
        <f>КВСР!J2846</f>
        <v>35113.800000000003</v>
      </c>
      <c r="F1804" s="34">
        <f>КВСР!K2846</f>
        <v>35113.800000000003</v>
      </c>
      <c r="G1804" s="34">
        <f>КВСР!L2846</f>
        <v>35113.800000000003</v>
      </c>
      <c r="H1804" s="34">
        <f t="shared" si="844"/>
        <v>101.7974244646864</v>
      </c>
      <c r="I1804" s="34">
        <f t="shared" si="845"/>
        <v>100</v>
      </c>
    </row>
    <row r="1805" spans="1:9">
      <c r="A1805" s="33" t="s">
        <v>1181</v>
      </c>
      <c r="B1805" s="28" t="s">
        <v>1185</v>
      </c>
      <c r="C1805" s="28" t="s">
        <v>0</v>
      </c>
      <c r="D1805" s="34">
        <v>24256</v>
      </c>
      <c r="E1805" s="34">
        <f>E1806</f>
        <v>23414.3</v>
      </c>
      <c r="F1805" s="34">
        <f t="shared" ref="F1805:G1806" si="846">F1806</f>
        <v>23414.3</v>
      </c>
      <c r="G1805" s="34">
        <f t="shared" si="846"/>
        <v>23414.24077</v>
      </c>
      <c r="H1805" s="34">
        <f t="shared" si="844"/>
        <v>96.529686551780998</v>
      </c>
      <c r="I1805" s="34">
        <f t="shared" si="845"/>
        <v>99.999747034931659</v>
      </c>
    </row>
    <row r="1806" spans="1:9">
      <c r="A1806" s="33" t="s">
        <v>89</v>
      </c>
      <c r="B1806" s="28" t="s">
        <v>1185</v>
      </c>
      <c r="C1806" s="28" t="s">
        <v>90</v>
      </c>
      <c r="D1806" s="34">
        <v>24256</v>
      </c>
      <c r="E1806" s="34">
        <f>E1807</f>
        <v>23414.3</v>
      </c>
      <c r="F1806" s="34">
        <f t="shared" si="846"/>
        <v>23414.3</v>
      </c>
      <c r="G1806" s="34">
        <f t="shared" si="846"/>
        <v>23414.24077</v>
      </c>
      <c r="H1806" s="34">
        <f t="shared" si="844"/>
        <v>96.529686551780998</v>
      </c>
      <c r="I1806" s="34">
        <f t="shared" si="845"/>
        <v>99.999747034931659</v>
      </c>
    </row>
    <row r="1807" spans="1:9" ht="25.5">
      <c r="A1807" s="33" t="s">
        <v>91</v>
      </c>
      <c r="B1807" s="28" t="s">
        <v>1185</v>
      </c>
      <c r="C1807" s="28" t="s">
        <v>92</v>
      </c>
      <c r="D1807" s="34">
        <v>24256</v>
      </c>
      <c r="E1807" s="34">
        <f>КВСР!J2877</f>
        <v>23414.3</v>
      </c>
      <c r="F1807" s="34">
        <f>КВСР!K2877</f>
        <v>23414.3</v>
      </c>
      <c r="G1807" s="34">
        <f>КВСР!L2877</f>
        <v>23414.24077</v>
      </c>
      <c r="H1807" s="34">
        <f t="shared" si="844"/>
        <v>96.529686551780998</v>
      </c>
      <c r="I1807" s="34">
        <f t="shared" si="845"/>
        <v>99.999747034931659</v>
      </c>
    </row>
    <row r="1808" spans="1:9">
      <c r="A1808" s="30" t="s">
        <v>0</v>
      </c>
      <c r="B1808" s="43" t="s">
        <v>0</v>
      </c>
      <c r="C1808" s="31" t="s">
        <v>0</v>
      </c>
      <c r="D1808" s="32" t="s">
        <v>0</v>
      </c>
      <c r="E1808" s="32" t="s">
        <v>0</v>
      </c>
      <c r="F1808" s="32"/>
      <c r="G1808" s="32"/>
      <c r="H1808" s="32"/>
      <c r="I1808" s="32"/>
    </row>
    <row r="1809" spans="1:9" ht="25.5">
      <c r="A1809" s="30" t="s">
        <v>813</v>
      </c>
      <c r="B1809" s="31" t="s">
        <v>814</v>
      </c>
      <c r="C1809" s="31" t="s">
        <v>0</v>
      </c>
      <c r="D1809" s="32">
        <v>912268.5</v>
      </c>
      <c r="E1809" s="32">
        <f>E1810+E1817+E1826+E1829+E1839</f>
        <v>913859.79848000011</v>
      </c>
      <c r="F1809" s="32">
        <f t="shared" ref="F1809:G1809" si="847">F1810+F1817+F1826+F1829+F1839</f>
        <v>907851.65223000001</v>
      </c>
      <c r="G1809" s="32">
        <f t="shared" si="847"/>
        <v>904822.77892999991</v>
      </c>
      <c r="H1809" s="32">
        <f t="shared" si="844"/>
        <v>99.183823504812437</v>
      </c>
      <c r="I1809" s="32">
        <f t="shared" si="845"/>
        <v>99.011115319326748</v>
      </c>
    </row>
    <row r="1810" spans="1:9" ht="25.5">
      <c r="A1810" s="33" t="s">
        <v>1169</v>
      </c>
      <c r="B1810" s="28" t="s">
        <v>1170</v>
      </c>
      <c r="C1810" s="28" t="s">
        <v>0</v>
      </c>
      <c r="D1810" s="34">
        <v>74088.899999999994</v>
      </c>
      <c r="E1810" s="34">
        <f>E1811+E1813+E1815</f>
        <v>74088.899999999994</v>
      </c>
      <c r="F1810" s="34">
        <f t="shared" ref="F1810:G1810" si="848">F1811+F1813+F1815</f>
        <v>74088.899999999994</v>
      </c>
      <c r="G1810" s="34">
        <f t="shared" si="848"/>
        <v>74088.899999999994</v>
      </c>
      <c r="H1810" s="34">
        <f t="shared" si="844"/>
        <v>100</v>
      </c>
      <c r="I1810" s="34">
        <f t="shared" si="845"/>
        <v>100</v>
      </c>
    </row>
    <row r="1811" spans="1:9" ht="38.25">
      <c r="A1811" s="33" t="s">
        <v>85</v>
      </c>
      <c r="B1811" s="28" t="s">
        <v>1170</v>
      </c>
      <c r="C1811" s="28" t="s">
        <v>86</v>
      </c>
      <c r="D1811" s="34">
        <v>63401</v>
      </c>
      <c r="E1811" s="34">
        <f>E1812</f>
        <v>63651</v>
      </c>
      <c r="F1811" s="34">
        <f t="shared" ref="F1811:G1811" si="849">F1812</f>
        <v>63651</v>
      </c>
      <c r="G1811" s="34">
        <f t="shared" si="849"/>
        <v>63651</v>
      </c>
      <c r="H1811" s="34">
        <f t="shared" si="844"/>
        <v>100.39431554707339</v>
      </c>
      <c r="I1811" s="34">
        <f t="shared" si="845"/>
        <v>100</v>
      </c>
    </row>
    <row r="1812" spans="1:9">
      <c r="A1812" s="33" t="s">
        <v>87</v>
      </c>
      <c r="B1812" s="28" t="s">
        <v>1170</v>
      </c>
      <c r="C1812" s="28" t="s">
        <v>88</v>
      </c>
      <c r="D1812" s="34">
        <v>63401</v>
      </c>
      <c r="E1812" s="34">
        <f>КВСР!J2816</f>
        <v>63651</v>
      </c>
      <c r="F1812" s="34">
        <f>КВСР!K2816</f>
        <v>63651</v>
      </c>
      <c r="G1812" s="34">
        <f>КВСР!L2816</f>
        <v>63651</v>
      </c>
      <c r="H1812" s="34">
        <f t="shared" si="844"/>
        <v>100.39431554707339</v>
      </c>
      <c r="I1812" s="34">
        <f t="shared" si="845"/>
        <v>100</v>
      </c>
    </row>
    <row r="1813" spans="1:9">
      <c r="A1813" s="33" t="s">
        <v>89</v>
      </c>
      <c r="B1813" s="28" t="s">
        <v>1170</v>
      </c>
      <c r="C1813" s="28" t="s">
        <v>90</v>
      </c>
      <c r="D1813" s="34">
        <v>10033.9</v>
      </c>
      <c r="E1813" s="34">
        <f>E1814</f>
        <v>9783.9</v>
      </c>
      <c r="F1813" s="34">
        <f t="shared" ref="F1813:G1813" si="850">F1814</f>
        <v>9783.9</v>
      </c>
      <c r="G1813" s="34">
        <f t="shared" si="850"/>
        <v>9783.9</v>
      </c>
      <c r="H1813" s="34">
        <f t="shared" si="844"/>
        <v>97.508446366816486</v>
      </c>
      <c r="I1813" s="34">
        <f t="shared" si="845"/>
        <v>100</v>
      </c>
    </row>
    <row r="1814" spans="1:9" ht="25.5">
      <c r="A1814" s="33" t="s">
        <v>91</v>
      </c>
      <c r="B1814" s="28" t="s">
        <v>1170</v>
      </c>
      <c r="C1814" s="28" t="s">
        <v>92</v>
      </c>
      <c r="D1814" s="34">
        <v>10033.9</v>
      </c>
      <c r="E1814" s="34">
        <f>КВСР!J2818</f>
        <v>9783.9</v>
      </c>
      <c r="F1814" s="34">
        <f>КВСР!K2818</f>
        <v>9783.9</v>
      </c>
      <c r="G1814" s="34">
        <f>КВСР!L2818</f>
        <v>9783.9</v>
      </c>
      <c r="H1814" s="34">
        <f t="shared" si="844"/>
        <v>97.508446366816486</v>
      </c>
      <c r="I1814" s="34">
        <f t="shared" si="845"/>
        <v>100</v>
      </c>
    </row>
    <row r="1815" spans="1:9">
      <c r="A1815" s="33" t="s">
        <v>97</v>
      </c>
      <c r="B1815" s="28" t="s">
        <v>1170</v>
      </c>
      <c r="C1815" s="28" t="s">
        <v>98</v>
      </c>
      <c r="D1815" s="34">
        <v>654</v>
      </c>
      <c r="E1815" s="34">
        <f>E1816</f>
        <v>654</v>
      </c>
      <c r="F1815" s="34">
        <f t="shared" ref="F1815:G1815" si="851">F1816</f>
        <v>654</v>
      </c>
      <c r="G1815" s="34">
        <f t="shared" si="851"/>
        <v>654</v>
      </c>
      <c r="H1815" s="34">
        <f t="shared" si="844"/>
        <v>100</v>
      </c>
      <c r="I1815" s="34">
        <f t="shared" si="845"/>
        <v>100</v>
      </c>
    </row>
    <row r="1816" spans="1:9">
      <c r="A1816" s="33" t="s">
        <v>99</v>
      </c>
      <c r="B1816" s="28" t="s">
        <v>1170</v>
      </c>
      <c r="C1816" s="28" t="s">
        <v>100</v>
      </c>
      <c r="D1816" s="34">
        <v>654</v>
      </c>
      <c r="E1816" s="34">
        <f>КВСР!J2820</f>
        <v>654</v>
      </c>
      <c r="F1816" s="34">
        <f>КВСР!K2820</f>
        <v>654</v>
      </c>
      <c r="G1816" s="34">
        <f>КВСР!L2820</f>
        <v>654</v>
      </c>
      <c r="H1816" s="34">
        <f t="shared" si="844"/>
        <v>100</v>
      </c>
      <c r="I1816" s="34">
        <f t="shared" si="845"/>
        <v>100</v>
      </c>
    </row>
    <row r="1817" spans="1:9">
      <c r="A1817" s="33" t="s">
        <v>83</v>
      </c>
      <c r="B1817" s="28" t="s">
        <v>815</v>
      </c>
      <c r="C1817" s="28" t="s">
        <v>0</v>
      </c>
      <c r="D1817" s="34">
        <v>433157.6</v>
      </c>
      <c r="E1817" s="34">
        <f>E1818+E1820+E1824+E1822</f>
        <v>433857.6</v>
      </c>
      <c r="F1817" s="34">
        <f t="shared" ref="F1817:G1817" si="852">F1818+F1820+F1824+F1822</f>
        <v>432142.6</v>
      </c>
      <c r="G1817" s="34">
        <f t="shared" si="852"/>
        <v>430743.08824999991</v>
      </c>
      <c r="H1817" s="34">
        <f t="shared" si="844"/>
        <v>99.442578925084064</v>
      </c>
      <c r="I1817" s="34">
        <f t="shared" si="845"/>
        <v>99.282135025409247</v>
      </c>
    </row>
    <row r="1818" spans="1:9" ht="38.25">
      <c r="A1818" s="33" t="s">
        <v>85</v>
      </c>
      <c r="B1818" s="28" t="s">
        <v>815</v>
      </c>
      <c r="C1818" s="28" t="s">
        <v>86</v>
      </c>
      <c r="D1818" s="34">
        <v>316502.90000000002</v>
      </c>
      <c r="E1818" s="34">
        <f>E1819</f>
        <v>317972.86374</v>
      </c>
      <c r="F1818" s="34">
        <f t="shared" ref="F1818:G1818" si="853">F1819</f>
        <v>317245.86374</v>
      </c>
      <c r="G1818" s="34">
        <f t="shared" si="853"/>
        <v>317126.35647999996</v>
      </c>
      <c r="H1818" s="34">
        <f t="shared" si="844"/>
        <v>100.1969828649279</v>
      </c>
      <c r="I1818" s="34">
        <f t="shared" si="845"/>
        <v>99.733780030772621</v>
      </c>
    </row>
    <row r="1819" spans="1:9">
      <c r="A1819" s="33" t="s">
        <v>87</v>
      </c>
      <c r="B1819" s="28" t="s">
        <v>815</v>
      </c>
      <c r="C1819" s="28" t="s">
        <v>88</v>
      </c>
      <c r="D1819" s="34">
        <v>316502.90000000002</v>
      </c>
      <c r="E1819" s="34">
        <f>КВСР!J1809+КВСР!J2551+КВСР!J2618+КВСР!J2890</f>
        <v>317972.86374</v>
      </c>
      <c r="F1819" s="34">
        <f>КВСР!K1809+КВСР!K2551+КВСР!K2618+КВСР!K2890</f>
        <v>317245.86374</v>
      </c>
      <c r="G1819" s="34">
        <f>КВСР!L1809+КВСР!L2551+КВСР!L2618+КВСР!L2890</f>
        <v>317126.35647999996</v>
      </c>
      <c r="H1819" s="34">
        <f t="shared" si="844"/>
        <v>100.1969828649279</v>
      </c>
      <c r="I1819" s="34">
        <f t="shared" si="845"/>
        <v>99.733780030772621</v>
      </c>
    </row>
    <row r="1820" spans="1:9">
      <c r="A1820" s="33" t="s">
        <v>89</v>
      </c>
      <c r="B1820" s="28" t="s">
        <v>815</v>
      </c>
      <c r="C1820" s="28" t="s">
        <v>90</v>
      </c>
      <c r="D1820" s="34">
        <v>114822.9</v>
      </c>
      <c r="E1820" s="34">
        <f>E1821</f>
        <v>113816.36300000001</v>
      </c>
      <c r="F1820" s="34">
        <f t="shared" ref="F1820:G1820" si="854">F1821</f>
        <v>112828.36300000001</v>
      </c>
      <c r="G1820" s="34">
        <f t="shared" si="854"/>
        <v>111548.57879</v>
      </c>
      <c r="H1820" s="34">
        <f t="shared" si="844"/>
        <v>97.148372659112425</v>
      </c>
      <c r="I1820" s="34">
        <f t="shared" si="845"/>
        <v>98.007505994546662</v>
      </c>
    </row>
    <row r="1821" spans="1:9" ht="25.5">
      <c r="A1821" s="33" t="s">
        <v>91</v>
      </c>
      <c r="B1821" s="28" t="s">
        <v>815</v>
      </c>
      <c r="C1821" s="28" t="s">
        <v>92</v>
      </c>
      <c r="D1821" s="34">
        <v>114822.9</v>
      </c>
      <c r="E1821" s="34">
        <f>КВСР!J1811+КВСР!J2553+КВСР!J2620+КВСР!J2892</f>
        <v>113816.36300000001</v>
      </c>
      <c r="F1821" s="34">
        <f>КВСР!K1811+КВСР!K2553+КВСР!K2620+КВСР!K2892</f>
        <v>112828.36300000001</v>
      </c>
      <c r="G1821" s="34">
        <f>КВСР!L1811+КВСР!L2553+КВСР!L2620+КВСР!L2892</f>
        <v>111548.57879</v>
      </c>
      <c r="H1821" s="34">
        <f t="shared" si="844"/>
        <v>97.148372659112425</v>
      </c>
      <c r="I1821" s="34">
        <f t="shared" si="845"/>
        <v>98.007505994546662</v>
      </c>
    </row>
    <row r="1822" spans="1:9">
      <c r="A1822" s="8" t="s">
        <v>93</v>
      </c>
      <c r="B1822" s="28" t="s">
        <v>815</v>
      </c>
      <c r="C1822" s="28">
        <v>300</v>
      </c>
      <c r="D1822" s="34"/>
      <c r="E1822" s="34">
        <f>E1823</f>
        <v>362.57326</v>
      </c>
      <c r="F1822" s="34">
        <f t="shared" ref="F1822:G1822" si="855">F1823</f>
        <v>362.57326</v>
      </c>
      <c r="G1822" s="34">
        <f t="shared" si="855"/>
        <v>362.57326</v>
      </c>
      <c r="H1822" s="34">
        <v>0</v>
      </c>
      <c r="I1822" s="34">
        <f t="shared" si="845"/>
        <v>100</v>
      </c>
    </row>
    <row r="1823" spans="1:9" ht="25.5">
      <c r="A1823" s="8" t="s">
        <v>268</v>
      </c>
      <c r="B1823" s="28" t="s">
        <v>815</v>
      </c>
      <c r="C1823" s="28">
        <v>320</v>
      </c>
      <c r="D1823" s="34"/>
      <c r="E1823" s="34">
        <f>КВСР!J2555</f>
        <v>362.57326</v>
      </c>
      <c r="F1823" s="34">
        <f>КВСР!K2555</f>
        <v>362.57326</v>
      </c>
      <c r="G1823" s="34">
        <f>КВСР!L2555</f>
        <v>362.57326</v>
      </c>
      <c r="H1823" s="34">
        <v>0</v>
      </c>
      <c r="I1823" s="34">
        <f t="shared" si="845"/>
        <v>100</v>
      </c>
    </row>
    <row r="1824" spans="1:9">
      <c r="A1824" s="33" t="s">
        <v>97</v>
      </c>
      <c r="B1824" s="28" t="s">
        <v>815</v>
      </c>
      <c r="C1824" s="28" t="s">
        <v>98</v>
      </c>
      <c r="D1824" s="34">
        <v>1831.8</v>
      </c>
      <c r="E1824" s="34">
        <f>E1825</f>
        <v>1705.8</v>
      </c>
      <c r="F1824" s="34">
        <f t="shared" ref="F1824:G1824" si="856">F1825</f>
        <v>1705.8</v>
      </c>
      <c r="G1824" s="34">
        <f t="shared" si="856"/>
        <v>1705.57972</v>
      </c>
      <c r="H1824" s="34">
        <f t="shared" si="844"/>
        <v>93.109494486297635</v>
      </c>
      <c r="I1824" s="34">
        <f t="shared" si="845"/>
        <v>99.98708641106812</v>
      </c>
    </row>
    <row r="1825" spans="1:9">
      <c r="A1825" s="33" t="s">
        <v>99</v>
      </c>
      <c r="B1825" s="28" t="s">
        <v>815</v>
      </c>
      <c r="C1825" s="28" t="s">
        <v>100</v>
      </c>
      <c r="D1825" s="34">
        <v>1831.8</v>
      </c>
      <c r="E1825" s="34">
        <f>КВСР!J1813+КВСР!J2557+КВСР!J2622+КВСР!J2894</f>
        <v>1705.8</v>
      </c>
      <c r="F1825" s="34">
        <f>КВСР!K1813+КВСР!K2557+КВСР!K2622+КВСР!K2894</f>
        <v>1705.8</v>
      </c>
      <c r="G1825" s="34">
        <f>КВСР!L1813+КВСР!L2557+КВСР!L2622+КВСР!L2894</f>
        <v>1705.57972</v>
      </c>
      <c r="H1825" s="34">
        <f t="shared" si="844"/>
        <v>93.109494486297635</v>
      </c>
      <c r="I1825" s="34">
        <f t="shared" si="845"/>
        <v>99.98708641106812</v>
      </c>
    </row>
    <row r="1826" spans="1:9">
      <c r="A1826" s="33" t="s">
        <v>246</v>
      </c>
      <c r="B1826" s="28" t="s">
        <v>1067</v>
      </c>
      <c r="C1826" s="28" t="s">
        <v>0</v>
      </c>
      <c r="D1826" s="34">
        <v>8122.9</v>
      </c>
      <c r="E1826" s="34">
        <f>E1827</f>
        <v>6122.9</v>
      </c>
      <c r="F1826" s="34">
        <f t="shared" ref="F1826:G1827" si="857">F1827</f>
        <v>6122.9</v>
      </c>
      <c r="G1826" s="34">
        <f t="shared" si="857"/>
        <v>6063.7114700000002</v>
      </c>
      <c r="H1826" s="34">
        <f t="shared" si="844"/>
        <v>74.649589063019377</v>
      </c>
      <c r="I1826" s="34">
        <f t="shared" si="845"/>
        <v>99.033325221708679</v>
      </c>
    </row>
    <row r="1827" spans="1:9">
      <c r="A1827" s="33" t="s">
        <v>89</v>
      </c>
      <c r="B1827" s="28" t="s">
        <v>1067</v>
      </c>
      <c r="C1827" s="28" t="s">
        <v>90</v>
      </c>
      <c r="D1827" s="34">
        <v>8122.9</v>
      </c>
      <c r="E1827" s="34">
        <f>E1828</f>
        <v>6122.9</v>
      </c>
      <c r="F1827" s="34">
        <f t="shared" si="857"/>
        <v>6122.9</v>
      </c>
      <c r="G1827" s="34">
        <f t="shared" si="857"/>
        <v>6063.7114700000002</v>
      </c>
      <c r="H1827" s="34">
        <f t="shared" si="844"/>
        <v>74.649589063019377</v>
      </c>
      <c r="I1827" s="34">
        <f t="shared" si="845"/>
        <v>99.033325221708679</v>
      </c>
    </row>
    <row r="1828" spans="1:9" ht="25.5">
      <c r="A1828" s="33" t="s">
        <v>91</v>
      </c>
      <c r="B1828" s="28" t="s">
        <v>1067</v>
      </c>
      <c r="C1828" s="28" t="s">
        <v>92</v>
      </c>
      <c r="D1828" s="34">
        <v>8122.9</v>
      </c>
      <c r="E1828" s="34">
        <f>КВСР!J2560</f>
        <v>6122.9</v>
      </c>
      <c r="F1828" s="34">
        <f>КВСР!K2560</f>
        <v>6122.9</v>
      </c>
      <c r="G1828" s="34">
        <f>КВСР!L2560</f>
        <v>6063.7114700000002</v>
      </c>
      <c r="H1828" s="34">
        <f t="shared" si="844"/>
        <v>74.649589063019377</v>
      </c>
      <c r="I1828" s="34">
        <f t="shared" si="845"/>
        <v>99.033325221708679</v>
      </c>
    </row>
    <row r="1829" spans="1:9">
      <c r="A1829" s="33" t="s">
        <v>60</v>
      </c>
      <c r="B1829" s="28" t="s">
        <v>816</v>
      </c>
      <c r="C1829" s="28" t="s">
        <v>0</v>
      </c>
      <c r="D1829" s="34">
        <v>313572.59999999998</v>
      </c>
      <c r="E1829" s="34">
        <f>E1830+E1832+E1834+E1836</f>
        <v>316463.89848000003</v>
      </c>
      <c r="F1829" s="34">
        <f t="shared" ref="F1829:G1829" si="858">F1830+F1832+F1834+F1836</f>
        <v>312170.75222999998</v>
      </c>
      <c r="G1829" s="34">
        <f t="shared" si="858"/>
        <v>310600.59195999999</v>
      </c>
      <c r="H1829" s="34">
        <f t="shared" si="844"/>
        <v>99.052210543905943</v>
      </c>
      <c r="I1829" s="34">
        <f t="shared" si="845"/>
        <v>98.147243161649101</v>
      </c>
    </row>
    <row r="1830" spans="1:9" ht="38.25">
      <c r="A1830" s="33" t="s">
        <v>85</v>
      </c>
      <c r="B1830" s="28" t="s">
        <v>816</v>
      </c>
      <c r="C1830" s="28" t="s">
        <v>86</v>
      </c>
      <c r="D1830" s="34">
        <v>108927.4</v>
      </c>
      <c r="E1830" s="34">
        <f>E1831</f>
        <v>111079.50319999999</v>
      </c>
      <c r="F1830" s="34">
        <f t="shared" ref="F1830:G1830" si="859">F1831</f>
        <v>111079.50319999999</v>
      </c>
      <c r="G1830" s="34">
        <f t="shared" si="859"/>
        <v>110951.91210999999</v>
      </c>
      <c r="H1830" s="34">
        <f t="shared" si="844"/>
        <v>101.85858848186957</v>
      </c>
      <c r="I1830" s="34">
        <f t="shared" si="845"/>
        <v>99.885135343313266</v>
      </c>
    </row>
    <row r="1831" spans="1:9">
      <c r="A1831" s="33" t="s">
        <v>299</v>
      </c>
      <c r="B1831" s="28" t="s">
        <v>816</v>
      </c>
      <c r="C1831" s="28" t="s">
        <v>300</v>
      </c>
      <c r="D1831" s="34">
        <v>108927.4</v>
      </c>
      <c r="E1831" s="34">
        <f>КВСР!J2625</f>
        <v>111079.50319999999</v>
      </c>
      <c r="F1831" s="34">
        <f>КВСР!K2625</f>
        <v>111079.50319999999</v>
      </c>
      <c r="G1831" s="34">
        <f>КВСР!L2625</f>
        <v>110951.91210999999</v>
      </c>
      <c r="H1831" s="34">
        <f t="shared" si="844"/>
        <v>101.85858848186957</v>
      </c>
      <c r="I1831" s="34">
        <f t="shared" si="845"/>
        <v>99.885135343313266</v>
      </c>
    </row>
    <row r="1832" spans="1:9">
      <c r="A1832" s="33" t="s">
        <v>89</v>
      </c>
      <c r="B1832" s="28" t="s">
        <v>816</v>
      </c>
      <c r="C1832" s="28" t="s">
        <v>90</v>
      </c>
      <c r="D1832" s="34">
        <v>165636</v>
      </c>
      <c r="E1832" s="34">
        <f>E1833</f>
        <v>163833.94528000001</v>
      </c>
      <c r="F1832" s="34">
        <f t="shared" ref="F1832:G1832" si="860">F1833</f>
        <v>159632.13498</v>
      </c>
      <c r="G1832" s="34">
        <f t="shared" si="860"/>
        <v>158189.56580000001</v>
      </c>
      <c r="H1832" s="34">
        <f t="shared" si="844"/>
        <v>95.504338308097275</v>
      </c>
      <c r="I1832" s="34">
        <f t="shared" si="845"/>
        <v>96.554816848026519</v>
      </c>
    </row>
    <row r="1833" spans="1:9" ht="25.5">
      <c r="A1833" s="33" t="s">
        <v>91</v>
      </c>
      <c r="B1833" s="28" t="s">
        <v>816</v>
      </c>
      <c r="C1833" s="28" t="s">
        <v>92</v>
      </c>
      <c r="D1833" s="34">
        <v>165636</v>
      </c>
      <c r="E1833" s="34">
        <f>КВСР!J2627</f>
        <v>163833.94528000001</v>
      </c>
      <c r="F1833" s="34">
        <f>КВСР!K2627</f>
        <v>159632.13498</v>
      </c>
      <c r="G1833" s="34">
        <f>КВСР!L2627</f>
        <v>158189.56580000001</v>
      </c>
      <c r="H1833" s="34">
        <f t="shared" si="844"/>
        <v>95.504338308097275</v>
      </c>
      <c r="I1833" s="34">
        <f t="shared" si="845"/>
        <v>96.554816848026519</v>
      </c>
    </row>
    <row r="1834" spans="1:9" ht="25.5">
      <c r="A1834" s="33" t="s">
        <v>62</v>
      </c>
      <c r="B1834" s="28" t="s">
        <v>816</v>
      </c>
      <c r="C1834" s="28" t="s">
        <v>63</v>
      </c>
      <c r="D1834" s="34">
        <v>31374</v>
      </c>
      <c r="E1834" s="34">
        <f>E1835</f>
        <v>34265.300000000003</v>
      </c>
      <c r="F1834" s="34">
        <f t="shared" ref="F1834:G1834" si="861">F1835</f>
        <v>34265.300000000003</v>
      </c>
      <c r="G1834" s="34">
        <f t="shared" si="861"/>
        <v>34265.300000000003</v>
      </c>
      <c r="H1834" s="34">
        <f t="shared" si="844"/>
        <v>109.21559252884553</v>
      </c>
      <c r="I1834" s="34">
        <f t="shared" si="845"/>
        <v>100</v>
      </c>
    </row>
    <row r="1835" spans="1:9">
      <c r="A1835" s="33" t="s">
        <v>64</v>
      </c>
      <c r="B1835" s="28" t="s">
        <v>816</v>
      </c>
      <c r="C1835" s="28" t="s">
        <v>65</v>
      </c>
      <c r="D1835" s="34">
        <v>31374</v>
      </c>
      <c r="E1835" s="34">
        <f>КВСР!J1816</f>
        <v>34265.300000000003</v>
      </c>
      <c r="F1835" s="34">
        <f>КВСР!K1816</f>
        <v>34265.300000000003</v>
      </c>
      <c r="G1835" s="34">
        <f>КВСР!L1816</f>
        <v>34265.300000000003</v>
      </c>
      <c r="H1835" s="34">
        <f t="shared" si="844"/>
        <v>109.21559252884553</v>
      </c>
      <c r="I1835" s="34">
        <f t="shared" si="845"/>
        <v>100</v>
      </c>
    </row>
    <row r="1836" spans="1:9">
      <c r="A1836" s="33" t="s">
        <v>97</v>
      </c>
      <c r="B1836" s="28" t="s">
        <v>816</v>
      </c>
      <c r="C1836" s="28" t="s">
        <v>98</v>
      </c>
      <c r="D1836" s="34">
        <v>7635.2</v>
      </c>
      <c r="E1836" s="34">
        <f>E1837+E1838</f>
        <v>7285.15</v>
      </c>
      <c r="F1836" s="34">
        <f t="shared" ref="F1836:G1836" si="862">F1837+F1838</f>
        <v>7193.81405</v>
      </c>
      <c r="G1836" s="34">
        <f t="shared" si="862"/>
        <v>7193.81405</v>
      </c>
      <c r="H1836" s="34">
        <f t="shared" si="844"/>
        <v>94.219064988474429</v>
      </c>
      <c r="I1836" s="34">
        <f t="shared" si="845"/>
        <v>98.74627221127912</v>
      </c>
    </row>
    <row r="1837" spans="1:9">
      <c r="A1837" s="33" t="s">
        <v>248</v>
      </c>
      <c r="B1837" s="28" t="s">
        <v>816</v>
      </c>
      <c r="C1837" s="28" t="s">
        <v>249</v>
      </c>
      <c r="D1837" s="34">
        <v>6</v>
      </c>
      <c r="E1837" s="34">
        <f>КВСР!J2629</f>
        <v>98.357799999999997</v>
      </c>
      <c r="F1837" s="34">
        <f>КВСР!K2629</f>
        <v>98.357799999999997</v>
      </c>
      <c r="G1837" s="34">
        <f>КВСР!L2629</f>
        <v>98.357799999999997</v>
      </c>
      <c r="H1837" s="34">
        <f t="shared" si="844"/>
        <v>1639.2966666666666</v>
      </c>
      <c r="I1837" s="34">
        <f t="shared" si="845"/>
        <v>100</v>
      </c>
    </row>
    <row r="1838" spans="1:9">
      <c r="A1838" s="33" t="s">
        <v>99</v>
      </c>
      <c r="B1838" s="28" t="s">
        <v>816</v>
      </c>
      <c r="C1838" s="28" t="s">
        <v>100</v>
      </c>
      <c r="D1838" s="34">
        <v>7629.2</v>
      </c>
      <c r="E1838" s="34">
        <f>КВСР!J2630</f>
        <v>7186.7921999999999</v>
      </c>
      <c r="F1838" s="34">
        <f>КВСР!K2630</f>
        <v>7095.4562500000002</v>
      </c>
      <c r="G1838" s="34">
        <f>КВСР!L2630</f>
        <v>7095.4562500000002</v>
      </c>
      <c r="H1838" s="34">
        <f t="shared" si="844"/>
        <v>93.003935537146759</v>
      </c>
      <c r="I1838" s="34">
        <f t="shared" si="845"/>
        <v>98.729113804069641</v>
      </c>
    </row>
    <row r="1839" spans="1:9">
      <c r="A1839" s="33" t="s">
        <v>1188</v>
      </c>
      <c r="B1839" s="28" t="s">
        <v>1189</v>
      </c>
      <c r="C1839" s="28" t="s">
        <v>0</v>
      </c>
      <c r="D1839" s="34">
        <v>83326.5</v>
      </c>
      <c r="E1839" s="34">
        <f>E1840</f>
        <v>83326.5</v>
      </c>
      <c r="F1839" s="34">
        <f t="shared" ref="F1839:G1840" si="863">F1840</f>
        <v>83326.5</v>
      </c>
      <c r="G1839" s="34">
        <f t="shared" si="863"/>
        <v>83326.487250000006</v>
      </c>
      <c r="H1839" s="34">
        <f t="shared" si="844"/>
        <v>99.999984698745308</v>
      </c>
      <c r="I1839" s="34">
        <f t="shared" si="845"/>
        <v>99.999984698745308</v>
      </c>
    </row>
    <row r="1840" spans="1:9">
      <c r="A1840" s="33" t="s">
        <v>89</v>
      </c>
      <c r="B1840" s="28" t="s">
        <v>1189</v>
      </c>
      <c r="C1840" s="28" t="s">
        <v>90</v>
      </c>
      <c r="D1840" s="34">
        <v>83326.5</v>
      </c>
      <c r="E1840" s="34">
        <f>E1841</f>
        <v>83326.5</v>
      </c>
      <c r="F1840" s="34">
        <f t="shared" si="863"/>
        <v>83326.5</v>
      </c>
      <c r="G1840" s="34">
        <f t="shared" si="863"/>
        <v>83326.487250000006</v>
      </c>
      <c r="H1840" s="34">
        <f t="shared" si="844"/>
        <v>99.999984698745308</v>
      </c>
      <c r="I1840" s="34">
        <f t="shared" si="845"/>
        <v>99.999984698745308</v>
      </c>
    </row>
    <row r="1841" spans="1:9" ht="25.5">
      <c r="A1841" s="33" t="s">
        <v>91</v>
      </c>
      <c r="B1841" s="28" t="s">
        <v>1189</v>
      </c>
      <c r="C1841" s="28" t="s">
        <v>92</v>
      </c>
      <c r="D1841" s="34">
        <v>83326.5</v>
      </c>
      <c r="E1841" s="34">
        <f>КВСР!J2897</f>
        <v>83326.5</v>
      </c>
      <c r="F1841" s="34">
        <f>КВСР!K2897</f>
        <v>83326.5</v>
      </c>
      <c r="G1841" s="34">
        <f>КВСР!L2897</f>
        <v>83326.487250000006</v>
      </c>
      <c r="H1841" s="34">
        <f t="shared" si="844"/>
        <v>99.999984698745308</v>
      </c>
      <c r="I1841" s="34">
        <f t="shared" si="845"/>
        <v>99.999984698745308</v>
      </c>
    </row>
    <row r="1842" spans="1:9">
      <c r="A1842" s="30" t="s">
        <v>0</v>
      </c>
      <c r="B1842" s="43" t="s">
        <v>0</v>
      </c>
      <c r="C1842" s="31" t="s">
        <v>0</v>
      </c>
      <c r="D1842" s="32" t="s">
        <v>0</v>
      </c>
      <c r="E1842" s="32" t="s">
        <v>0</v>
      </c>
      <c r="F1842" s="32"/>
      <c r="G1842" s="32"/>
      <c r="H1842" s="32"/>
      <c r="I1842" s="32"/>
    </row>
    <row r="1843" spans="1:9" ht="25.5">
      <c r="A1843" s="30" t="s">
        <v>152</v>
      </c>
      <c r="B1843" s="31" t="s">
        <v>153</v>
      </c>
      <c r="C1843" s="31" t="s">
        <v>0</v>
      </c>
      <c r="D1843" s="32">
        <v>158204.79999999999</v>
      </c>
      <c r="E1843" s="32">
        <f>E1844+E1847+E1850+E1853</f>
        <v>158204.79999999999</v>
      </c>
      <c r="F1843" s="32">
        <f t="shared" ref="F1843:G1843" si="864">F1844+F1847+F1850+F1853</f>
        <v>158204.79999999999</v>
      </c>
      <c r="G1843" s="32">
        <f t="shared" si="864"/>
        <v>158204.79999999999</v>
      </c>
      <c r="H1843" s="32">
        <f t="shared" si="844"/>
        <v>100</v>
      </c>
      <c r="I1843" s="32">
        <f t="shared" si="845"/>
        <v>100</v>
      </c>
    </row>
    <row r="1844" spans="1:9" ht="25.5">
      <c r="A1844" s="33" t="s">
        <v>154</v>
      </c>
      <c r="B1844" s="28" t="s">
        <v>155</v>
      </c>
      <c r="C1844" s="28" t="s">
        <v>0</v>
      </c>
      <c r="D1844" s="34">
        <v>42456</v>
      </c>
      <c r="E1844" s="34">
        <f>E1845</f>
        <v>42456</v>
      </c>
      <c r="F1844" s="34">
        <f t="shared" ref="F1844:G1845" si="865">F1845</f>
        <v>42456</v>
      </c>
      <c r="G1844" s="34">
        <f t="shared" si="865"/>
        <v>42456</v>
      </c>
      <c r="H1844" s="34">
        <f t="shared" si="844"/>
        <v>100</v>
      </c>
      <c r="I1844" s="34">
        <f t="shared" si="845"/>
        <v>100</v>
      </c>
    </row>
    <row r="1845" spans="1:9">
      <c r="A1845" s="33" t="s">
        <v>28</v>
      </c>
      <c r="B1845" s="28" t="s">
        <v>155</v>
      </c>
      <c r="C1845" s="28" t="s">
        <v>29</v>
      </c>
      <c r="D1845" s="34">
        <v>42456</v>
      </c>
      <c r="E1845" s="34">
        <f>E1846</f>
        <v>42456</v>
      </c>
      <c r="F1845" s="34">
        <f t="shared" si="865"/>
        <v>42456</v>
      </c>
      <c r="G1845" s="34">
        <f t="shared" si="865"/>
        <v>42456</v>
      </c>
      <c r="H1845" s="34">
        <f t="shared" si="844"/>
        <v>100</v>
      </c>
      <c r="I1845" s="34">
        <f t="shared" si="845"/>
        <v>100</v>
      </c>
    </row>
    <row r="1846" spans="1:9">
      <c r="A1846" s="33" t="s">
        <v>75</v>
      </c>
      <c r="B1846" s="28" t="s">
        <v>155</v>
      </c>
      <c r="C1846" s="28" t="s">
        <v>76</v>
      </c>
      <c r="D1846" s="34">
        <v>42456</v>
      </c>
      <c r="E1846" s="34">
        <f>КВСР!J181+КВСР!J1466</f>
        <v>42456</v>
      </c>
      <c r="F1846" s="34">
        <f>КВСР!K181+КВСР!K1466</f>
        <v>42456</v>
      </c>
      <c r="G1846" s="34">
        <f>КВСР!L181+КВСР!L1466</f>
        <v>42456</v>
      </c>
      <c r="H1846" s="34">
        <f t="shared" si="844"/>
        <v>100</v>
      </c>
      <c r="I1846" s="34">
        <f t="shared" si="845"/>
        <v>100</v>
      </c>
    </row>
    <row r="1847" spans="1:9" ht="25.5">
      <c r="A1847" s="33" t="s">
        <v>40</v>
      </c>
      <c r="B1847" s="28" t="s">
        <v>185</v>
      </c>
      <c r="C1847" s="28" t="s">
        <v>0</v>
      </c>
      <c r="D1847" s="34">
        <v>6500</v>
      </c>
      <c r="E1847" s="34">
        <f>E1848</f>
        <v>6500</v>
      </c>
      <c r="F1847" s="34">
        <f t="shared" ref="F1847:G1848" si="866">F1848</f>
        <v>6500</v>
      </c>
      <c r="G1847" s="34">
        <f t="shared" si="866"/>
        <v>6500</v>
      </c>
      <c r="H1847" s="34">
        <f t="shared" si="844"/>
        <v>100</v>
      </c>
      <c r="I1847" s="34">
        <f t="shared" si="845"/>
        <v>100</v>
      </c>
    </row>
    <row r="1848" spans="1:9" ht="25.5">
      <c r="A1848" s="33" t="s">
        <v>42</v>
      </c>
      <c r="B1848" s="28" t="s">
        <v>185</v>
      </c>
      <c r="C1848" s="28" t="s">
        <v>43</v>
      </c>
      <c r="D1848" s="34">
        <v>6500</v>
      </c>
      <c r="E1848" s="34">
        <f>E1849</f>
        <v>6500</v>
      </c>
      <c r="F1848" s="34">
        <f t="shared" si="866"/>
        <v>6500</v>
      </c>
      <c r="G1848" s="34">
        <f t="shared" si="866"/>
        <v>6500</v>
      </c>
      <c r="H1848" s="34">
        <f t="shared" si="844"/>
        <v>100</v>
      </c>
      <c r="I1848" s="34">
        <f t="shared" si="845"/>
        <v>100</v>
      </c>
    </row>
    <row r="1849" spans="1:9" ht="63.75">
      <c r="A1849" s="33" t="s">
        <v>44</v>
      </c>
      <c r="B1849" s="28" t="s">
        <v>185</v>
      </c>
      <c r="C1849" s="28" t="s">
        <v>45</v>
      </c>
      <c r="D1849" s="34">
        <v>6500</v>
      </c>
      <c r="E1849" s="34">
        <f>КВСР!J254</f>
        <v>6500</v>
      </c>
      <c r="F1849" s="34">
        <f>КВСР!K254</f>
        <v>6500</v>
      </c>
      <c r="G1849" s="34">
        <f>КВСР!L254</f>
        <v>6500</v>
      </c>
      <c r="H1849" s="34">
        <f t="shared" si="844"/>
        <v>100</v>
      </c>
      <c r="I1849" s="34">
        <f t="shared" si="845"/>
        <v>100</v>
      </c>
    </row>
    <row r="1850" spans="1:9" ht="25.5">
      <c r="A1850" s="33" t="s">
        <v>118</v>
      </c>
      <c r="B1850" s="28" t="s">
        <v>156</v>
      </c>
      <c r="C1850" s="28" t="s">
        <v>0</v>
      </c>
      <c r="D1850" s="34">
        <v>67248.800000000003</v>
      </c>
      <c r="E1850" s="34">
        <f>E1851</f>
        <v>67248.800000000003</v>
      </c>
      <c r="F1850" s="34">
        <f t="shared" ref="F1850:G1851" si="867">F1851</f>
        <v>67248.800000000003</v>
      </c>
      <c r="G1850" s="34">
        <f t="shared" si="867"/>
        <v>67248.800000000003</v>
      </c>
      <c r="H1850" s="34">
        <f t="shared" si="844"/>
        <v>100</v>
      </c>
      <c r="I1850" s="34">
        <f t="shared" si="845"/>
        <v>100</v>
      </c>
    </row>
    <row r="1851" spans="1:9">
      <c r="A1851" s="33" t="s">
        <v>28</v>
      </c>
      <c r="B1851" s="28" t="s">
        <v>156</v>
      </c>
      <c r="C1851" s="28" t="s">
        <v>29</v>
      </c>
      <c r="D1851" s="34">
        <v>67248.800000000003</v>
      </c>
      <c r="E1851" s="34">
        <f>E1852</f>
        <v>67248.800000000003</v>
      </c>
      <c r="F1851" s="34">
        <f t="shared" si="867"/>
        <v>67248.800000000003</v>
      </c>
      <c r="G1851" s="34">
        <f t="shared" si="867"/>
        <v>67248.800000000003</v>
      </c>
      <c r="H1851" s="34">
        <f t="shared" si="844"/>
        <v>100</v>
      </c>
      <c r="I1851" s="34">
        <f t="shared" si="845"/>
        <v>100</v>
      </c>
    </row>
    <row r="1852" spans="1:9">
      <c r="A1852" s="33" t="s">
        <v>75</v>
      </c>
      <c r="B1852" s="28" t="s">
        <v>156</v>
      </c>
      <c r="C1852" s="28" t="s">
        <v>76</v>
      </c>
      <c r="D1852" s="34">
        <v>67248.800000000003</v>
      </c>
      <c r="E1852" s="34">
        <f>КВСР!J184+КВСР!J275</f>
        <v>67248.800000000003</v>
      </c>
      <c r="F1852" s="34">
        <f>КВСР!K184+КВСР!K275</f>
        <v>67248.800000000003</v>
      </c>
      <c r="G1852" s="34">
        <f>КВСР!L184+КВСР!L275</f>
        <v>67248.800000000003</v>
      </c>
      <c r="H1852" s="34">
        <f t="shared" si="844"/>
        <v>100</v>
      </c>
      <c r="I1852" s="34">
        <f t="shared" si="845"/>
        <v>100</v>
      </c>
    </row>
    <row r="1853" spans="1:9" ht="25.5">
      <c r="A1853" s="33" t="s">
        <v>658</v>
      </c>
      <c r="B1853" s="28" t="s">
        <v>659</v>
      </c>
      <c r="C1853" s="28" t="s">
        <v>0</v>
      </c>
      <c r="D1853" s="34">
        <v>42000</v>
      </c>
      <c r="E1853" s="34">
        <f>E1854</f>
        <v>42000</v>
      </c>
      <c r="F1853" s="34">
        <f t="shared" ref="F1853:G1854" si="868">F1854</f>
        <v>42000</v>
      </c>
      <c r="G1853" s="34">
        <f t="shared" si="868"/>
        <v>42000</v>
      </c>
      <c r="H1853" s="34">
        <f t="shared" si="844"/>
        <v>100</v>
      </c>
      <c r="I1853" s="34">
        <f t="shared" si="845"/>
        <v>100</v>
      </c>
    </row>
    <row r="1854" spans="1:9">
      <c r="A1854" s="33" t="s">
        <v>28</v>
      </c>
      <c r="B1854" s="28" t="s">
        <v>659</v>
      </c>
      <c r="C1854" s="28" t="s">
        <v>29</v>
      </c>
      <c r="D1854" s="34">
        <v>42000</v>
      </c>
      <c r="E1854" s="34">
        <f>E1855</f>
        <v>42000</v>
      </c>
      <c r="F1854" s="34">
        <f t="shared" si="868"/>
        <v>42000</v>
      </c>
      <c r="G1854" s="34">
        <f t="shared" si="868"/>
        <v>42000</v>
      </c>
      <c r="H1854" s="34">
        <f t="shared" si="844"/>
        <v>100</v>
      </c>
      <c r="I1854" s="34">
        <f t="shared" si="845"/>
        <v>100</v>
      </c>
    </row>
    <row r="1855" spans="1:9">
      <c r="A1855" s="33" t="s">
        <v>75</v>
      </c>
      <c r="B1855" s="28" t="s">
        <v>659</v>
      </c>
      <c r="C1855" s="28" t="s">
        <v>76</v>
      </c>
      <c r="D1855" s="34">
        <v>42000</v>
      </c>
      <c r="E1855" s="34">
        <f>КВСР!J1469</f>
        <v>42000</v>
      </c>
      <c r="F1855" s="34">
        <f>КВСР!K1469</f>
        <v>42000</v>
      </c>
      <c r="G1855" s="34">
        <f>КВСР!L1469</f>
        <v>42000</v>
      </c>
      <c r="H1855" s="34">
        <f t="shared" si="844"/>
        <v>100</v>
      </c>
      <c r="I1855" s="34">
        <f t="shared" si="845"/>
        <v>100</v>
      </c>
    </row>
    <row r="1856" spans="1:9" ht="15.75">
      <c r="A1856" s="45" t="s">
        <v>0</v>
      </c>
      <c r="B1856" s="46" t="s">
        <v>0</v>
      </c>
      <c r="C1856" s="46" t="s">
        <v>0</v>
      </c>
      <c r="D1856" s="47" t="s">
        <v>0</v>
      </c>
      <c r="E1856" s="47" t="s">
        <v>0</v>
      </c>
      <c r="F1856" s="47"/>
      <c r="G1856" s="47"/>
      <c r="H1856" s="47"/>
      <c r="I1856" s="47"/>
    </row>
    <row r="1857" spans="1:9">
      <c r="A1857" s="30" t="s">
        <v>1219</v>
      </c>
      <c r="B1857" s="28" t="s">
        <v>0</v>
      </c>
      <c r="C1857" s="28" t="s">
        <v>0</v>
      </c>
      <c r="D1857" s="32">
        <v>3527071.6</v>
      </c>
      <c r="E1857" s="32">
        <f>E1859</f>
        <v>3527071.5547500001</v>
      </c>
      <c r="F1857" s="32">
        <f t="shared" ref="F1857:G1857" si="869">F1859</f>
        <v>2424749.7169500003</v>
      </c>
      <c r="G1857" s="32">
        <f t="shared" si="869"/>
        <v>2424749.7169500003</v>
      </c>
      <c r="H1857" s="32">
        <f t="shared" si="844"/>
        <v>68.746824332967904</v>
      </c>
      <c r="I1857" s="32">
        <f t="shared" si="845"/>
        <v>68.74682521494428</v>
      </c>
    </row>
    <row r="1858" spans="1:9">
      <c r="A1858" s="30" t="s">
        <v>0</v>
      </c>
      <c r="B1858" s="43" t="s">
        <v>0</v>
      </c>
      <c r="C1858" s="31" t="s">
        <v>0</v>
      </c>
      <c r="D1858" s="32" t="s">
        <v>0</v>
      </c>
      <c r="E1858" s="32" t="s">
        <v>0</v>
      </c>
      <c r="F1858" s="32"/>
      <c r="G1858" s="32"/>
      <c r="H1858" s="32"/>
      <c r="I1858" s="32"/>
    </row>
    <row r="1859" spans="1:9" ht="51">
      <c r="A1859" s="30" t="s">
        <v>122</v>
      </c>
      <c r="B1859" s="31" t="s">
        <v>123</v>
      </c>
      <c r="C1859" s="31" t="s">
        <v>0</v>
      </c>
      <c r="D1859" s="32">
        <v>3527071.6</v>
      </c>
      <c r="E1859" s="32">
        <f>E1860+E1872+E1882</f>
        <v>3527071.5547500001</v>
      </c>
      <c r="F1859" s="32">
        <f t="shared" ref="F1859:G1859" si="870">F1860+F1872+F1882</f>
        <v>2424749.7169500003</v>
      </c>
      <c r="G1859" s="32">
        <f t="shared" si="870"/>
        <v>2424749.7169500003</v>
      </c>
      <c r="H1859" s="32">
        <f t="shared" si="844"/>
        <v>68.746824332967904</v>
      </c>
      <c r="I1859" s="32">
        <f t="shared" si="845"/>
        <v>68.74682521494428</v>
      </c>
    </row>
    <row r="1860" spans="1:9">
      <c r="A1860" s="30" t="s">
        <v>222</v>
      </c>
      <c r="B1860" s="31" t="s">
        <v>223</v>
      </c>
      <c r="C1860" s="31" t="s">
        <v>0</v>
      </c>
      <c r="D1860" s="32">
        <v>51512.800000000003</v>
      </c>
      <c r="E1860" s="32">
        <f>E1861+E1866</f>
        <v>51512.79782</v>
      </c>
      <c r="F1860" s="32">
        <f t="shared" ref="F1860:G1860" si="871">F1861+F1866</f>
        <v>41157</v>
      </c>
      <c r="G1860" s="32">
        <f t="shared" si="871"/>
        <v>41157</v>
      </c>
      <c r="H1860" s="32">
        <f t="shared" si="844"/>
        <v>79.89664704694755</v>
      </c>
      <c r="I1860" s="32">
        <f t="shared" si="845"/>
        <v>79.896650428140148</v>
      </c>
    </row>
    <row r="1861" spans="1:9" ht="38.25">
      <c r="A1861" s="33" t="s">
        <v>224</v>
      </c>
      <c r="B1861" s="28" t="s">
        <v>225</v>
      </c>
      <c r="C1861" s="28" t="s">
        <v>0</v>
      </c>
      <c r="D1861" s="34">
        <v>10355.799999999999</v>
      </c>
      <c r="E1861" s="34">
        <f>E1862+E1864</f>
        <v>10355.79782</v>
      </c>
      <c r="F1861" s="34">
        <f t="shared" ref="F1861:G1861" si="872">F1862+F1864</f>
        <v>0</v>
      </c>
      <c r="G1861" s="34">
        <f t="shared" si="872"/>
        <v>0</v>
      </c>
      <c r="H1861" s="34">
        <f t="shared" si="844"/>
        <v>0</v>
      </c>
      <c r="I1861" s="34">
        <f t="shared" si="845"/>
        <v>0</v>
      </c>
    </row>
    <row r="1862" spans="1:9">
      <c r="A1862" s="33" t="s">
        <v>28</v>
      </c>
      <c r="B1862" s="28" t="s">
        <v>225</v>
      </c>
      <c r="C1862" s="28" t="s">
        <v>29</v>
      </c>
      <c r="D1862" s="34">
        <v>1742.8</v>
      </c>
      <c r="E1862" s="34">
        <f>E1863</f>
        <v>1742.8091300000001</v>
      </c>
      <c r="F1862" s="34">
        <f t="shared" ref="F1862:G1862" si="873">F1863</f>
        <v>0</v>
      </c>
      <c r="G1862" s="34">
        <f t="shared" si="873"/>
        <v>0</v>
      </c>
      <c r="H1862" s="34">
        <f t="shared" si="844"/>
        <v>0</v>
      </c>
      <c r="I1862" s="34">
        <f t="shared" si="845"/>
        <v>0</v>
      </c>
    </row>
    <row r="1863" spans="1:9">
      <c r="A1863" s="33" t="s">
        <v>75</v>
      </c>
      <c r="B1863" s="28" t="s">
        <v>225</v>
      </c>
      <c r="C1863" s="28" t="s">
        <v>76</v>
      </c>
      <c r="D1863" s="34">
        <v>1742.8</v>
      </c>
      <c r="E1863" s="34">
        <f>КВСР!J344</f>
        <v>1742.8091300000001</v>
      </c>
      <c r="F1863" s="34">
        <f>КВСР!K344</f>
        <v>0</v>
      </c>
      <c r="G1863" s="34">
        <f>КВСР!L344</f>
        <v>0</v>
      </c>
      <c r="H1863" s="34">
        <f t="shared" si="844"/>
        <v>0</v>
      </c>
      <c r="I1863" s="34">
        <f t="shared" si="845"/>
        <v>0</v>
      </c>
    </row>
    <row r="1864" spans="1:9" ht="25.5">
      <c r="A1864" s="33" t="s">
        <v>62</v>
      </c>
      <c r="B1864" s="28" t="s">
        <v>225</v>
      </c>
      <c r="C1864" s="28" t="s">
        <v>63</v>
      </c>
      <c r="D1864" s="34">
        <v>8613</v>
      </c>
      <c r="E1864" s="34">
        <f>E1865</f>
        <v>8612.9886900000001</v>
      </c>
      <c r="F1864" s="34">
        <f t="shared" ref="F1864:G1864" si="874">F1865</f>
        <v>0</v>
      </c>
      <c r="G1864" s="34">
        <f t="shared" si="874"/>
        <v>0</v>
      </c>
      <c r="H1864" s="34">
        <f t="shared" si="844"/>
        <v>0</v>
      </c>
      <c r="I1864" s="34">
        <f t="shared" si="845"/>
        <v>0</v>
      </c>
    </row>
    <row r="1865" spans="1:9" ht="25.5">
      <c r="A1865" s="33" t="s">
        <v>218</v>
      </c>
      <c r="B1865" s="28" t="s">
        <v>225</v>
      </c>
      <c r="C1865" s="28" t="s">
        <v>219</v>
      </c>
      <c r="D1865" s="34">
        <v>8613</v>
      </c>
      <c r="E1865" s="34">
        <f>КВСР!J346</f>
        <v>8612.9886900000001</v>
      </c>
      <c r="F1865" s="34">
        <f>КВСР!K346</f>
        <v>0</v>
      </c>
      <c r="G1865" s="34">
        <f>КВСР!L346</f>
        <v>0</v>
      </c>
      <c r="H1865" s="34">
        <f t="shared" si="844"/>
        <v>0</v>
      </c>
      <c r="I1865" s="34">
        <f t="shared" si="845"/>
        <v>0</v>
      </c>
    </row>
    <row r="1866" spans="1:9" ht="25.5">
      <c r="A1866" s="33" t="s">
        <v>226</v>
      </c>
      <c r="B1866" s="28" t="s">
        <v>227</v>
      </c>
      <c r="C1866" s="28" t="s">
        <v>0</v>
      </c>
      <c r="D1866" s="34">
        <v>41157</v>
      </c>
      <c r="E1866" s="34">
        <f>E1867+E1869</f>
        <v>41157</v>
      </c>
      <c r="F1866" s="34">
        <f t="shared" ref="F1866:G1866" si="875">F1867+F1869</f>
        <v>41157</v>
      </c>
      <c r="G1866" s="34">
        <f t="shared" si="875"/>
        <v>41157</v>
      </c>
      <c r="H1866" s="34">
        <f t="shared" ref="H1866:H1927" si="876">G1866/D1866*100</f>
        <v>100</v>
      </c>
      <c r="I1866" s="34">
        <f t="shared" ref="I1866:I1929" si="877">G1866/E1866*100</f>
        <v>100</v>
      </c>
    </row>
    <row r="1867" spans="1:9">
      <c r="A1867" s="33" t="s">
        <v>28</v>
      </c>
      <c r="B1867" s="28" t="s">
        <v>227</v>
      </c>
      <c r="C1867" s="28" t="s">
        <v>29</v>
      </c>
      <c r="D1867" s="34">
        <v>8177.4</v>
      </c>
      <c r="E1867" s="34">
        <f>E1868</f>
        <v>8177.35005</v>
      </c>
      <c r="F1867" s="34">
        <f t="shared" ref="F1867:G1867" si="878">F1868</f>
        <v>8177.35005</v>
      </c>
      <c r="G1867" s="34">
        <f t="shared" si="878"/>
        <v>8177.35005</v>
      </c>
      <c r="H1867" s="34">
        <f t="shared" si="876"/>
        <v>99.999389170151886</v>
      </c>
      <c r="I1867" s="34">
        <f t="shared" si="877"/>
        <v>100</v>
      </c>
    </row>
    <row r="1868" spans="1:9">
      <c r="A1868" s="33" t="s">
        <v>75</v>
      </c>
      <c r="B1868" s="28" t="s">
        <v>227</v>
      </c>
      <c r="C1868" s="28" t="s">
        <v>76</v>
      </c>
      <c r="D1868" s="34">
        <v>8177.4</v>
      </c>
      <c r="E1868" s="34">
        <f>КВСР!J349</f>
        <v>8177.35005</v>
      </c>
      <c r="F1868" s="34">
        <f>КВСР!K349</f>
        <v>8177.35005</v>
      </c>
      <c r="G1868" s="34">
        <f>КВСР!L349</f>
        <v>8177.35005</v>
      </c>
      <c r="H1868" s="34">
        <f t="shared" si="876"/>
        <v>99.999389170151886</v>
      </c>
      <c r="I1868" s="34">
        <f t="shared" si="877"/>
        <v>100</v>
      </c>
    </row>
    <row r="1869" spans="1:9" ht="25.5">
      <c r="A1869" s="33" t="s">
        <v>62</v>
      </c>
      <c r="B1869" s="28" t="s">
        <v>227</v>
      </c>
      <c r="C1869" s="28" t="s">
        <v>63</v>
      </c>
      <c r="D1869" s="34">
        <v>32979.599999999999</v>
      </c>
      <c r="E1869" s="34">
        <f>E1870</f>
        <v>32979.649949999999</v>
      </c>
      <c r="F1869" s="34">
        <f t="shared" ref="F1869:G1869" si="879">F1870</f>
        <v>32979.649949999999</v>
      </c>
      <c r="G1869" s="34">
        <f t="shared" si="879"/>
        <v>32979.649949999999</v>
      </c>
      <c r="H1869" s="34">
        <f t="shared" si="876"/>
        <v>100.00015145726448</v>
      </c>
      <c r="I1869" s="34">
        <f t="shared" si="877"/>
        <v>100</v>
      </c>
    </row>
    <row r="1870" spans="1:9" ht="25.5">
      <c r="A1870" s="33" t="s">
        <v>218</v>
      </c>
      <c r="B1870" s="28" t="s">
        <v>227</v>
      </c>
      <c r="C1870" s="28" t="s">
        <v>219</v>
      </c>
      <c r="D1870" s="34">
        <v>32979.599999999999</v>
      </c>
      <c r="E1870" s="34">
        <f>КВСР!J351</f>
        <v>32979.649949999999</v>
      </c>
      <c r="F1870" s="34">
        <f>КВСР!K351</f>
        <v>32979.649949999999</v>
      </c>
      <c r="G1870" s="34">
        <f>КВСР!L351</f>
        <v>32979.649949999999</v>
      </c>
      <c r="H1870" s="34">
        <f t="shared" si="876"/>
        <v>100.00015145726448</v>
      </c>
      <c r="I1870" s="34">
        <f t="shared" si="877"/>
        <v>100</v>
      </c>
    </row>
    <row r="1871" spans="1:9">
      <c r="A1871" s="30" t="s">
        <v>0</v>
      </c>
      <c r="B1871" s="43" t="s">
        <v>0</v>
      </c>
      <c r="C1871" s="31" t="s">
        <v>0</v>
      </c>
      <c r="D1871" s="32" t="s">
        <v>0</v>
      </c>
      <c r="E1871" s="32" t="s">
        <v>0</v>
      </c>
      <c r="F1871" s="32"/>
      <c r="G1871" s="32"/>
      <c r="H1871" s="32"/>
      <c r="I1871" s="32"/>
    </row>
    <row r="1872" spans="1:9" ht="25.5">
      <c r="A1872" s="30" t="s">
        <v>124</v>
      </c>
      <c r="B1872" s="31" t="s">
        <v>125</v>
      </c>
      <c r="C1872" s="31" t="s">
        <v>0</v>
      </c>
      <c r="D1872" s="32">
        <v>2181893.5</v>
      </c>
      <c r="E1872" s="32">
        <f>E1873+E1878</f>
        <v>2181893.4856700003</v>
      </c>
      <c r="F1872" s="32">
        <f t="shared" ref="F1872:G1872" si="880">F1873+F1878</f>
        <v>1409430.75159</v>
      </c>
      <c r="G1872" s="32">
        <f t="shared" si="880"/>
        <v>1409430.75159</v>
      </c>
      <c r="H1872" s="32">
        <f t="shared" si="876"/>
        <v>64.596679516667521</v>
      </c>
      <c r="I1872" s="32">
        <f t="shared" si="877"/>
        <v>64.596679940918477</v>
      </c>
    </row>
    <row r="1873" spans="1:9" ht="38.25">
      <c r="A1873" s="33" t="s">
        <v>126</v>
      </c>
      <c r="B1873" s="28" t="s">
        <v>127</v>
      </c>
      <c r="C1873" s="28" t="s">
        <v>0</v>
      </c>
      <c r="D1873" s="34">
        <v>1424187.2</v>
      </c>
      <c r="E1873" s="34">
        <f>E1874+E1876</f>
        <v>1424187.1548600001</v>
      </c>
      <c r="F1873" s="34">
        <f t="shared" ref="F1873:G1873" si="881">F1874+F1876</f>
        <v>651724.42078000004</v>
      </c>
      <c r="G1873" s="34">
        <f t="shared" si="881"/>
        <v>651724.42078000004</v>
      </c>
      <c r="H1873" s="34">
        <f t="shared" si="876"/>
        <v>45.76114858917424</v>
      </c>
      <c r="I1873" s="34">
        <f t="shared" si="877"/>
        <v>45.761150039586305</v>
      </c>
    </row>
    <row r="1874" spans="1:9" ht="25.5">
      <c r="A1874" s="33" t="s">
        <v>42</v>
      </c>
      <c r="B1874" s="28" t="s">
        <v>127</v>
      </c>
      <c r="C1874" s="28" t="s">
        <v>43</v>
      </c>
      <c r="D1874" s="34">
        <v>540604.30000000005</v>
      </c>
      <c r="E1874" s="34">
        <f>E1875</f>
        <v>540604.30000000005</v>
      </c>
      <c r="F1874" s="34">
        <f t="shared" ref="F1874:G1874" si="882">F1875</f>
        <v>102635.29803000001</v>
      </c>
      <c r="G1874" s="34">
        <f t="shared" si="882"/>
        <v>102635.29803000001</v>
      </c>
      <c r="H1874" s="34">
        <f t="shared" si="876"/>
        <v>18.985290725582463</v>
      </c>
      <c r="I1874" s="34">
        <f t="shared" si="877"/>
        <v>18.985290725582463</v>
      </c>
    </row>
    <row r="1875" spans="1:9" ht="63.75">
      <c r="A1875" s="33" t="s">
        <v>44</v>
      </c>
      <c r="B1875" s="28" t="s">
        <v>127</v>
      </c>
      <c r="C1875" s="28" t="s">
        <v>45</v>
      </c>
      <c r="D1875" s="34">
        <v>540604.30000000005</v>
      </c>
      <c r="E1875" s="34">
        <f>КВСР!J113</f>
        <v>540604.30000000005</v>
      </c>
      <c r="F1875" s="34">
        <f>КВСР!K113</f>
        <v>102635.29803000001</v>
      </c>
      <c r="G1875" s="34">
        <f>КВСР!L113</f>
        <v>102635.29803000001</v>
      </c>
      <c r="H1875" s="34">
        <f t="shared" si="876"/>
        <v>18.985290725582463</v>
      </c>
      <c r="I1875" s="34">
        <f t="shared" si="877"/>
        <v>18.985290725582463</v>
      </c>
    </row>
    <row r="1876" spans="1:9">
      <c r="A1876" s="33" t="s">
        <v>28</v>
      </c>
      <c r="B1876" s="28" t="s">
        <v>127</v>
      </c>
      <c r="C1876" s="28" t="s">
        <v>29</v>
      </c>
      <c r="D1876" s="34">
        <v>883582.9</v>
      </c>
      <c r="E1876" s="34">
        <f>E1877</f>
        <v>883582.85485999996</v>
      </c>
      <c r="F1876" s="34">
        <f t="shared" ref="F1876:G1876" si="883">F1877</f>
        <v>549089.12274999998</v>
      </c>
      <c r="G1876" s="34">
        <f t="shared" si="883"/>
        <v>549089.12274999998</v>
      </c>
      <c r="H1876" s="34">
        <f t="shared" si="876"/>
        <v>62.143475473552058</v>
      </c>
      <c r="I1876" s="34">
        <f t="shared" si="877"/>
        <v>62.143478648304104</v>
      </c>
    </row>
    <row r="1877" spans="1:9">
      <c r="A1877" s="33" t="s">
        <v>75</v>
      </c>
      <c r="B1877" s="28" t="s">
        <v>127</v>
      </c>
      <c r="C1877" s="28" t="s">
        <v>76</v>
      </c>
      <c r="D1877" s="34">
        <v>883582.9</v>
      </c>
      <c r="E1877" s="34">
        <f>КВСР!J355</f>
        <v>883582.85485999996</v>
      </c>
      <c r="F1877" s="34">
        <f>КВСР!K355</f>
        <v>549089.12274999998</v>
      </c>
      <c r="G1877" s="34">
        <f>КВСР!L355</f>
        <v>549089.12274999998</v>
      </c>
      <c r="H1877" s="34">
        <f t="shared" si="876"/>
        <v>62.143475473552058</v>
      </c>
      <c r="I1877" s="34">
        <f t="shared" si="877"/>
        <v>62.143478648304104</v>
      </c>
    </row>
    <row r="1878" spans="1:9" ht="25.5">
      <c r="A1878" s="33" t="s">
        <v>228</v>
      </c>
      <c r="B1878" s="28" t="s">
        <v>229</v>
      </c>
      <c r="C1878" s="28" t="s">
        <v>0</v>
      </c>
      <c r="D1878" s="34">
        <v>757706.3</v>
      </c>
      <c r="E1878" s="34">
        <f>E1879</f>
        <v>757706.33080999996</v>
      </c>
      <c r="F1878" s="34">
        <f t="shared" ref="F1878:G1879" si="884">F1879</f>
        <v>757706.33080999996</v>
      </c>
      <c r="G1878" s="34">
        <f t="shared" si="884"/>
        <v>757706.33080999996</v>
      </c>
      <c r="H1878" s="34">
        <f t="shared" si="876"/>
        <v>100.00000406621932</v>
      </c>
      <c r="I1878" s="34">
        <f t="shared" si="877"/>
        <v>100</v>
      </c>
    </row>
    <row r="1879" spans="1:9">
      <c r="A1879" s="33" t="s">
        <v>28</v>
      </c>
      <c r="B1879" s="28" t="s">
        <v>229</v>
      </c>
      <c r="C1879" s="28" t="s">
        <v>29</v>
      </c>
      <c r="D1879" s="34">
        <v>757706.3</v>
      </c>
      <c r="E1879" s="34">
        <f>E1880</f>
        <v>757706.33080999996</v>
      </c>
      <c r="F1879" s="34">
        <f t="shared" si="884"/>
        <v>757706.33080999996</v>
      </c>
      <c r="G1879" s="34">
        <f t="shared" si="884"/>
        <v>757706.33080999996</v>
      </c>
      <c r="H1879" s="34">
        <f t="shared" si="876"/>
        <v>100.00000406621932</v>
      </c>
      <c r="I1879" s="34">
        <f t="shared" si="877"/>
        <v>100</v>
      </c>
    </row>
    <row r="1880" spans="1:9" ht="12" customHeight="1">
      <c r="A1880" s="33" t="s">
        <v>75</v>
      </c>
      <c r="B1880" s="28" t="s">
        <v>229</v>
      </c>
      <c r="C1880" s="28" t="s">
        <v>76</v>
      </c>
      <c r="D1880" s="34">
        <v>757706.3</v>
      </c>
      <c r="E1880" s="34">
        <f>КВСР!J358+КВСР!J431</f>
        <v>757706.33080999996</v>
      </c>
      <c r="F1880" s="34">
        <f>КВСР!K358+КВСР!K431</f>
        <v>757706.33080999996</v>
      </c>
      <c r="G1880" s="34">
        <f>КВСР!L358+КВСР!L431</f>
        <v>757706.33080999996</v>
      </c>
      <c r="H1880" s="34">
        <f t="shared" si="876"/>
        <v>100.00000406621932</v>
      </c>
      <c r="I1880" s="34">
        <f t="shared" si="877"/>
        <v>100</v>
      </c>
    </row>
    <row r="1881" spans="1:9" hidden="1">
      <c r="A1881" s="30" t="s">
        <v>0</v>
      </c>
      <c r="B1881" s="43" t="s">
        <v>0</v>
      </c>
      <c r="C1881" s="31" t="s">
        <v>0</v>
      </c>
      <c r="D1881" s="32" t="s">
        <v>0</v>
      </c>
      <c r="E1881" s="32" t="s">
        <v>0</v>
      </c>
      <c r="F1881" s="32"/>
      <c r="G1881" s="32"/>
      <c r="H1881" s="32"/>
      <c r="I1881" s="32"/>
    </row>
    <row r="1882" spans="1:9" ht="25.5">
      <c r="A1882" s="30" t="s">
        <v>230</v>
      </c>
      <c r="B1882" s="31" t="s">
        <v>231</v>
      </c>
      <c r="C1882" s="31" t="s">
        <v>0</v>
      </c>
      <c r="D1882" s="32">
        <v>1293665.3</v>
      </c>
      <c r="E1882" s="32">
        <f>E1883+E1886</f>
        <v>1293665.2712599998</v>
      </c>
      <c r="F1882" s="32">
        <f t="shared" ref="F1882:G1882" si="885">F1883+F1886</f>
        <v>974161.96536000003</v>
      </c>
      <c r="G1882" s="32">
        <f t="shared" si="885"/>
        <v>974161.96536000003</v>
      </c>
      <c r="H1882" s="32">
        <f t="shared" si="876"/>
        <v>75.302473163653687</v>
      </c>
      <c r="I1882" s="32">
        <f t="shared" si="877"/>
        <v>75.302474836569516</v>
      </c>
    </row>
    <row r="1883" spans="1:9" ht="51">
      <c r="A1883" s="33" t="s">
        <v>232</v>
      </c>
      <c r="B1883" s="28" t="s">
        <v>233</v>
      </c>
      <c r="C1883" s="28" t="s">
        <v>0</v>
      </c>
      <c r="D1883" s="34">
        <v>923865.3</v>
      </c>
      <c r="E1883" s="34">
        <f>E1884</f>
        <v>923865.27125999995</v>
      </c>
      <c r="F1883" s="34">
        <f t="shared" ref="F1883:G1884" si="886">F1884</f>
        <v>604361.96536000003</v>
      </c>
      <c r="G1883" s="34">
        <f t="shared" si="886"/>
        <v>604361.96536000003</v>
      </c>
      <c r="H1883" s="34">
        <f t="shared" si="876"/>
        <v>65.416675500205486</v>
      </c>
      <c r="I1883" s="34">
        <f t="shared" si="877"/>
        <v>65.416677535215712</v>
      </c>
    </row>
    <row r="1884" spans="1:9">
      <c r="A1884" s="33" t="s">
        <v>28</v>
      </c>
      <c r="B1884" s="28" t="s">
        <v>233</v>
      </c>
      <c r="C1884" s="28" t="s">
        <v>29</v>
      </c>
      <c r="D1884" s="34">
        <v>923865.3</v>
      </c>
      <c r="E1884" s="34">
        <f>E1885</f>
        <v>923865.27125999995</v>
      </c>
      <c r="F1884" s="34">
        <f t="shared" si="886"/>
        <v>604361.96536000003</v>
      </c>
      <c r="G1884" s="34">
        <f t="shared" si="886"/>
        <v>604361.96536000003</v>
      </c>
      <c r="H1884" s="34">
        <f t="shared" si="876"/>
        <v>65.416675500205486</v>
      </c>
      <c r="I1884" s="34">
        <f t="shared" si="877"/>
        <v>65.416677535215712</v>
      </c>
    </row>
    <row r="1885" spans="1:9">
      <c r="A1885" s="33" t="s">
        <v>75</v>
      </c>
      <c r="B1885" s="28" t="s">
        <v>233</v>
      </c>
      <c r="C1885" s="28" t="s">
        <v>76</v>
      </c>
      <c r="D1885" s="34">
        <v>923865.3</v>
      </c>
      <c r="E1885" s="34">
        <f>КВСР!J362</f>
        <v>923865.27125999995</v>
      </c>
      <c r="F1885" s="34">
        <f>КВСР!K362</f>
        <v>604361.96536000003</v>
      </c>
      <c r="G1885" s="34">
        <f>КВСР!L362</f>
        <v>604361.96536000003</v>
      </c>
      <c r="H1885" s="34">
        <f t="shared" si="876"/>
        <v>65.416675500205486</v>
      </c>
      <c r="I1885" s="34">
        <f t="shared" si="877"/>
        <v>65.416677535215712</v>
      </c>
    </row>
    <row r="1886" spans="1:9" ht="38.25">
      <c r="A1886" s="33" t="s">
        <v>234</v>
      </c>
      <c r="B1886" s="28" t="s">
        <v>235</v>
      </c>
      <c r="C1886" s="28" t="s">
        <v>0</v>
      </c>
      <c r="D1886" s="34">
        <v>369800</v>
      </c>
      <c r="E1886" s="34">
        <f>E1887</f>
        <v>369800</v>
      </c>
      <c r="F1886" s="34">
        <f t="shared" ref="F1886:G1888" si="887">F1887</f>
        <v>369800</v>
      </c>
      <c r="G1886" s="34">
        <f t="shared" si="887"/>
        <v>369800</v>
      </c>
      <c r="H1886" s="34">
        <f t="shared" si="876"/>
        <v>100</v>
      </c>
      <c r="I1886" s="34">
        <f t="shared" si="877"/>
        <v>100</v>
      </c>
    </row>
    <row r="1887" spans="1:9">
      <c r="A1887" s="33" t="s">
        <v>28</v>
      </c>
      <c r="B1887" s="28" t="s">
        <v>235</v>
      </c>
      <c r="C1887" s="28" t="s">
        <v>29</v>
      </c>
      <c r="D1887" s="34">
        <v>369800</v>
      </c>
      <c r="E1887" s="34">
        <f>E1888</f>
        <v>369800</v>
      </c>
      <c r="F1887" s="34">
        <f t="shared" si="887"/>
        <v>369800</v>
      </c>
      <c r="G1887" s="34">
        <f t="shared" si="887"/>
        <v>369800</v>
      </c>
      <c r="H1887" s="34">
        <f t="shared" si="876"/>
        <v>100</v>
      </c>
      <c r="I1887" s="34">
        <f t="shared" si="877"/>
        <v>100</v>
      </c>
    </row>
    <row r="1888" spans="1:9">
      <c r="A1888" s="33" t="s">
        <v>75</v>
      </c>
      <c r="B1888" s="28" t="s">
        <v>235</v>
      </c>
      <c r="C1888" s="28" t="s">
        <v>76</v>
      </c>
      <c r="D1888" s="34">
        <v>369800</v>
      </c>
      <c r="E1888" s="34">
        <f>E1889</f>
        <v>369800</v>
      </c>
      <c r="F1888" s="34">
        <f t="shared" si="887"/>
        <v>369800</v>
      </c>
      <c r="G1888" s="34">
        <f t="shared" si="887"/>
        <v>369800</v>
      </c>
      <c r="H1888" s="34">
        <f t="shared" si="876"/>
        <v>100</v>
      </c>
      <c r="I1888" s="34">
        <f t="shared" si="877"/>
        <v>100</v>
      </c>
    </row>
    <row r="1889" spans="1:9">
      <c r="A1889" s="44" t="s">
        <v>236</v>
      </c>
      <c r="B1889" s="35" t="s">
        <v>0</v>
      </c>
      <c r="C1889" s="35" t="s">
        <v>0</v>
      </c>
      <c r="D1889" s="34">
        <v>369800</v>
      </c>
      <c r="E1889" s="34">
        <f>КВСР!J366</f>
        <v>369800</v>
      </c>
      <c r="F1889" s="34">
        <f>КВСР!K366</f>
        <v>369800</v>
      </c>
      <c r="G1889" s="34">
        <f>КВСР!L366</f>
        <v>369800</v>
      </c>
      <c r="H1889" s="34">
        <f t="shared" si="876"/>
        <v>100</v>
      </c>
      <c r="I1889" s="34">
        <f t="shared" si="877"/>
        <v>100</v>
      </c>
    </row>
    <row r="1890" spans="1:9" ht="15.75">
      <c r="A1890" s="45" t="s">
        <v>0</v>
      </c>
      <c r="B1890" s="46" t="s">
        <v>0</v>
      </c>
      <c r="C1890" s="46" t="s">
        <v>0</v>
      </c>
      <c r="D1890" s="47" t="s">
        <v>0</v>
      </c>
      <c r="E1890" s="47" t="s">
        <v>0</v>
      </c>
      <c r="F1890" s="47"/>
      <c r="G1890" s="47"/>
      <c r="H1890" s="47"/>
      <c r="I1890" s="47"/>
    </row>
    <row r="1891" spans="1:9">
      <c r="A1891" s="30" t="s">
        <v>1220</v>
      </c>
      <c r="B1891" s="28" t="s">
        <v>0</v>
      </c>
      <c r="C1891" s="28" t="s">
        <v>0</v>
      </c>
      <c r="D1891" s="32">
        <v>1420826</v>
      </c>
      <c r="E1891" s="32">
        <f>E1893+E1910+E1927</f>
        <v>1423272.0000000002</v>
      </c>
      <c r="F1891" s="32">
        <f t="shared" ref="F1891:G1891" si="888">F1893+F1910+F1927</f>
        <v>1421405.7700000003</v>
      </c>
      <c r="G1891" s="32">
        <f t="shared" si="888"/>
        <v>1421341.7350700002</v>
      </c>
      <c r="H1891" s="32">
        <f t="shared" si="876"/>
        <v>100.03629825678865</v>
      </c>
      <c r="I1891" s="32">
        <f t="shared" si="877"/>
        <v>99.864378352837676</v>
      </c>
    </row>
    <row r="1892" spans="1:9">
      <c r="A1892" s="30" t="s">
        <v>0</v>
      </c>
      <c r="B1892" s="43" t="s">
        <v>0</v>
      </c>
      <c r="C1892" s="31" t="s">
        <v>0</v>
      </c>
      <c r="D1892" s="32" t="s">
        <v>0</v>
      </c>
      <c r="E1892" s="32" t="s">
        <v>0</v>
      </c>
      <c r="F1892" s="32"/>
      <c r="G1892" s="32"/>
      <c r="H1892" s="32"/>
      <c r="I1892" s="32"/>
    </row>
    <row r="1893" spans="1:9" ht="38.25">
      <c r="A1893" s="30" t="s">
        <v>430</v>
      </c>
      <c r="B1893" s="31" t="s">
        <v>431</v>
      </c>
      <c r="C1893" s="31" t="s">
        <v>0</v>
      </c>
      <c r="D1893" s="32">
        <v>10200</v>
      </c>
      <c r="E1893" s="32">
        <f>E1894+E1898+E1901+E1906</f>
        <v>10200</v>
      </c>
      <c r="F1893" s="32">
        <f t="shared" ref="F1893:G1893" si="889">F1894+F1898+F1901+F1906</f>
        <v>8333.77</v>
      </c>
      <c r="G1893" s="32">
        <f t="shared" si="889"/>
        <v>8269.7350700000006</v>
      </c>
      <c r="H1893" s="32">
        <f t="shared" si="876"/>
        <v>81.075834019607854</v>
      </c>
      <c r="I1893" s="32">
        <f t="shared" si="877"/>
        <v>81.075834019607854</v>
      </c>
    </row>
    <row r="1894" spans="1:9">
      <c r="A1894" s="33" t="s">
        <v>60</v>
      </c>
      <c r="B1894" s="28" t="s">
        <v>432</v>
      </c>
      <c r="C1894" s="28" t="s">
        <v>0</v>
      </c>
      <c r="D1894" s="34">
        <v>5880</v>
      </c>
      <c r="E1894" s="34">
        <f>E1895</f>
        <v>5880</v>
      </c>
      <c r="F1894" s="34">
        <f t="shared" ref="F1894:G1894" si="890">F1895</f>
        <v>5880</v>
      </c>
      <c r="G1894" s="34">
        <f t="shared" si="890"/>
        <v>5880</v>
      </c>
      <c r="H1894" s="34">
        <f t="shared" si="876"/>
        <v>100</v>
      </c>
      <c r="I1894" s="34">
        <f t="shared" si="877"/>
        <v>100</v>
      </c>
    </row>
    <row r="1895" spans="1:9" ht="25.5">
      <c r="A1895" s="33" t="s">
        <v>62</v>
      </c>
      <c r="B1895" s="28" t="s">
        <v>432</v>
      </c>
      <c r="C1895" s="28" t="s">
        <v>63</v>
      </c>
      <c r="D1895" s="34">
        <v>5880</v>
      </c>
      <c r="E1895" s="34">
        <f>E1896+E1897</f>
        <v>5880</v>
      </c>
      <c r="F1895" s="34">
        <f t="shared" ref="F1895:G1895" si="891">F1896+F1897</f>
        <v>5880</v>
      </c>
      <c r="G1895" s="34">
        <f t="shared" si="891"/>
        <v>5880</v>
      </c>
      <c r="H1895" s="34">
        <f t="shared" si="876"/>
        <v>100</v>
      </c>
      <c r="I1895" s="34">
        <f t="shared" si="877"/>
        <v>100</v>
      </c>
    </row>
    <row r="1896" spans="1:9">
      <c r="A1896" s="33" t="s">
        <v>64</v>
      </c>
      <c r="B1896" s="28" t="s">
        <v>432</v>
      </c>
      <c r="C1896" s="28" t="s">
        <v>65</v>
      </c>
      <c r="D1896" s="34">
        <v>380</v>
      </c>
      <c r="E1896" s="34">
        <f>КВСР!J902</f>
        <v>380</v>
      </c>
      <c r="F1896" s="34">
        <f>КВСР!K902</f>
        <v>380</v>
      </c>
      <c r="G1896" s="34">
        <f>КВСР!L902</f>
        <v>380</v>
      </c>
      <c r="H1896" s="34">
        <f t="shared" si="876"/>
        <v>100</v>
      </c>
      <c r="I1896" s="34">
        <f t="shared" si="877"/>
        <v>100</v>
      </c>
    </row>
    <row r="1897" spans="1:9">
      <c r="A1897" s="33" t="s">
        <v>102</v>
      </c>
      <c r="B1897" s="28" t="s">
        <v>432</v>
      </c>
      <c r="C1897" s="28" t="s">
        <v>103</v>
      </c>
      <c r="D1897" s="34">
        <v>5500</v>
      </c>
      <c r="E1897" s="34">
        <f>КВСР!J2850</f>
        <v>5500</v>
      </c>
      <c r="F1897" s="34">
        <f>КВСР!K2850</f>
        <v>5500</v>
      </c>
      <c r="G1897" s="34">
        <f>КВСР!L2850</f>
        <v>5500</v>
      </c>
      <c r="H1897" s="34">
        <f t="shared" si="876"/>
        <v>100</v>
      </c>
      <c r="I1897" s="34">
        <f t="shared" si="877"/>
        <v>100</v>
      </c>
    </row>
    <row r="1898" spans="1:9">
      <c r="A1898" s="33" t="s">
        <v>487</v>
      </c>
      <c r="B1898" s="28" t="s">
        <v>521</v>
      </c>
      <c r="C1898" s="28" t="s">
        <v>0</v>
      </c>
      <c r="D1898" s="34">
        <v>1830</v>
      </c>
      <c r="E1898" s="34">
        <f>E1899</f>
        <v>1830</v>
      </c>
      <c r="F1898" s="34">
        <f t="shared" ref="F1898:G1899" si="892">F1899</f>
        <v>1830</v>
      </c>
      <c r="G1898" s="34">
        <f t="shared" si="892"/>
        <v>1830</v>
      </c>
      <c r="H1898" s="34">
        <f t="shared" si="876"/>
        <v>100</v>
      </c>
      <c r="I1898" s="34">
        <f t="shared" si="877"/>
        <v>100</v>
      </c>
    </row>
    <row r="1899" spans="1:9" ht="25.5">
      <c r="A1899" s="33" t="s">
        <v>62</v>
      </c>
      <c r="B1899" s="28" t="s">
        <v>521</v>
      </c>
      <c r="C1899" s="28" t="s">
        <v>63</v>
      </c>
      <c r="D1899" s="34">
        <v>1830</v>
      </c>
      <c r="E1899" s="34">
        <f>E1900</f>
        <v>1830</v>
      </c>
      <c r="F1899" s="34">
        <f t="shared" si="892"/>
        <v>1830</v>
      </c>
      <c r="G1899" s="34">
        <f t="shared" si="892"/>
        <v>1830</v>
      </c>
      <c r="H1899" s="34">
        <f t="shared" si="876"/>
        <v>100</v>
      </c>
      <c r="I1899" s="34">
        <f t="shared" si="877"/>
        <v>100</v>
      </c>
    </row>
    <row r="1900" spans="1:9">
      <c r="A1900" s="33" t="s">
        <v>102</v>
      </c>
      <c r="B1900" s="28" t="s">
        <v>521</v>
      </c>
      <c r="C1900" s="28" t="s">
        <v>103</v>
      </c>
      <c r="D1900" s="34">
        <v>1830</v>
      </c>
      <c r="E1900" s="34">
        <f>КВСР!J1197</f>
        <v>1830</v>
      </c>
      <c r="F1900" s="34">
        <f>КВСР!K1197</f>
        <v>1830</v>
      </c>
      <c r="G1900" s="34">
        <f>КВСР!L1197</f>
        <v>1830</v>
      </c>
      <c r="H1900" s="34">
        <f t="shared" si="876"/>
        <v>100</v>
      </c>
      <c r="I1900" s="34">
        <f t="shared" si="877"/>
        <v>100</v>
      </c>
    </row>
    <row r="1901" spans="1:9" ht="25.5">
      <c r="A1901" s="33" t="s">
        <v>682</v>
      </c>
      <c r="B1901" s="28" t="s">
        <v>683</v>
      </c>
      <c r="C1901" s="28" t="s">
        <v>0</v>
      </c>
      <c r="D1901" s="34">
        <v>2390</v>
      </c>
      <c r="E1901" s="34">
        <f>E1902+E1904</f>
        <v>2390</v>
      </c>
      <c r="F1901" s="34">
        <f t="shared" ref="F1901:G1901" si="893">F1902+F1904</f>
        <v>523.77</v>
      </c>
      <c r="G1901" s="34">
        <f t="shared" si="893"/>
        <v>459.73520000000002</v>
      </c>
      <c r="H1901" s="34">
        <f t="shared" si="876"/>
        <v>19.235782426778243</v>
      </c>
      <c r="I1901" s="34">
        <f t="shared" si="877"/>
        <v>19.235782426778243</v>
      </c>
    </row>
    <row r="1902" spans="1:9" ht="38.25">
      <c r="A1902" s="33" t="s">
        <v>85</v>
      </c>
      <c r="B1902" s="28" t="s">
        <v>683</v>
      </c>
      <c r="C1902" s="28" t="s">
        <v>86</v>
      </c>
      <c r="D1902" s="34">
        <v>270</v>
      </c>
      <c r="E1902" s="34">
        <f>E1903</f>
        <v>270</v>
      </c>
      <c r="F1902" s="34">
        <f t="shared" ref="F1902:G1902" si="894">F1903</f>
        <v>228.1</v>
      </c>
      <c r="G1902" s="34">
        <f t="shared" si="894"/>
        <v>174.26519999999999</v>
      </c>
      <c r="H1902" s="34">
        <f t="shared" si="876"/>
        <v>64.542666666666662</v>
      </c>
      <c r="I1902" s="34">
        <f t="shared" si="877"/>
        <v>64.542666666666662</v>
      </c>
    </row>
    <row r="1903" spans="1:9">
      <c r="A1903" s="33" t="s">
        <v>87</v>
      </c>
      <c r="B1903" s="28" t="s">
        <v>683</v>
      </c>
      <c r="C1903" s="28" t="s">
        <v>88</v>
      </c>
      <c r="D1903" s="34">
        <v>270</v>
      </c>
      <c r="E1903" s="34">
        <f>КВСР!J1522+КВСР!J2881</f>
        <v>270</v>
      </c>
      <c r="F1903" s="34">
        <f>КВСР!K1522+КВСР!K2881</f>
        <v>228.1</v>
      </c>
      <c r="G1903" s="34">
        <f>КВСР!L1522+КВСР!L2881</f>
        <v>174.26519999999999</v>
      </c>
      <c r="H1903" s="34">
        <f t="shared" si="876"/>
        <v>64.542666666666662</v>
      </c>
      <c r="I1903" s="34">
        <f t="shared" si="877"/>
        <v>64.542666666666662</v>
      </c>
    </row>
    <row r="1904" spans="1:9">
      <c r="A1904" s="33" t="s">
        <v>89</v>
      </c>
      <c r="B1904" s="28" t="s">
        <v>683</v>
      </c>
      <c r="C1904" s="28" t="s">
        <v>90</v>
      </c>
      <c r="D1904" s="34">
        <v>2120</v>
      </c>
      <c r="E1904" s="34">
        <f>E1905</f>
        <v>2120</v>
      </c>
      <c r="F1904" s="34">
        <f t="shared" ref="F1904:G1904" si="895">F1905</f>
        <v>295.67</v>
      </c>
      <c r="G1904" s="34">
        <f t="shared" si="895"/>
        <v>285.47000000000003</v>
      </c>
      <c r="H1904" s="34">
        <f t="shared" si="876"/>
        <v>13.465566037735851</v>
      </c>
      <c r="I1904" s="34">
        <f t="shared" si="877"/>
        <v>13.465566037735851</v>
      </c>
    </row>
    <row r="1905" spans="1:9" ht="25.5">
      <c r="A1905" s="33" t="s">
        <v>91</v>
      </c>
      <c r="B1905" s="28" t="s">
        <v>683</v>
      </c>
      <c r="C1905" s="28" t="s">
        <v>92</v>
      </c>
      <c r="D1905" s="34">
        <v>2120</v>
      </c>
      <c r="E1905" s="34">
        <f>КВСР!J1524</f>
        <v>2120</v>
      </c>
      <c r="F1905" s="34">
        <f>КВСР!K1524</f>
        <v>295.67</v>
      </c>
      <c r="G1905" s="34">
        <f>КВСР!L1524</f>
        <v>285.47000000000003</v>
      </c>
      <c r="H1905" s="34">
        <f t="shared" si="876"/>
        <v>13.465566037735851</v>
      </c>
      <c r="I1905" s="34">
        <f t="shared" si="877"/>
        <v>13.465566037735851</v>
      </c>
    </row>
    <row r="1906" spans="1:9" ht="25.5">
      <c r="A1906" s="33" t="s">
        <v>402</v>
      </c>
      <c r="B1906" s="28" t="s">
        <v>825</v>
      </c>
      <c r="C1906" s="28" t="s">
        <v>0</v>
      </c>
      <c r="D1906" s="34">
        <v>100</v>
      </c>
      <c r="E1906" s="34">
        <f>E1907</f>
        <v>100</v>
      </c>
      <c r="F1906" s="34">
        <f t="shared" ref="F1906:G1907" si="896">F1907</f>
        <v>100</v>
      </c>
      <c r="G1906" s="34">
        <f t="shared" si="896"/>
        <v>99.999870000000001</v>
      </c>
      <c r="H1906" s="34">
        <f t="shared" si="876"/>
        <v>99.999870000000001</v>
      </c>
      <c r="I1906" s="34">
        <f t="shared" si="877"/>
        <v>99.999870000000001</v>
      </c>
    </row>
    <row r="1907" spans="1:9">
      <c r="A1907" s="33" t="s">
        <v>89</v>
      </c>
      <c r="B1907" s="28" t="s">
        <v>825</v>
      </c>
      <c r="C1907" s="28" t="s">
        <v>90</v>
      </c>
      <c r="D1907" s="34">
        <v>100</v>
      </c>
      <c r="E1907" s="34">
        <f>E1908</f>
        <v>100</v>
      </c>
      <c r="F1907" s="34">
        <f t="shared" si="896"/>
        <v>100</v>
      </c>
      <c r="G1907" s="34">
        <f t="shared" si="896"/>
        <v>99.999870000000001</v>
      </c>
      <c r="H1907" s="34">
        <f t="shared" si="876"/>
        <v>99.999870000000001</v>
      </c>
      <c r="I1907" s="34">
        <f t="shared" si="877"/>
        <v>99.999870000000001</v>
      </c>
    </row>
    <row r="1908" spans="1:9" ht="25.5">
      <c r="A1908" s="33" t="s">
        <v>91</v>
      </c>
      <c r="B1908" s="28" t="s">
        <v>825</v>
      </c>
      <c r="C1908" s="28" t="s">
        <v>92</v>
      </c>
      <c r="D1908" s="34">
        <v>100</v>
      </c>
      <c r="E1908" s="34">
        <f>КВСР!J1835</f>
        <v>100</v>
      </c>
      <c r="F1908" s="34">
        <f>КВСР!K1835</f>
        <v>100</v>
      </c>
      <c r="G1908" s="34">
        <f>КВСР!L1835</f>
        <v>99.999870000000001</v>
      </c>
      <c r="H1908" s="34">
        <f t="shared" si="876"/>
        <v>99.999870000000001</v>
      </c>
      <c r="I1908" s="34">
        <f t="shared" si="877"/>
        <v>99.999870000000001</v>
      </c>
    </row>
    <row r="1909" spans="1:9">
      <c r="A1909" s="30" t="s">
        <v>0</v>
      </c>
      <c r="B1909" s="43" t="s">
        <v>0</v>
      </c>
      <c r="C1909" s="31" t="s">
        <v>0</v>
      </c>
      <c r="D1909" s="32" t="s">
        <v>0</v>
      </c>
      <c r="E1909" s="32" t="s">
        <v>0</v>
      </c>
      <c r="F1909" s="32"/>
      <c r="G1909" s="32"/>
      <c r="H1909" s="32"/>
      <c r="I1909" s="32"/>
    </row>
    <row r="1910" spans="1:9" ht="25.5">
      <c r="A1910" s="30" t="s">
        <v>175</v>
      </c>
      <c r="B1910" s="31" t="s">
        <v>176</v>
      </c>
      <c r="C1910" s="31" t="s">
        <v>0</v>
      </c>
      <c r="D1910" s="32">
        <v>1408180</v>
      </c>
      <c r="E1910" s="32">
        <f>E1911+E1914+E1917+E1920+E1923</f>
        <v>1408180.0000000002</v>
      </c>
      <c r="F1910" s="32">
        <f t="shared" ref="F1910:G1910" si="897">F1911+F1914+F1917+F1920+F1923</f>
        <v>1408180.0000000002</v>
      </c>
      <c r="G1910" s="32">
        <f t="shared" si="897"/>
        <v>1408180.0000000002</v>
      </c>
      <c r="H1910" s="32">
        <f t="shared" si="876"/>
        <v>100.00000000000003</v>
      </c>
      <c r="I1910" s="32">
        <f t="shared" si="877"/>
        <v>100</v>
      </c>
    </row>
    <row r="1911" spans="1:9">
      <c r="A1911" s="33" t="s">
        <v>60</v>
      </c>
      <c r="B1911" s="28" t="s">
        <v>325</v>
      </c>
      <c r="C1911" s="28" t="s">
        <v>0</v>
      </c>
      <c r="D1911" s="34">
        <v>123</v>
      </c>
      <c r="E1911" s="34">
        <f>E1912</f>
        <v>123</v>
      </c>
      <c r="F1911" s="34">
        <f t="shared" ref="F1911:G1912" si="898">F1912</f>
        <v>123</v>
      </c>
      <c r="G1911" s="34">
        <f t="shared" si="898"/>
        <v>123</v>
      </c>
      <c r="H1911" s="34">
        <f t="shared" si="876"/>
        <v>100</v>
      </c>
      <c r="I1911" s="34">
        <f t="shared" si="877"/>
        <v>100</v>
      </c>
    </row>
    <row r="1912" spans="1:9" ht="25.5">
      <c r="A1912" s="33" t="s">
        <v>62</v>
      </c>
      <c r="B1912" s="28" t="s">
        <v>325</v>
      </c>
      <c r="C1912" s="28" t="s">
        <v>63</v>
      </c>
      <c r="D1912" s="34">
        <v>123</v>
      </c>
      <c r="E1912" s="34">
        <f>E1913</f>
        <v>123</v>
      </c>
      <c r="F1912" s="34">
        <f t="shared" si="898"/>
        <v>123</v>
      </c>
      <c r="G1912" s="34">
        <f t="shared" si="898"/>
        <v>123</v>
      </c>
      <c r="H1912" s="34">
        <f t="shared" si="876"/>
        <v>100</v>
      </c>
      <c r="I1912" s="34">
        <f t="shared" si="877"/>
        <v>100</v>
      </c>
    </row>
    <row r="1913" spans="1:9">
      <c r="A1913" s="33" t="s">
        <v>102</v>
      </c>
      <c r="B1913" s="28" t="s">
        <v>325</v>
      </c>
      <c r="C1913" s="28" t="s">
        <v>103</v>
      </c>
      <c r="D1913" s="34">
        <v>123</v>
      </c>
      <c r="E1913" s="34">
        <f>КВСР!J590+КВСР!J579</f>
        <v>123</v>
      </c>
      <c r="F1913" s="34">
        <f>КВСР!K590+КВСР!K579</f>
        <v>123</v>
      </c>
      <c r="G1913" s="34">
        <f>КВСР!L590+КВСР!L579</f>
        <v>123</v>
      </c>
      <c r="H1913" s="34">
        <f t="shared" si="876"/>
        <v>100</v>
      </c>
      <c r="I1913" s="34">
        <f t="shared" si="877"/>
        <v>100</v>
      </c>
    </row>
    <row r="1914" spans="1:9" ht="25.5">
      <c r="A1914" s="33" t="s">
        <v>40</v>
      </c>
      <c r="B1914" s="28" t="s">
        <v>177</v>
      </c>
      <c r="C1914" s="28" t="s">
        <v>0</v>
      </c>
      <c r="D1914" s="34">
        <v>299980.09999999998</v>
      </c>
      <c r="E1914" s="34">
        <f>E1915</f>
        <v>299980.06900000002</v>
      </c>
      <c r="F1914" s="34">
        <f t="shared" ref="F1914:G1915" si="899">F1915</f>
        <v>299980.06900000002</v>
      </c>
      <c r="G1914" s="34">
        <f t="shared" si="899"/>
        <v>299980.06900000002</v>
      </c>
      <c r="H1914" s="34">
        <f t="shared" si="876"/>
        <v>99.99998966598119</v>
      </c>
      <c r="I1914" s="34">
        <f t="shared" si="877"/>
        <v>100</v>
      </c>
    </row>
    <row r="1915" spans="1:9">
      <c r="A1915" s="33" t="s">
        <v>97</v>
      </c>
      <c r="B1915" s="28" t="s">
        <v>177</v>
      </c>
      <c r="C1915" s="28" t="s">
        <v>98</v>
      </c>
      <c r="D1915" s="34">
        <v>299980.09999999998</v>
      </c>
      <c r="E1915" s="34">
        <f>E1916</f>
        <v>299980.06900000002</v>
      </c>
      <c r="F1915" s="34">
        <f t="shared" si="899"/>
        <v>299980.06900000002</v>
      </c>
      <c r="G1915" s="34">
        <f t="shared" si="899"/>
        <v>299980.06900000002</v>
      </c>
      <c r="H1915" s="34">
        <f t="shared" si="876"/>
        <v>99.99998966598119</v>
      </c>
      <c r="I1915" s="34">
        <f t="shared" si="877"/>
        <v>100</v>
      </c>
    </row>
    <row r="1916" spans="1:9">
      <c r="A1916" s="33" t="s">
        <v>178</v>
      </c>
      <c r="B1916" s="28" t="s">
        <v>177</v>
      </c>
      <c r="C1916" s="28" t="s">
        <v>179</v>
      </c>
      <c r="D1916" s="34">
        <v>299980.09999999998</v>
      </c>
      <c r="E1916" s="34">
        <f>КВСР!J238</f>
        <v>299980.06900000002</v>
      </c>
      <c r="F1916" s="34">
        <f>КВСР!K238</f>
        <v>299980.06900000002</v>
      </c>
      <c r="G1916" s="34">
        <f>КВСР!L238</f>
        <v>299980.06900000002</v>
      </c>
      <c r="H1916" s="34">
        <f t="shared" si="876"/>
        <v>99.99998966598119</v>
      </c>
      <c r="I1916" s="34">
        <f t="shared" si="877"/>
        <v>100</v>
      </c>
    </row>
    <row r="1917" spans="1:9">
      <c r="A1917" s="33" t="s">
        <v>350</v>
      </c>
      <c r="B1917" s="28" t="s">
        <v>394</v>
      </c>
      <c r="C1917" s="28" t="s">
        <v>0</v>
      </c>
      <c r="D1917" s="34">
        <v>960</v>
      </c>
      <c r="E1917" s="34">
        <f>E1918</f>
        <v>960</v>
      </c>
      <c r="F1917" s="34">
        <f t="shared" ref="F1917:G1918" si="900">F1918</f>
        <v>960</v>
      </c>
      <c r="G1917" s="34">
        <f t="shared" si="900"/>
        <v>960</v>
      </c>
      <c r="H1917" s="34">
        <f t="shared" si="876"/>
        <v>100</v>
      </c>
      <c r="I1917" s="34">
        <f t="shared" si="877"/>
        <v>100</v>
      </c>
    </row>
    <row r="1918" spans="1:9" ht="25.5">
      <c r="A1918" s="33" t="s">
        <v>62</v>
      </c>
      <c r="B1918" s="28" t="s">
        <v>394</v>
      </c>
      <c r="C1918" s="28" t="s">
        <v>63</v>
      </c>
      <c r="D1918" s="34">
        <v>960</v>
      </c>
      <c r="E1918" s="34">
        <f>E1919</f>
        <v>960</v>
      </c>
      <c r="F1918" s="34">
        <f t="shared" si="900"/>
        <v>960</v>
      </c>
      <c r="G1918" s="34">
        <f t="shared" si="900"/>
        <v>960</v>
      </c>
      <c r="H1918" s="34">
        <f t="shared" si="876"/>
        <v>100</v>
      </c>
      <c r="I1918" s="34">
        <f t="shared" si="877"/>
        <v>100</v>
      </c>
    </row>
    <row r="1919" spans="1:9">
      <c r="A1919" s="33" t="s">
        <v>64</v>
      </c>
      <c r="B1919" s="28" t="s">
        <v>394</v>
      </c>
      <c r="C1919" s="28" t="s">
        <v>65</v>
      </c>
      <c r="D1919" s="34">
        <v>960</v>
      </c>
      <c r="E1919" s="34">
        <f>КВСР!J795</f>
        <v>960</v>
      </c>
      <c r="F1919" s="34">
        <f>КВСР!K795</f>
        <v>960</v>
      </c>
      <c r="G1919" s="34">
        <f>КВСР!L795</f>
        <v>960</v>
      </c>
      <c r="H1919" s="34">
        <f t="shared" si="876"/>
        <v>100</v>
      </c>
      <c r="I1919" s="34">
        <f t="shared" si="877"/>
        <v>100</v>
      </c>
    </row>
    <row r="1920" spans="1:9" ht="51">
      <c r="A1920" s="33" t="s">
        <v>180</v>
      </c>
      <c r="B1920" s="28" t="s">
        <v>181</v>
      </c>
      <c r="C1920" s="28" t="s">
        <v>0</v>
      </c>
      <c r="D1920" s="34">
        <v>1106871</v>
      </c>
      <c r="E1920" s="34">
        <f>E1921</f>
        <v>1106871</v>
      </c>
      <c r="F1920" s="34">
        <f t="shared" ref="F1920:G1921" si="901">F1921</f>
        <v>1106871</v>
      </c>
      <c r="G1920" s="34">
        <f t="shared" si="901"/>
        <v>1106871</v>
      </c>
      <c r="H1920" s="34">
        <f t="shared" si="876"/>
        <v>100</v>
      </c>
      <c r="I1920" s="34">
        <f t="shared" si="877"/>
        <v>100</v>
      </c>
    </row>
    <row r="1921" spans="1:9">
      <c r="A1921" s="33" t="s">
        <v>97</v>
      </c>
      <c r="B1921" s="28" t="s">
        <v>181</v>
      </c>
      <c r="C1921" s="28" t="s">
        <v>98</v>
      </c>
      <c r="D1921" s="34">
        <v>1106871</v>
      </c>
      <c r="E1921" s="34">
        <f>E1922</f>
        <v>1106871</v>
      </c>
      <c r="F1921" s="34">
        <f t="shared" si="901"/>
        <v>1106871</v>
      </c>
      <c r="G1921" s="34">
        <f t="shared" si="901"/>
        <v>1106871</v>
      </c>
      <c r="H1921" s="34">
        <f t="shared" si="876"/>
        <v>100</v>
      </c>
      <c r="I1921" s="34">
        <f t="shared" si="877"/>
        <v>100</v>
      </c>
    </row>
    <row r="1922" spans="1:9">
      <c r="A1922" s="33" t="s">
        <v>178</v>
      </c>
      <c r="B1922" s="28" t="s">
        <v>181</v>
      </c>
      <c r="C1922" s="28" t="s">
        <v>179</v>
      </c>
      <c r="D1922" s="34">
        <v>1106871</v>
      </c>
      <c r="E1922" s="34">
        <f>КВСР!J241</f>
        <v>1106871</v>
      </c>
      <c r="F1922" s="34">
        <f>КВСР!K241</f>
        <v>1106871</v>
      </c>
      <c r="G1922" s="34">
        <f>КВСР!L241</f>
        <v>1106871</v>
      </c>
      <c r="H1922" s="34">
        <f t="shared" si="876"/>
        <v>100</v>
      </c>
      <c r="I1922" s="34">
        <f t="shared" si="877"/>
        <v>100</v>
      </c>
    </row>
    <row r="1923" spans="1:9" ht="38.25">
      <c r="A1923" s="33" t="s">
        <v>182</v>
      </c>
      <c r="B1923" s="28" t="s">
        <v>183</v>
      </c>
      <c r="C1923" s="28" t="s">
        <v>0</v>
      </c>
      <c r="D1923" s="34">
        <v>245.9</v>
      </c>
      <c r="E1923" s="34">
        <f>E1924</f>
        <v>245.93100000000001</v>
      </c>
      <c r="F1923" s="34">
        <f t="shared" ref="F1923:G1924" si="902">F1924</f>
        <v>245.93100000000001</v>
      </c>
      <c r="G1923" s="34">
        <f t="shared" si="902"/>
        <v>245.93100000000001</v>
      </c>
      <c r="H1923" s="34">
        <f t="shared" si="876"/>
        <v>100.01260675071167</v>
      </c>
      <c r="I1923" s="34">
        <f t="shared" si="877"/>
        <v>100</v>
      </c>
    </row>
    <row r="1924" spans="1:9">
      <c r="A1924" s="33" t="s">
        <v>97</v>
      </c>
      <c r="B1924" s="28" t="s">
        <v>183</v>
      </c>
      <c r="C1924" s="28" t="s">
        <v>98</v>
      </c>
      <c r="D1924" s="34">
        <v>245.9</v>
      </c>
      <c r="E1924" s="34">
        <f>E1925</f>
        <v>245.93100000000001</v>
      </c>
      <c r="F1924" s="34">
        <f t="shared" si="902"/>
        <v>245.93100000000001</v>
      </c>
      <c r="G1924" s="34">
        <f t="shared" si="902"/>
        <v>245.93100000000001</v>
      </c>
      <c r="H1924" s="34">
        <f t="shared" si="876"/>
        <v>100.01260675071167</v>
      </c>
      <c r="I1924" s="34">
        <f t="shared" si="877"/>
        <v>100</v>
      </c>
    </row>
    <row r="1925" spans="1:9">
      <c r="A1925" s="33" t="s">
        <v>178</v>
      </c>
      <c r="B1925" s="28" t="s">
        <v>183</v>
      </c>
      <c r="C1925" s="28" t="s">
        <v>179</v>
      </c>
      <c r="D1925" s="34">
        <v>245.9</v>
      </c>
      <c r="E1925" s="34">
        <f>КВСР!J244</f>
        <v>245.93100000000001</v>
      </c>
      <c r="F1925" s="34">
        <f>КВСР!K244</f>
        <v>245.93100000000001</v>
      </c>
      <c r="G1925" s="34">
        <f>КВСР!L244</f>
        <v>245.93100000000001</v>
      </c>
      <c r="H1925" s="34">
        <f t="shared" si="876"/>
        <v>100.01260675071167</v>
      </c>
      <c r="I1925" s="34">
        <f t="shared" si="877"/>
        <v>100</v>
      </c>
    </row>
    <row r="1926" spans="1:9">
      <c r="A1926" s="30" t="s">
        <v>0</v>
      </c>
      <c r="B1926" s="43" t="s">
        <v>0</v>
      </c>
      <c r="C1926" s="31" t="s">
        <v>0</v>
      </c>
      <c r="D1926" s="32" t="s">
        <v>0</v>
      </c>
      <c r="E1926" s="32" t="s">
        <v>0</v>
      </c>
      <c r="F1926" s="32"/>
      <c r="G1926" s="32"/>
      <c r="H1926" s="32"/>
      <c r="I1926" s="32"/>
    </row>
    <row r="1927" spans="1:9" ht="63.75">
      <c r="A1927" s="30" t="s">
        <v>867</v>
      </c>
      <c r="B1927" s="31" t="s">
        <v>868</v>
      </c>
      <c r="C1927" s="31" t="s">
        <v>0</v>
      </c>
      <c r="D1927" s="32">
        <v>2446</v>
      </c>
      <c r="E1927" s="32">
        <f>E1928+E1931+E1934</f>
        <v>4892</v>
      </c>
      <c r="F1927" s="32">
        <f t="shared" ref="F1927:G1927" si="903">F1928+F1931+F1934</f>
        <v>4892</v>
      </c>
      <c r="G1927" s="32">
        <f t="shared" si="903"/>
        <v>4892</v>
      </c>
      <c r="H1927" s="32">
        <f t="shared" si="876"/>
        <v>200</v>
      </c>
      <c r="I1927" s="32">
        <f t="shared" si="877"/>
        <v>100</v>
      </c>
    </row>
    <row r="1928" spans="1:9" ht="63.75">
      <c r="A1928" s="60" t="s">
        <v>1248</v>
      </c>
      <c r="B1928" s="52" t="s">
        <v>1247</v>
      </c>
      <c r="C1928" s="6"/>
      <c r="D1928" s="32"/>
      <c r="E1928" s="34">
        <f>E1929</f>
        <v>2446</v>
      </c>
      <c r="F1928" s="34">
        <f t="shared" ref="F1928:G1929" si="904">F1929</f>
        <v>2446</v>
      </c>
      <c r="G1928" s="34">
        <f t="shared" si="904"/>
        <v>2446</v>
      </c>
      <c r="H1928" s="34">
        <v>0</v>
      </c>
      <c r="I1928" s="34">
        <f t="shared" si="877"/>
        <v>100</v>
      </c>
    </row>
    <row r="1929" spans="1:9" ht="25.5">
      <c r="A1929" s="8" t="s">
        <v>62</v>
      </c>
      <c r="B1929" s="52" t="s">
        <v>1247</v>
      </c>
      <c r="C1929" s="2">
        <v>600</v>
      </c>
      <c r="D1929" s="32"/>
      <c r="E1929" s="34">
        <f>E1930</f>
        <v>2446</v>
      </c>
      <c r="F1929" s="34">
        <f t="shared" si="904"/>
        <v>2446</v>
      </c>
      <c r="G1929" s="34">
        <f t="shared" si="904"/>
        <v>2446</v>
      </c>
      <c r="H1929" s="34">
        <v>0</v>
      </c>
      <c r="I1929" s="34">
        <f t="shared" si="877"/>
        <v>100</v>
      </c>
    </row>
    <row r="1930" spans="1:9">
      <c r="A1930" s="8" t="s">
        <v>64</v>
      </c>
      <c r="B1930" s="52" t="s">
        <v>1247</v>
      </c>
      <c r="C1930" s="6">
        <v>610</v>
      </c>
      <c r="D1930" s="32"/>
      <c r="E1930" s="34">
        <f>КВСР!J1972</f>
        <v>2446</v>
      </c>
      <c r="F1930" s="34">
        <f>КВСР!K1972</f>
        <v>2446</v>
      </c>
      <c r="G1930" s="34">
        <f>КВСР!L1972</f>
        <v>2446</v>
      </c>
      <c r="H1930" s="34">
        <v>0</v>
      </c>
      <c r="I1930" s="34">
        <f t="shared" ref="I1930:I1993" si="905">G1930/E1930*100</f>
        <v>100</v>
      </c>
    </row>
    <row r="1931" spans="1:9">
      <c r="A1931" s="33" t="s">
        <v>60</v>
      </c>
      <c r="B1931" s="28" t="s">
        <v>869</v>
      </c>
      <c r="C1931" s="28" t="s">
        <v>0</v>
      </c>
      <c r="D1931" s="34">
        <v>2015.3</v>
      </c>
      <c r="E1931" s="34">
        <f>E1932</f>
        <v>2015.3</v>
      </c>
      <c r="F1931" s="34">
        <f t="shared" ref="F1931:G1932" si="906">F1932</f>
        <v>2015.3</v>
      </c>
      <c r="G1931" s="34">
        <f t="shared" si="906"/>
        <v>2015.3</v>
      </c>
      <c r="H1931" s="34">
        <f t="shared" ref="H1931:H1993" si="907">G1931/D1931*100</f>
        <v>100</v>
      </c>
      <c r="I1931" s="34">
        <f t="shared" si="905"/>
        <v>100</v>
      </c>
    </row>
    <row r="1932" spans="1:9" ht="25.5">
      <c r="A1932" s="33" t="s">
        <v>62</v>
      </c>
      <c r="B1932" s="28" t="s">
        <v>869</v>
      </c>
      <c r="C1932" s="28" t="s">
        <v>63</v>
      </c>
      <c r="D1932" s="34">
        <v>2015.3</v>
      </c>
      <c r="E1932" s="34">
        <f>E1933</f>
        <v>2015.3</v>
      </c>
      <c r="F1932" s="34">
        <f t="shared" si="906"/>
        <v>2015.3</v>
      </c>
      <c r="G1932" s="34">
        <f t="shared" si="906"/>
        <v>2015.3</v>
      </c>
      <c r="H1932" s="34">
        <f t="shared" si="907"/>
        <v>100</v>
      </c>
      <c r="I1932" s="34">
        <f t="shared" si="905"/>
        <v>100</v>
      </c>
    </row>
    <row r="1933" spans="1:9">
      <c r="A1933" s="33" t="s">
        <v>64</v>
      </c>
      <c r="B1933" s="28" t="s">
        <v>869</v>
      </c>
      <c r="C1933" s="28" t="s">
        <v>65</v>
      </c>
      <c r="D1933" s="34">
        <v>2015.3</v>
      </c>
      <c r="E1933" s="34">
        <f>КВСР!J1975</f>
        <v>2015.3</v>
      </c>
      <c r="F1933" s="34">
        <f>КВСР!K1975</f>
        <v>2015.3</v>
      </c>
      <c r="G1933" s="34">
        <f>КВСР!L1975</f>
        <v>2015.3</v>
      </c>
      <c r="H1933" s="34">
        <f t="shared" si="907"/>
        <v>100</v>
      </c>
      <c r="I1933" s="34">
        <f t="shared" si="905"/>
        <v>100</v>
      </c>
    </row>
    <row r="1934" spans="1:9" ht="25.5">
      <c r="A1934" s="33" t="s">
        <v>870</v>
      </c>
      <c r="B1934" s="28" t="s">
        <v>871</v>
      </c>
      <c r="C1934" s="28" t="s">
        <v>0</v>
      </c>
      <c r="D1934" s="34">
        <v>430.7</v>
      </c>
      <c r="E1934" s="34">
        <f>E1935</f>
        <v>430.7</v>
      </c>
      <c r="F1934" s="34">
        <f t="shared" ref="F1934:G1935" si="908">F1935</f>
        <v>430.7</v>
      </c>
      <c r="G1934" s="34">
        <f t="shared" si="908"/>
        <v>430.7</v>
      </c>
      <c r="H1934" s="34">
        <f t="shared" si="907"/>
        <v>100</v>
      </c>
      <c r="I1934" s="34">
        <f t="shared" si="905"/>
        <v>100</v>
      </c>
    </row>
    <row r="1935" spans="1:9" ht="25.5">
      <c r="A1935" s="33" t="s">
        <v>62</v>
      </c>
      <c r="B1935" s="28" t="s">
        <v>871</v>
      </c>
      <c r="C1935" s="28" t="s">
        <v>63</v>
      </c>
      <c r="D1935" s="34">
        <v>430.7</v>
      </c>
      <c r="E1935" s="34">
        <f>E1936</f>
        <v>430.7</v>
      </c>
      <c r="F1935" s="34">
        <f t="shared" si="908"/>
        <v>430.7</v>
      </c>
      <c r="G1935" s="34">
        <f t="shared" si="908"/>
        <v>430.7</v>
      </c>
      <c r="H1935" s="34">
        <f t="shared" si="907"/>
        <v>100</v>
      </c>
      <c r="I1935" s="34">
        <f t="shared" si="905"/>
        <v>100</v>
      </c>
    </row>
    <row r="1936" spans="1:9" ht="11.25" customHeight="1">
      <c r="A1936" s="33" t="s">
        <v>64</v>
      </c>
      <c r="B1936" s="28" t="s">
        <v>871</v>
      </c>
      <c r="C1936" s="28" t="s">
        <v>65</v>
      </c>
      <c r="D1936" s="34">
        <v>430.7</v>
      </c>
      <c r="E1936" s="34">
        <f>КВСР!J1978</f>
        <v>430.7</v>
      </c>
      <c r="F1936" s="34">
        <f>КВСР!K1978</f>
        <v>430.7</v>
      </c>
      <c r="G1936" s="34">
        <f>КВСР!L1978</f>
        <v>430.7</v>
      </c>
      <c r="H1936" s="34">
        <f t="shared" si="907"/>
        <v>100</v>
      </c>
      <c r="I1936" s="34">
        <f t="shared" si="905"/>
        <v>100</v>
      </c>
    </row>
    <row r="1937" spans="1:9" ht="15.75" hidden="1">
      <c r="A1937" s="45" t="s">
        <v>0</v>
      </c>
      <c r="B1937" s="46" t="s">
        <v>0</v>
      </c>
      <c r="C1937" s="46" t="s">
        <v>0</v>
      </c>
      <c r="D1937" s="47" t="s">
        <v>0</v>
      </c>
      <c r="E1937" s="47" t="s">
        <v>0</v>
      </c>
      <c r="F1937" s="47"/>
      <c r="G1937" s="47"/>
      <c r="H1937" s="47"/>
      <c r="I1937" s="47"/>
    </row>
    <row r="1938" spans="1:9">
      <c r="A1938" s="30" t="s">
        <v>1221</v>
      </c>
      <c r="B1938" s="28" t="s">
        <v>0</v>
      </c>
      <c r="C1938" s="28" t="s">
        <v>0</v>
      </c>
      <c r="D1938" s="32">
        <v>1102942.8999999999</v>
      </c>
      <c r="E1938" s="32">
        <f>E1940+E1951+E1974+E1999+E2009+E2018+E2033+E2049+E2057</f>
        <v>1110567.31222</v>
      </c>
      <c r="F1938" s="32">
        <f t="shared" ref="F1938:G1938" si="909">F1940+F1951+F1974+F1999+F2009+F2018+F2033+F2049+F2057</f>
        <v>1106480.7538600001</v>
      </c>
      <c r="G1938" s="32">
        <f t="shared" si="909"/>
        <v>1096499.8944699999</v>
      </c>
      <c r="H1938" s="32">
        <f t="shared" si="907"/>
        <v>99.415835078135046</v>
      </c>
      <c r="I1938" s="32">
        <f t="shared" si="905"/>
        <v>98.733312461549076</v>
      </c>
    </row>
    <row r="1939" spans="1:9">
      <c r="A1939" s="30" t="s">
        <v>0</v>
      </c>
      <c r="B1939" s="43" t="s">
        <v>0</v>
      </c>
      <c r="C1939" s="31" t="s">
        <v>0</v>
      </c>
      <c r="D1939" s="32" t="s">
        <v>0</v>
      </c>
      <c r="E1939" s="32" t="s">
        <v>0</v>
      </c>
      <c r="F1939" s="32"/>
      <c r="G1939" s="32"/>
      <c r="H1939" s="32"/>
      <c r="I1939" s="32"/>
    </row>
    <row r="1940" spans="1:9" ht="25.5">
      <c r="A1940" s="30" t="s">
        <v>1051</v>
      </c>
      <c r="B1940" s="31" t="s">
        <v>1052</v>
      </c>
      <c r="C1940" s="31" t="s">
        <v>0</v>
      </c>
      <c r="D1940" s="32">
        <v>19853</v>
      </c>
      <c r="E1940" s="32">
        <f>E1941+E1946</f>
        <v>21153</v>
      </c>
      <c r="F1940" s="32">
        <f t="shared" ref="F1940:G1940" si="910">F1941+F1946</f>
        <v>21153</v>
      </c>
      <c r="G1940" s="32">
        <f t="shared" si="910"/>
        <v>21087.51064</v>
      </c>
      <c r="H1940" s="32">
        <f t="shared" si="907"/>
        <v>106.21825739182995</v>
      </c>
      <c r="I1940" s="32">
        <f t="shared" si="905"/>
        <v>99.690401550607476</v>
      </c>
    </row>
    <row r="1941" spans="1:9">
      <c r="A1941" s="30" t="s">
        <v>1053</v>
      </c>
      <c r="B1941" s="31" t="s">
        <v>1054</v>
      </c>
      <c r="C1941" s="31" t="s">
        <v>0</v>
      </c>
      <c r="D1941" s="32">
        <v>6096.2</v>
      </c>
      <c r="E1941" s="32">
        <f>E1942</f>
        <v>6096.2</v>
      </c>
      <c r="F1941" s="32">
        <f t="shared" ref="F1941:G1943" si="911">F1942</f>
        <v>6096.2</v>
      </c>
      <c r="G1941" s="32">
        <f t="shared" si="911"/>
        <v>6087.6290300000001</v>
      </c>
      <c r="H1941" s="32">
        <f t="shared" si="907"/>
        <v>99.859404711131532</v>
      </c>
      <c r="I1941" s="32">
        <f t="shared" si="905"/>
        <v>99.859404711131532</v>
      </c>
    </row>
    <row r="1942" spans="1:9">
      <c r="A1942" s="33" t="s">
        <v>83</v>
      </c>
      <c r="B1942" s="28" t="s">
        <v>1055</v>
      </c>
      <c r="C1942" s="28" t="s">
        <v>0</v>
      </c>
      <c r="D1942" s="34">
        <v>6096.2</v>
      </c>
      <c r="E1942" s="34">
        <f>E1943</f>
        <v>6096.2</v>
      </c>
      <c r="F1942" s="34">
        <f t="shared" si="911"/>
        <v>6096.2</v>
      </c>
      <c r="G1942" s="34">
        <f t="shared" si="911"/>
        <v>6087.6290300000001</v>
      </c>
      <c r="H1942" s="34">
        <f t="shared" si="907"/>
        <v>99.859404711131532</v>
      </c>
      <c r="I1942" s="34">
        <f t="shared" si="905"/>
        <v>99.859404711131532</v>
      </c>
    </row>
    <row r="1943" spans="1:9" ht="38.25">
      <c r="A1943" s="33" t="s">
        <v>85</v>
      </c>
      <c r="B1943" s="28" t="s">
        <v>1055</v>
      </c>
      <c r="C1943" s="28" t="s">
        <v>86</v>
      </c>
      <c r="D1943" s="34">
        <v>6096.2</v>
      </c>
      <c r="E1943" s="34">
        <f>E1944</f>
        <v>6096.2</v>
      </c>
      <c r="F1943" s="34">
        <f t="shared" si="911"/>
        <v>6096.2</v>
      </c>
      <c r="G1943" s="34">
        <f t="shared" si="911"/>
        <v>6087.6290300000001</v>
      </c>
      <c r="H1943" s="34">
        <f t="shared" si="907"/>
        <v>99.859404711131532</v>
      </c>
      <c r="I1943" s="34">
        <f t="shared" si="905"/>
        <v>99.859404711131532</v>
      </c>
    </row>
    <row r="1944" spans="1:9">
      <c r="A1944" s="33" t="s">
        <v>87</v>
      </c>
      <c r="B1944" s="28" t="s">
        <v>1055</v>
      </c>
      <c r="C1944" s="28" t="s">
        <v>88</v>
      </c>
      <c r="D1944" s="34">
        <v>6096.2</v>
      </c>
      <c r="E1944" s="34">
        <f>КВСР!J2529</f>
        <v>6096.2</v>
      </c>
      <c r="F1944" s="34">
        <f>КВСР!K2529</f>
        <v>6096.2</v>
      </c>
      <c r="G1944" s="34">
        <f>КВСР!L2529</f>
        <v>6087.6290300000001</v>
      </c>
      <c r="H1944" s="34">
        <f t="shared" si="907"/>
        <v>99.859404711131532</v>
      </c>
      <c r="I1944" s="34">
        <f t="shared" si="905"/>
        <v>99.859404711131532</v>
      </c>
    </row>
    <row r="1945" spans="1:9">
      <c r="A1945" s="30" t="s">
        <v>0</v>
      </c>
      <c r="B1945" s="43" t="s">
        <v>0</v>
      </c>
      <c r="C1945" s="31" t="s">
        <v>0</v>
      </c>
      <c r="D1945" s="32" t="s">
        <v>0</v>
      </c>
      <c r="E1945" s="32" t="s">
        <v>0</v>
      </c>
      <c r="F1945" s="32"/>
      <c r="G1945" s="32"/>
      <c r="H1945" s="32"/>
      <c r="I1945" s="32"/>
    </row>
    <row r="1946" spans="1:9">
      <c r="A1946" s="30" t="s">
        <v>1068</v>
      </c>
      <c r="B1946" s="31" t="s">
        <v>1069</v>
      </c>
      <c r="C1946" s="31" t="s">
        <v>0</v>
      </c>
      <c r="D1946" s="32">
        <v>13756.8</v>
      </c>
      <c r="E1946" s="32">
        <f>E1947</f>
        <v>15056.8</v>
      </c>
      <c r="F1946" s="32">
        <f t="shared" ref="F1946:G1948" si="912">F1947</f>
        <v>15056.8</v>
      </c>
      <c r="G1946" s="32">
        <f t="shared" si="912"/>
        <v>14999.88161</v>
      </c>
      <c r="H1946" s="32">
        <f t="shared" si="907"/>
        <v>109.03612475284952</v>
      </c>
      <c r="I1946" s="32">
        <f t="shared" si="905"/>
        <v>99.621975519366671</v>
      </c>
    </row>
    <row r="1947" spans="1:9">
      <c r="A1947" s="33" t="s">
        <v>83</v>
      </c>
      <c r="B1947" s="28" t="s">
        <v>1070</v>
      </c>
      <c r="C1947" s="28" t="s">
        <v>0</v>
      </c>
      <c r="D1947" s="34">
        <v>13756.8</v>
      </c>
      <c r="E1947" s="34">
        <f>E1948</f>
        <v>15056.8</v>
      </c>
      <c r="F1947" s="34">
        <f t="shared" si="912"/>
        <v>15056.8</v>
      </c>
      <c r="G1947" s="34">
        <f t="shared" si="912"/>
        <v>14999.88161</v>
      </c>
      <c r="H1947" s="34">
        <f t="shared" si="907"/>
        <v>109.03612475284952</v>
      </c>
      <c r="I1947" s="34">
        <f t="shared" si="905"/>
        <v>99.621975519366671</v>
      </c>
    </row>
    <row r="1948" spans="1:9" ht="38.25">
      <c r="A1948" s="33" t="s">
        <v>85</v>
      </c>
      <c r="B1948" s="28" t="s">
        <v>1070</v>
      </c>
      <c r="C1948" s="28" t="s">
        <v>86</v>
      </c>
      <c r="D1948" s="34">
        <v>13756.8</v>
      </c>
      <c r="E1948" s="34">
        <f>E1949</f>
        <v>15056.8</v>
      </c>
      <c r="F1948" s="34">
        <f t="shared" si="912"/>
        <v>15056.8</v>
      </c>
      <c r="G1948" s="34">
        <f t="shared" si="912"/>
        <v>14999.88161</v>
      </c>
      <c r="H1948" s="34">
        <f t="shared" si="907"/>
        <v>109.03612475284952</v>
      </c>
      <c r="I1948" s="34">
        <f t="shared" si="905"/>
        <v>99.621975519366671</v>
      </c>
    </row>
    <row r="1949" spans="1:9">
      <c r="A1949" s="33" t="s">
        <v>87</v>
      </c>
      <c r="B1949" s="28" t="s">
        <v>1070</v>
      </c>
      <c r="C1949" s="28" t="s">
        <v>88</v>
      </c>
      <c r="D1949" s="34">
        <v>13756.8</v>
      </c>
      <c r="E1949" s="34">
        <f>КВСР!J2565</f>
        <v>15056.8</v>
      </c>
      <c r="F1949" s="34">
        <f>КВСР!K2565</f>
        <v>15056.8</v>
      </c>
      <c r="G1949" s="34">
        <f>КВСР!L2565</f>
        <v>14999.88161</v>
      </c>
      <c r="H1949" s="34">
        <f t="shared" si="907"/>
        <v>109.03612475284952</v>
      </c>
      <c r="I1949" s="34">
        <f t="shared" si="905"/>
        <v>99.621975519366671</v>
      </c>
    </row>
    <row r="1950" spans="1:9">
      <c r="A1950" s="30" t="s">
        <v>0</v>
      </c>
      <c r="B1950" s="43" t="s">
        <v>0</v>
      </c>
      <c r="C1950" s="31" t="s">
        <v>0</v>
      </c>
      <c r="D1950" s="32" t="s">
        <v>0</v>
      </c>
      <c r="E1950" s="32" t="s">
        <v>0</v>
      </c>
      <c r="F1950" s="32"/>
      <c r="G1950" s="32"/>
      <c r="H1950" s="32"/>
      <c r="I1950" s="32"/>
    </row>
    <row r="1951" spans="1:9">
      <c r="A1951" s="30" t="s">
        <v>1146</v>
      </c>
      <c r="B1951" s="31" t="s">
        <v>1147</v>
      </c>
      <c r="C1951" s="31" t="s">
        <v>0</v>
      </c>
      <c r="D1951" s="32">
        <v>202578.7</v>
      </c>
      <c r="E1951" s="32">
        <f>E1952+E1957+E1962</f>
        <v>202578.69999999998</v>
      </c>
      <c r="F1951" s="32">
        <f t="shared" ref="F1951:G1951" si="913">F1952+F1957+F1962</f>
        <v>202346.15899999999</v>
      </c>
      <c r="G1951" s="32">
        <f t="shared" si="913"/>
        <v>201661.71428000001</v>
      </c>
      <c r="H1951" s="32">
        <f t="shared" si="907"/>
        <v>99.547343467008133</v>
      </c>
      <c r="I1951" s="32">
        <f t="shared" si="905"/>
        <v>99.547343467008147</v>
      </c>
    </row>
    <row r="1952" spans="1:9">
      <c r="A1952" s="30" t="s">
        <v>1148</v>
      </c>
      <c r="B1952" s="31" t="s">
        <v>1149</v>
      </c>
      <c r="C1952" s="31" t="s">
        <v>0</v>
      </c>
      <c r="D1952" s="32">
        <v>6205.6</v>
      </c>
      <c r="E1952" s="32">
        <f>E1953</f>
        <v>6205.6</v>
      </c>
      <c r="F1952" s="32">
        <f t="shared" ref="F1952:G1954" si="914">F1953</f>
        <v>6001.8590000000004</v>
      </c>
      <c r="G1952" s="32">
        <f t="shared" si="914"/>
        <v>5995.8663999999999</v>
      </c>
      <c r="H1952" s="32">
        <f t="shared" si="907"/>
        <v>96.620252675003215</v>
      </c>
      <c r="I1952" s="32">
        <f t="shared" si="905"/>
        <v>96.620252675003215</v>
      </c>
    </row>
    <row r="1953" spans="1:9">
      <c r="A1953" s="33" t="s">
        <v>83</v>
      </c>
      <c r="B1953" s="28" t="s">
        <v>1150</v>
      </c>
      <c r="C1953" s="28" t="s">
        <v>0</v>
      </c>
      <c r="D1953" s="34">
        <v>6205.6</v>
      </c>
      <c r="E1953" s="34">
        <f>E1954</f>
        <v>6205.6</v>
      </c>
      <c r="F1953" s="34">
        <f t="shared" si="914"/>
        <v>6001.8590000000004</v>
      </c>
      <c r="G1953" s="34">
        <f t="shared" si="914"/>
        <v>5995.8663999999999</v>
      </c>
      <c r="H1953" s="34">
        <f t="shared" si="907"/>
        <v>96.620252675003215</v>
      </c>
      <c r="I1953" s="34">
        <f t="shared" si="905"/>
        <v>96.620252675003215</v>
      </c>
    </row>
    <row r="1954" spans="1:9" ht="38.25">
      <c r="A1954" s="33" t="s">
        <v>85</v>
      </c>
      <c r="B1954" s="28" t="s">
        <v>1150</v>
      </c>
      <c r="C1954" s="28" t="s">
        <v>86</v>
      </c>
      <c r="D1954" s="34">
        <v>6205.6</v>
      </c>
      <c r="E1954" s="34">
        <f>E1955</f>
        <v>6205.6</v>
      </c>
      <c r="F1954" s="34">
        <f t="shared" si="914"/>
        <v>6001.8590000000004</v>
      </c>
      <c r="G1954" s="34">
        <f t="shared" si="914"/>
        <v>5995.8663999999999</v>
      </c>
      <c r="H1954" s="34">
        <f t="shared" si="907"/>
        <v>96.620252675003215</v>
      </c>
      <c r="I1954" s="34">
        <f t="shared" si="905"/>
        <v>96.620252675003215</v>
      </c>
    </row>
    <row r="1955" spans="1:9">
      <c r="A1955" s="33" t="s">
        <v>87</v>
      </c>
      <c r="B1955" s="28" t="s">
        <v>1150</v>
      </c>
      <c r="C1955" s="28" t="s">
        <v>88</v>
      </c>
      <c r="D1955" s="34">
        <v>6205.6</v>
      </c>
      <c r="E1955" s="34">
        <f>КВСР!J2750</f>
        <v>6205.6</v>
      </c>
      <c r="F1955" s="34">
        <f>КВСР!K2750</f>
        <v>6001.8590000000004</v>
      </c>
      <c r="G1955" s="34">
        <f>КВСР!L2750</f>
        <v>5995.8663999999999</v>
      </c>
      <c r="H1955" s="34">
        <f t="shared" si="907"/>
        <v>96.620252675003215</v>
      </c>
      <c r="I1955" s="34">
        <f t="shared" si="905"/>
        <v>96.620252675003215</v>
      </c>
    </row>
    <row r="1956" spans="1:9">
      <c r="A1956" s="30" t="s">
        <v>0</v>
      </c>
      <c r="B1956" s="43" t="s">
        <v>0</v>
      </c>
      <c r="C1956" s="31" t="s">
        <v>0</v>
      </c>
      <c r="D1956" s="32" t="s">
        <v>0</v>
      </c>
      <c r="E1956" s="32" t="s">
        <v>0</v>
      </c>
      <c r="F1956" s="32"/>
      <c r="G1956" s="32"/>
      <c r="H1956" s="32"/>
      <c r="I1956" s="32"/>
    </row>
    <row r="1957" spans="1:9">
      <c r="A1957" s="30" t="s">
        <v>1151</v>
      </c>
      <c r="B1957" s="31" t="s">
        <v>1152</v>
      </c>
      <c r="C1957" s="31" t="s">
        <v>0</v>
      </c>
      <c r="D1957" s="32">
        <v>36544</v>
      </c>
      <c r="E1957" s="32">
        <f>E1958</f>
        <v>36544</v>
      </c>
      <c r="F1957" s="32">
        <f t="shared" ref="F1957:G1959" si="915">F1958</f>
        <v>36539</v>
      </c>
      <c r="G1957" s="32">
        <f t="shared" si="915"/>
        <v>36324.939630000001</v>
      </c>
      <c r="H1957" s="32">
        <f t="shared" si="907"/>
        <v>99.400557218695269</v>
      </c>
      <c r="I1957" s="32">
        <f t="shared" si="905"/>
        <v>99.400557218695269</v>
      </c>
    </row>
    <row r="1958" spans="1:9">
      <c r="A1958" s="33" t="s">
        <v>83</v>
      </c>
      <c r="B1958" s="28" t="s">
        <v>1153</v>
      </c>
      <c r="C1958" s="28" t="s">
        <v>0</v>
      </c>
      <c r="D1958" s="34">
        <v>36544</v>
      </c>
      <c r="E1958" s="34">
        <f>E1959</f>
        <v>36544</v>
      </c>
      <c r="F1958" s="34">
        <f t="shared" si="915"/>
        <v>36539</v>
      </c>
      <c r="G1958" s="34">
        <f t="shared" si="915"/>
        <v>36324.939630000001</v>
      </c>
      <c r="H1958" s="34">
        <f t="shared" si="907"/>
        <v>99.400557218695269</v>
      </c>
      <c r="I1958" s="34">
        <f t="shared" si="905"/>
        <v>99.400557218695269</v>
      </c>
    </row>
    <row r="1959" spans="1:9" ht="38.25">
      <c r="A1959" s="33" t="s">
        <v>85</v>
      </c>
      <c r="B1959" s="28" t="s">
        <v>1153</v>
      </c>
      <c r="C1959" s="28" t="s">
        <v>86</v>
      </c>
      <c r="D1959" s="34">
        <v>36544</v>
      </c>
      <c r="E1959" s="34">
        <f>E1960</f>
        <v>36544</v>
      </c>
      <c r="F1959" s="34">
        <f t="shared" si="915"/>
        <v>36539</v>
      </c>
      <c r="G1959" s="34">
        <f t="shared" si="915"/>
        <v>36324.939630000001</v>
      </c>
      <c r="H1959" s="34">
        <f t="shared" si="907"/>
        <v>99.400557218695269</v>
      </c>
      <c r="I1959" s="34">
        <f t="shared" si="905"/>
        <v>99.400557218695269</v>
      </c>
    </row>
    <row r="1960" spans="1:9">
      <c r="A1960" s="33" t="s">
        <v>87</v>
      </c>
      <c r="B1960" s="28" t="s">
        <v>1153</v>
      </c>
      <c r="C1960" s="28" t="s">
        <v>88</v>
      </c>
      <c r="D1960" s="34">
        <v>36544</v>
      </c>
      <c r="E1960" s="34">
        <f>КВСР!J2754</f>
        <v>36544</v>
      </c>
      <c r="F1960" s="34">
        <f>КВСР!K2754</f>
        <v>36539</v>
      </c>
      <c r="G1960" s="34">
        <f>КВСР!L2754</f>
        <v>36324.939630000001</v>
      </c>
      <c r="H1960" s="34">
        <f t="shared" si="907"/>
        <v>99.400557218695269</v>
      </c>
      <c r="I1960" s="34">
        <f t="shared" si="905"/>
        <v>99.400557218695269</v>
      </c>
    </row>
    <row r="1961" spans="1:9">
      <c r="A1961" s="30" t="s">
        <v>0</v>
      </c>
      <c r="B1961" s="43" t="s">
        <v>0</v>
      </c>
      <c r="C1961" s="31" t="s">
        <v>0</v>
      </c>
      <c r="D1961" s="32" t="s">
        <v>0</v>
      </c>
      <c r="E1961" s="32" t="s">
        <v>0</v>
      </c>
      <c r="F1961" s="32" t="s">
        <v>0</v>
      </c>
      <c r="G1961" s="32" t="s">
        <v>0</v>
      </c>
      <c r="H1961" s="32"/>
      <c r="I1961" s="32"/>
    </row>
    <row r="1962" spans="1:9">
      <c r="A1962" s="30" t="s">
        <v>1154</v>
      </c>
      <c r="B1962" s="31" t="s">
        <v>1155</v>
      </c>
      <c r="C1962" s="31" t="s">
        <v>0</v>
      </c>
      <c r="D1962" s="32">
        <v>159829.1</v>
      </c>
      <c r="E1962" s="32">
        <f>E1963+E1970</f>
        <v>159829.09999999998</v>
      </c>
      <c r="F1962" s="32">
        <f t="shared" ref="F1962:G1962" si="916">F1963+F1970</f>
        <v>159805.29999999999</v>
      </c>
      <c r="G1962" s="32">
        <f t="shared" si="916"/>
        <v>159340.90825000001</v>
      </c>
      <c r="H1962" s="32">
        <f t="shared" si="907"/>
        <v>99.694553901636183</v>
      </c>
      <c r="I1962" s="32">
        <f t="shared" si="905"/>
        <v>99.694553901636212</v>
      </c>
    </row>
    <row r="1963" spans="1:9">
      <c r="A1963" s="33" t="s">
        <v>83</v>
      </c>
      <c r="B1963" s="28" t="s">
        <v>1156</v>
      </c>
      <c r="C1963" s="28" t="s">
        <v>0</v>
      </c>
      <c r="D1963" s="34">
        <v>159455.79999999999</v>
      </c>
      <c r="E1963" s="34">
        <f>E1964+E1966+E1968</f>
        <v>159455.79999999999</v>
      </c>
      <c r="F1963" s="34">
        <f t="shared" ref="F1963:G1963" si="917">F1964+F1966+F1968</f>
        <v>159432</v>
      </c>
      <c r="G1963" s="34">
        <f t="shared" si="917"/>
        <v>159014.80563000002</v>
      </c>
      <c r="H1963" s="34">
        <f t="shared" si="907"/>
        <v>99.723437861777384</v>
      </c>
      <c r="I1963" s="34">
        <f t="shared" si="905"/>
        <v>99.723437861777384</v>
      </c>
    </row>
    <row r="1964" spans="1:9" ht="38.25">
      <c r="A1964" s="33" t="s">
        <v>85</v>
      </c>
      <c r="B1964" s="28" t="s">
        <v>1156</v>
      </c>
      <c r="C1964" s="28" t="s">
        <v>86</v>
      </c>
      <c r="D1964" s="34">
        <v>98837.2</v>
      </c>
      <c r="E1964" s="34">
        <f>E1965</f>
        <v>98837.2</v>
      </c>
      <c r="F1964" s="34">
        <f t="shared" ref="F1964:G1964" si="918">F1965</f>
        <v>98837.2</v>
      </c>
      <c r="G1964" s="34">
        <f t="shared" si="918"/>
        <v>98751.090330000006</v>
      </c>
      <c r="H1964" s="34">
        <f t="shared" si="907"/>
        <v>99.912877266859041</v>
      </c>
      <c r="I1964" s="34">
        <f t="shared" si="905"/>
        <v>99.912877266859041</v>
      </c>
    </row>
    <row r="1965" spans="1:9">
      <c r="A1965" s="33" t="s">
        <v>87</v>
      </c>
      <c r="B1965" s="28" t="s">
        <v>1156</v>
      </c>
      <c r="C1965" s="28" t="s">
        <v>88</v>
      </c>
      <c r="D1965" s="34">
        <v>98837.2</v>
      </c>
      <c r="E1965" s="34">
        <f>КВСР!J2758</f>
        <v>98837.2</v>
      </c>
      <c r="F1965" s="34">
        <f>КВСР!K2758</f>
        <v>98837.2</v>
      </c>
      <c r="G1965" s="34">
        <f>КВСР!L2758</f>
        <v>98751.090330000006</v>
      </c>
      <c r="H1965" s="34">
        <f t="shared" si="907"/>
        <v>99.912877266859041</v>
      </c>
      <c r="I1965" s="34">
        <f t="shared" si="905"/>
        <v>99.912877266859041</v>
      </c>
    </row>
    <row r="1966" spans="1:9">
      <c r="A1966" s="33" t="s">
        <v>89</v>
      </c>
      <c r="B1966" s="28" t="s">
        <v>1156</v>
      </c>
      <c r="C1966" s="28" t="s">
        <v>90</v>
      </c>
      <c r="D1966" s="34">
        <v>60517.1</v>
      </c>
      <c r="E1966" s="34">
        <f>E1967</f>
        <v>60517.1</v>
      </c>
      <c r="F1966" s="34">
        <f t="shared" ref="F1966:G1966" si="919">F1967</f>
        <v>60517.1</v>
      </c>
      <c r="G1966" s="34">
        <f t="shared" si="919"/>
        <v>60212.387300000002</v>
      </c>
      <c r="H1966" s="34">
        <f t="shared" si="907"/>
        <v>99.496484960449209</v>
      </c>
      <c r="I1966" s="34">
        <f t="shared" si="905"/>
        <v>99.496484960449209</v>
      </c>
    </row>
    <row r="1967" spans="1:9" ht="25.5">
      <c r="A1967" s="33" t="s">
        <v>91</v>
      </c>
      <c r="B1967" s="28" t="s">
        <v>1156</v>
      </c>
      <c r="C1967" s="28" t="s">
        <v>92</v>
      </c>
      <c r="D1967" s="34">
        <v>60517.1</v>
      </c>
      <c r="E1967" s="34">
        <f>КВСР!J2760</f>
        <v>60517.1</v>
      </c>
      <c r="F1967" s="34">
        <f>КВСР!K2760</f>
        <v>60517.1</v>
      </c>
      <c r="G1967" s="34">
        <f>КВСР!L2760</f>
        <v>60212.387300000002</v>
      </c>
      <c r="H1967" s="34">
        <f t="shared" si="907"/>
        <v>99.496484960449209</v>
      </c>
      <c r="I1967" s="34">
        <f t="shared" si="905"/>
        <v>99.496484960449209</v>
      </c>
    </row>
    <row r="1968" spans="1:9">
      <c r="A1968" s="33" t="s">
        <v>97</v>
      </c>
      <c r="B1968" s="28" t="s">
        <v>1156</v>
      </c>
      <c r="C1968" s="28" t="s">
        <v>98</v>
      </c>
      <c r="D1968" s="34">
        <v>101.5</v>
      </c>
      <c r="E1968" s="34">
        <f>E1969</f>
        <v>101.5</v>
      </c>
      <c r="F1968" s="34">
        <f t="shared" ref="F1968:G1968" si="920">F1969</f>
        <v>77.7</v>
      </c>
      <c r="G1968" s="34">
        <f t="shared" si="920"/>
        <v>51.328000000000003</v>
      </c>
      <c r="H1968" s="34">
        <f t="shared" si="907"/>
        <v>50.569458128078828</v>
      </c>
      <c r="I1968" s="34">
        <f t="shared" si="905"/>
        <v>50.569458128078828</v>
      </c>
    </row>
    <row r="1969" spans="1:9">
      <c r="A1969" s="33" t="s">
        <v>99</v>
      </c>
      <c r="B1969" s="28" t="s">
        <v>1156</v>
      </c>
      <c r="C1969" s="28" t="s">
        <v>100</v>
      </c>
      <c r="D1969" s="34">
        <v>101.5</v>
      </c>
      <c r="E1969" s="34">
        <f>КВСР!J2762</f>
        <v>101.5</v>
      </c>
      <c r="F1969" s="34">
        <f>КВСР!K2762</f>
        <v>77.7</v>
      </c>
      <c r="G1969" s="34">
        <f>КВСР!L2762</f>
        <v>51.328000000000003</v>
      </c>
      <c r="H1969" s="34">
        <f t="shared" si="907"/>
        <v>50.569458128078828</v>
      </c>
      <c r="I1969" s="34">
        <f t="shared" si="905"/>
        <v>50.569458128078828</v>
      </c>
    </row>
    <row r="1970" spans="1:9" ht="25.5">
      <c r="A1970" s="33" t="s">
        <v>1157</v>
      </c>
      <c r="B1970" s="28" t="s">
        <v>1158</v>
      </c>
      <c r="C1970" s="28" t="s">
        <v>0</v>
      </c>
      <c r="D1970" s="34">
        <v>373.3</v>
      </c>
      <c r="E1970" s="34">
        <f>E1971</f>
        <v>373.3</v>
      </c>
      <c r="F1970" s="34">
        <f t="shared" ref="F1970:G1971" si="921">F1971</f>
        <v>373.3</v>
      </c>
      <c r="G1970" s="34">
        <f t="shared" si="921"/>
        <v>326.10262</v>
      </c>
      <c r="H1970" s="34">
        <f t="shared" si="907"/>
        <v>87.356715778194484</v>
      </c>
      <c r="I1970" s="34">
        <f t="shared" si="905"/>
        <v>87.356715778194484</v>
      </c>
    </row>
    <row r="1971" spans="1:9">
      <c r="A1971" s="33" t="s">
        <v>28</v>
      </c>
      <c r="B1971" s="28" t="s">
        <v>1158</v>
      </c>
      <c r="C1971" s="28" t="s">
        <v>29</v>
      </c>
      <c r="D1971" s="34">
        <v>373.3</v>
      </c>
      <c r="E1971" s="34">
        <f>E1972</f>
        <v>373.3</v>
      </c>
      <c r="F1971" s="34">
        <f t="shared" si="921"/>
        <v>373.3</v>
      </c>
      <c r="G1971" s="34">
        <f t="shared" si="921"/>
        <v>326.10262</v>
      </c>
      <c r="H1971" s="34">
        <f t="shared" si="907"/>
        <v>87.356715778194484</v>
      </c>
      <c r="I1971" s="34">
        <f t="shared" si="905"/>
        <v>87.356715778194484</v>
      </c>
    </row>
    <row r="1972" spans="1:9">
      <c r="A1972" s="33" t="s">
        <v>411</v>
      </c>
      <c r="B1972" s="28" t="s">
        <v>1158</v>
      </c>
      <c r="C1972" s="28" t="s">
        <v>412</v>
      </c>
      <c r="D1972" s="34">
        <v>373.3</v>
      </c>
      <c r="E1972" s="34">
        <f>КВСР!J2765</f>
        <v>373.3</v>
      </c>
      <c r="F1972" s="34">
        <f>КВСР!K2765</f>
        <v>373.3</v>
      </c>
      <c r="G1972" s="34">
        <f>КВСР!L2765</f>
        <v>326.10262</v>
      </c>
      <c r="H1972" s="34">
        <f t="shared" si="907"/>
        <v>87.356715778194484</v>
      </c>
      <c r="I1972" s="34">
        <f t="shared" si="905"/>
        <v>87.356715778194484</v>
      </c>
    </row>
    <row r="1973" spans="1:9">
      <c r="A1973" s="30" t="s">
        <v>0</v>
      </c>
      <c r="B1973" s="43" t="s">
        <v>0</v>
      </c>
      <c r="C1973" s="31" t="s">
        <v>0</v>
      </c>
      <c r="D1973" s="32" t="s">
        <v>0</v>
      </c>
      <c r="E1973" s="32" t="s">
        <v>0</v>
      </c>
      <c r="F1973" s="32"/>
      <c r="G1973" s="32"/>
      <c r="H1973" s="32"/>
      <c r="I1973" s="32"/>
    </row>
    <row r="1974" spans="1:9" ht="25.5">
      <c r="A1974" s="30" t="s">
        <v>1103</v>
      </c>
      <c r="B1974" s="31" t="s">
        <v>1104</v>
      </c>
      <c r="C1974" s="31" t="s">
        <v>0</v>
      </c>
      <c r="D1974" s="32">
        <v>138307.6</v>
      </c>
      <c r="E1974" s="32">
        <f>E1975+E1980+E1985+E1990</f>
        <v>138307.6</v>
      </c>
      <c r="F1974" s="32">
        <f t="shared" ref="F1974:G1974" si="922">F1975+F1980+F1985+F1990</f>
        <v>138307.6</v>
      </c>
      <c r="G1974" s="32">
        <f t="shared" si="922"/>
        <v>137588.57276000001</v>
      </c>
      <c r="H1974" s="32">
        <f t="shared" si="907"/>
        <v>99.480124562930754</v>
      </c>
      <c r="I1974" s="32">
        <f t="shared" si="905"/>
        <v>99.480124562930754</v>
      </c>
    </row>
    <row r="1975" spans="1:9">
      <c r="A1975" s="30" t="s">
        <v>1105</v>
      </c>
      <c r="B1975" s="31" t="s">
        <v>1106</v>
      </c>
      <c r="C1975" s="31" t="s">
        <v>0</v>
      </c>
      <c r="D1975" s="32">
        <v>7413.3</v>
      </c>
      <c r="E1975" s="32">
        <f>E1976</f>
        <v>7413.3</v>
      </c>
      <c r="F1975" s="32">
        <f t="shared" ref="F1975:G1977" si="923">F1976</f>
        <v>7413.3</v>
      </c>
      <c r="G1975" s="32">
        <f t="shared" si="923"/>
        <v>7390.2972099999997</v>
      </c>
      <c r="H1975" s="32">
        <f t="shared" si="907"/>
        <v>99.689709171354181</v>
      </c>
      <c r="I1975" s="32">
        <f t="shared" si="905"/>
        <v>99.689709171354181</v>
      </c>
    </row>
    <row r="1976" spans="1:9">
      <c r="A1976" s="33" t="s">
        <v>83</v>
      </c>
      <c r="B1976" s="28" t="s">
        <v>1107</v>
      </c>
      <c r="C1976" s="28" t="s">
        <v>0</v>
      </c>
      <c r="D1976" s="34">
        <v>7413.3</v>
      </c>
      <c r="E1976" s="34">
        <f>E1977</f>
        <v>7413.3</v>
      </c>
      <c r="F1976" s="34">
        <f t="shared" si="923"/>
        <v>7413.3</v>
      </c>
      <c r="G1976" s="34">
        <f t="shared" si="923"/>
        <v>7390.2972099999997</v>
      </c>
      <c r="H1976" s="34">
        <f t="shared" si="907"/>
        <v>99.689709171354181</v>
      </c>
      <c r="I1976" s="34">
        <f t="shared" si="905"/>
        <v>99.689709171354181</v>
      </c>
    </row>
    <row r="1977" spans="1:9" ht="38.25">
      <c r="A1977" s="33" t="s">
        <v>85</v>
      </c>
      <c r="B1977" s="28" t="s">
        <v>1107</v>
      </c>
      <c r="C1977" s="28" t="s">
        <v>86</v>
      </c>
      <c r="D1977" s="34">
        <v>7413.3</v>
      </c>
      <c r="E1977" s="34">
        <f>E1978</f>
        <v>7413.3</v>
      </c>
      <c r="F1977" s="34">
        <f t="shared" si="923"/>
        <v>7413.3</v>
      </c>
      <c r="G1977" s="34">
        <f t="shared" si="923"/>
        <v>7390.2972099999997</v>
      </c>
      <c r="H1977" s="34">
        <f t="shared" si="907"/>
        <v>99.689709171354181</v>
      </c>
      <c r="I1977" s="34">
        <f t="shared" si="905"/>
        <v>99.689709171354181</v>
      </c>
    </row>
    <row r="1978" spans="1:9">
      <c r="A1978" s="33" t="s">
        <v>87</v>
      </c>
      <c r="B1978" s="28" t="s">
        <v>1107</v>
      </c>
      <c r="C1978" s="28" t="s">
        <v>88</v>
      </c>
      <c r="D1978" s="34">
        <v>7413.3</v>
      </c>
      <c r="E1978" s="34">
        <f>КВСР!J2665</f>
        <v>7413.3</v>
      </c>
      <c r="F1978" s="34">
        <f>КВСР!K2665</f>
        <v>7413.3</v>
      </c>
      <c r="G1978" s="34">
        <f>КВСР!L2665</f>
        <v>7390.2972099999997</v>
      </c>
      <c r="H1978" s="34">
        <f t="shared" si="907"/>
        <v>99.689709171354181</v>
      </c>
      <c r="I1978" s="34">
        <f t="shared" si="905"/>
        <v>99.689709171354181</v>
      </c>
    </row>
    <row r="1979" spans="1:9">
      <c r="A1979" s="30" t="s">
        <v>0</v>
      </c>
      <c r="B1979" s="43" t="s">
        <v>0</v>
      </c>
      <c r="C1979" s="31" t="s">
        <v>0</v>
      </c>
      <c r="D1979" s="32" t="s">
        <v>0</v>
      </c>
      <c r="E1979" s="32" t="s">
        <v>0</v>
      </c>
      <c r="F1979" s="32"/>
      <c r="G1979" s="32"/>
      <c r="H1979" s="32"/>
      <c r="I1979" s="32"/>
    </row>
    <row r="1980" spans="1:9" ht="38.25">
      <c r="A1980" s="30" t="s">
        <v>1108</v>
      </c>
      <c r="B1980" s="31" t="s">
        <v>1109</v>
      </c>
      <c r="C1980" s="31" t="s">
        <v>0</v>
      </c>
      <c r="D1980" s="32">
        <v>145.1</v>
      </c>
      <c r="E1980" s="32">
        <f>E1981</f>
        <v>145.1</v>
      </c>
      <c r="F1980" s="32">
        <f t="shared" ref="F1980:G1982" si="924">F1981</f>
        <v>145.1</v>
      </c>
      <c r="G1980" s="32">
        <f t="shared" si="924"/>
        <v>102.6075</v>
      </c>
      <c r="H1980" s="32">
        <f t="shared" si="907"/>
        <v>70.71502412129567</v>
      </c>
      <c r="I1980" s="32">
        <f t="shared" si="905"/>
        <v>70.71502412129567</v>
      </c>
    </row>
    <row r="1981" spans="1:9" ht="38.25">
      <c r="A1981" s="33" t="s">
        <v>1108</v>
      </c>
      <c r="B1981" s="28" t="s">
        <v>1110</v>
      </c>
      <c r="C1981" s="28" t="s">
        <v>0</v>
      </c>
      <c r="D1981" s="34">
        <v>145.1</v>
      </c>
      <c r="E1981" s="34">
        <f>E1982</f>
        <v>145.1</v>
      </c>
      <c r="F1981" s="34">
        <f t="shared" si="924"/>
        <v>145.1</v>
      </c>
      <c r="G1981" s="34">
        <f t="shared" si="924"/>
        <v>102.6075</v>
      </c>
      <c r="H1981" s="34">
        <f t="shared" si="907"/>
        <v>70.71502412129567</v>
      </c>
      <c r="I1981" s="34">
        <f t="shared" si="905"/>
        <v>70.71502412129567</v>
      </c>
    </row>
    <row r="1982" spans="1:9">
      <c r="A1982" s="33" t="s">
        <v>89</v>
      </c>
      <c r="B1982" s="28" t="s">
        <v>1110</v>
      </c>
      <c r="C1982" s="28" t="s">
        <v>90</v>
      </c>
      <c r="D1982" s="34">
        <v>145.1</v>
      </c>
      <c r="E1982" s="34">
        <f>E1983</f>
        <v>145.1</v>
      </c>
      <c r="F1982" s="34">
        <f t="shared" si="924"/>
        <v>145.1</v>
      </c>
      <c r="G1982" s="34">
        <f t="shared" si="924"/>
        <v>102.6075</v>
      </c>
      <c r="H1982" s="34">
        <f t="shared" si="907"/>
        <v>70.71502412129567</v>
      </c>
      <c r="I1982" s="34">
        <f t="shared" si="905"/>
        <v>70.71502412129567</v>
      </c>
    </row>
    <row r="1983" spans="1:9" ht="25.5">
      <c r="A1983" s="33" t="s">
        <v>91</v>
      </c>
      <c r="B1983" s="28" t="s">
        <v>1110</v>
      </c>
      <c r="C1983" s="28" t="s">
        <v>92</v>
      </c>
      <c r="D1983" s="34">
        <v>145.1</v>
      </c>
      <c r="E1983" s="34">
        <f>КВСР!J2669</f>
        <v>145.1</v>
      </c>
      <c r="F1983" s="34">
        <f>КВСР!K2669</f>
        <v>145.1</v>
      </c>
      <c r="G1983" s="34">
        <f>КВСР!L2669</f>
        <v>102.6075</v>
      </c>
      <c r="H1983" s="34">
        <f t="shared" si="907"/>
        <v>70.71502412129567</v>
      </c>
      <c r="I1983" s="34">
        <f t="shared" si="905"/>
        <v>70.71502412129567</v>
      </c>
    </row>
    <row r="1984" spans="1:9">
      <c r="A1984" s="30" t="s">
        <v>0</v>
      </c>
      <c r="B1984" s="43" t="s">
        <v>0</v>
      </c>
      <c r="C1984" s="31" t="s">
        <v>0</v>
      </c>
      <c r="D1984" s="32" t="s">
        <v>0</v>
      </c>
      <c r="E1984" s="32" t="s">
        <v>0</v>
      </c>
      <c r="F1984" s="32"/>
      <c r="G1984" s="32"/>
      <c r="H1984" s="32"/>
      <c r="I1984" s="32"/>
    </row>
    <row r="1985" spans="1:9">
      <c r="A1985" s="30" t="s">
        <v>1111</v>
      </c>
      <c r="B1985" s="31" t="s">
        <v>1112</v>
      </c>
      <c r="C1985" s="31" t="s">
        <v>0</v>
      </c>
      <c r="D1985" s="32">
        <v>101976.1</v>
      </c>
      <c r="E1985" s="32">
        <f>E1986</f>
        <v>101976.1</v>
      </c>
      <c r="F1985" s="32">
        <f t="shared" ref="F1985:G1987" si="925">F1986</f>
        <v>101976.1</v>
      </c>
      <c r="G1985" s="32">
        <f t="shared" si="925"/>
        <v>101976.1</v>
      </c>
      <c r="H1985" s="32">
        <f t="shared" si="907"/>
        <v>100</v>
      </c>
      <c r="I1985" s="32">
        <f t="shared" si="905"/>
        <v>100</v>
      </c>
    </row>
    <row r="1986" spans="1:9">
      <c r="A1986" s="33" t="s">
        <v>1113</v>
      </c>
      <c r="B1986" s="28" t="s">
        <v>1114</v>
      </c>
      <c r="C1986" s="28" t="s">
        <v>0</v>
      </c>
      <c r="D1986" s="34">
        <v>101976.1</v>
      </c>
      <c r="E1986" s="34">
        <f>E1987</f>
        <v>101976.1</v>
      </c>
      <c r="F1986" s="34">
        <f t="shared" si="925"/>
        <v>101976.1</v>
      </c>
      <c r="G1986" s="34">
        <f t="shared" si="925"/>
        <v>101976.1</v>
      </c>
      <c r="H1986" s="34">
        <f t="shared" si="907"/>
        <v>100</v>
      </c>
      <c r="I1986" s="34">
        <f t="shared" si="905"/>
        <v>100</v>
      </c>
    </row>
    <row r="1987" spans="1:9">
      <c r="A1987" s="33" t="s">
        <v>97</v>
      </c>
      <c r="B1987" s="28" t="s">
        <v>1114</v>
      </c>
      <c r="C1987" s="28" t="s">
        <v>98</v>
      </c>
      <c r="D1987" s="34">
        <v>101976.1</v>
      </c>
      <c r="E1987" s="34">
        <f>E1988</f>
        <v>101976.1</v>
      </c>
      <c r="F1987" s="34">
        <f t="shared" si="925"/>
        <v>101976.1</v>
      </c>
      <c r="G1987" s="34">
        <f t="shared" si="925"/>
        <v>101976.1</v>
      </c>
      <c r="H1987" s="34">
        <f t="shared" si="907"/>
        <v>100</v>
      </c>
      <c r="I1987" s="34">
        <f t="shared" si="905"/>
        <v>100</v>
      </c>
    </row>
    <row r="1988" spans="1:9">
      <c r="A1988" s="33" t="s">
        <v>680</v>
      </c>
      <c r="B1988" s="28" t="s">
        <v>1114</v>
      </c>
      <c r="C1988" s="28" t="s">
        <v>681</v>
      </c>
      <c r="D1988" s="34">
        <v>101976.1</v>
      </c>
      <c r="E1988" s="34">
        <f>КВСР!J2673</f>
        <v>101976.1</v>
      </c>
      <c r="F1988" s="34">
        <f>КВСР!K2673</f>
        <v>101976.1</v>
      </c>
      <c r="G1988" s="34">
        <f>КВСР!L2673</f>
        <v>101976.1</v>
      </c>
      <c r="H1988" s="34">
        <f t="shared" si="907"/>
        <v>100</v>
      </c>
      <c r="I1988" s="34">
        <f t="shared" si="905"/>
        <v>100</v>
      </c>
    </row>
    <row r="1989" spans="1:9">
      <c r="A1989" s="30" t="s">
        <v>0</v>
      </c>
      <c r="B1989" s="43" t="s">
        <v>0</v>
      </c>
      <c r="C1989" s="31" t="s">
        <v>0</v>
      </c>
      <c r="D1989" s="32" t="s">
        <v>0</v>
      </c>
      <c r="E1989" s="32" t="s">
        <v>0</v>
      </c>
      <c r="F1989" s="32"/>
      <c r="G1989" s="32"/>
      <c r="H1989" s="32"/>
      <c r="I1989" s="32"/>
    </row>
    <row r="1990" spans="1:9">
      <c r="A1990" s="30" t="s">
        <v>1115</v>
      </c>
      <c r="B1990" s="31" t="s">
        <v>1116</v>
      </c>
      <c r="C1990" s="31" t="s">
        <v>0</v>
      </c>
      <c r="D1990" s="32">
        <v>28773.1</v>
      </c>
      <c r="E1990" s="32">
        <f>E1991</f>
        <v>28773.100000000002</v>
      </c>
      <c r="F1990" s="32">
        <f t="shared" ref="F1990:G1990" si="926">F1991</f>
        <v>28773.100000000002</v>
      </c>
      <c r="G1990" s="32">
        <f t="shared" si="926"/>
        <v>28119.568049999998</v>
      </c>
      <c r="H1990" s="32">
        <f t="shared" si="907"/>
        <v>97.728670355297126</v>
      </c>
      <c r="I1990" s="32">
        <f t="shared" si="905"/>
        <v>97.728670355297126</v>
      </c>
    </row>
    <row r="1991" spans="1:9">
      <c r="A1991" s="33" t="s">
        <v>83</v>
      </c>
      <c r="B1991" s="28" t="s">
        <v>1117</v>
      </c>
      <c r="C1991" s="28" t="s">
        <v>0</v>
      </c>
      <c r="D1991" s="34">
        <v>28773.1</v>
      </c>
      <c r="E1991" s="34">
        <f>E1992+E1994+E1996</f>
        <v>28773.100000000002</v>
      </c>
      <c r="F1991" s="34">
        <f t="shared" ref="F1991:G1991" si="927">F1992+F1994+F1996</f>
        <v>28773.100000000002</v>
      </c>
      <c r="G1991" s="34">
        <f t="shared" si="927"/>
        <v>28119.568049999998</v>
      </c>
      <c r="H1991" s="34">
        <f t="shared" si="907"/>
        <v>97.728670355297126</v>
      </c>
      <c r="I1991" s="34">
        <f t="shared" si="905"/>
        <v>97.728670355297126</v>
      </c>
    </row>
    <row r="1992" spans="1:9" ht="38.25">
      <c r="A1992" s="33" t="s">
        <v>85</v>
      </c>
      <c r="B1992" s="28" t="s">
        <v>1117</v>
      </c>
      <c r="C1992" s="28" t="s">
        <v>86</v>
      </c>
      <c r="D1992" s="34">
        <v>28186.3</v>
      </c>
      <c r="E1992" s="34">
        <f>E1993</f>
        <v>28186.300000000003</v>
      </c>
      <c r="F1992" s="34">
        <f t="shared" ref="F1992:G1992" si="928">F1993</f>
        <v>28186.300000000003</v>
      </c>
      <c r="G1992" s="34">
        <f t="shared" si="928"/>
        <v>27535.91705</v>
      </c>
      <c r="H1992" s="34">
        <f t="shared" si="907"/>
        <v>97.692556490209782</v>
      </c>
      <c r="I1992" s="34">
        <f t="shared" si="905"/>
        <v>97.692556490209768</v>
      </c>
    </row>
    <row r="1993" spans="1:9">
      <c r="A1993" s="33" t="s">
        <v>87</v>
      </c>
      <c r="B1993" s="28" t="s">
        <v>1117</v>
      </c>
      <c r="C1993" s="28" t="s">
        <v>88</v>
      </c>
      <c r="D1993" s="34">
        <v>28186.3</v>
      </c>
      <c r="E1993" s="34">
        <f>КВСР!J2677</f>
        <v>28186.300000000003</v>
      </c>
      <c r="F1993" s="34">
        <f>КВСР!K2677</f>
        <v>28186.300000000003</v>
      </c>
      <c r="G1993" s="34">
        <f>КВСР!L2677</f>
        <v>27535.91705</v>
      </c>
      <c r="H1993" s="34">
        <f t="shared" si="907"/>
        <v>97.692556490209782</v>
      </c>
      <c r="I1993" s="34">
        <f t="shared" si="905"/>
        <v>97.692556490209768</v>
      </c>
    </row>
    <row r="1994" spans="1:9">
      <c r="A1994" s="33" t="s">
        <v>89</v>
      </c>
      <c r="B1994" s="28" t="s">
        <v>1117</v>
      </c>
      <c r="C1994" s="28" t="s">
        <v>90</v>
      </c>
      <c r="D1994" s="34">
        <v>568.79999999999995</v>
      </c>
      <c r="E1994" s="34">
        <f>E1995</f>
        <v>568.79999999999995</v>
      </c>
      <c r="F1994" s="34">
        <f t="shared" ref="F1994:G1994" si="929">F1995</f>
        <v>568.79999999999995</v>
      </c>
      <c r="G1994" s="34">
        <f t="shared" si="929"/>
        <v>565.99800000000005</v>
      </c>
      <c r="H1994" s="34">
        <f t="shared" ref="H1994:H2057" si="930">G1994/D1994*100</f>
        <v>99.507383966244745</v>
      </c>
      <c r="I1994" s="34">
        <f t="shared" ref="I1994:I2057" si="931">G1994/E1994*100</f>
        <v>99.507383966244745</v>
      </c>
    </row>
    <row r="1995" spans="1:9" ht="25.5">
      <c r="A1995" s="33" t="s">
        <v>91</v>
      </c>
      <c r="B1995" s="28" t="s">
        <v>1117</v>
      </c>
      <c r="C1995" s="28" t="s">
        <v>92</v>
      </c>
      <c r="D1995" s="34">
        <v>568.79999999999995</v>
      </c>
      <c r="E1995" s="34">
        <f>КВСР!J2679</f>
        <v>568.79999999999995</v>
      </c>
      <c r="F1995" s="34">
        <f>КВСР!K2679</f>
        <v>568.79999999999995</v>
      </c>
      <c r="G1995" s="34">
        <f>КВСР!L2679</f>
        <v>565.99800000000005</v>
      </c>
      <c r="H1995" s="34">
        <f t="shared" si="930"/>
        <v>99.507383966244745</v>
      </c>
      <c r="I1995" s="34">
        <f t="shared" si="931"/>
        <v>99.507383966244745</v>
      </c>
    </row>
    <row r="1996" spans="1:9">
      <c r="A1996" s="33" t="s">
        <v>97</v>
      </c>
      <c r="B1996" s="28" t="s">
        <v>1117</v>
      </c>
      <c r="C1996" s="28" t="s">
        <v>98</v>
      </c>
      <c r="D1996" s="34">
        <v>18</v>
      </c>
      <c r="E1996" s="34">
        <f>E1997</f>
        <v>18</v>
      </c>
      <c r="F1996" s="34">
        <f t="shared" ref="F1996:G1996" si="932">F1997</f>
        <v>18</v>
      </c>
      <c r="G1996" s="34">
        <f t="shared" si="932"/>
        <v>17.652999999999999</v>
      </c>
      <c r="H1996" s="34">
        <f t="shared" si="930"/>
        <v>98.072222222222223</v>
      </c>
      <c r="I1996" s="34">
        <f t="shared" si="931"/>
        <v>98.072222222222223</v>
      </c>
    </row>
    <row r="1997" spans="1:9">
      <c r="A1997" s="33" t="s">
        <v>99</v>
      </c>
      <c r="B1997" s="28" t="s">
        <v>1117</v>
      </c>
      <c r="C1997" s="28" t="s">
        <v>100</v>
      </c>
      <c r="D1997" s="34">
        <v>18</v>
      </c>
      <c r="E1997" s="34">
        <f>КВСР!J2681</f>
        <v>18</v>
      </c>
      <c r="F1997" s="34">
        <f>КВСР!K2681</f>
        <v>18</v>
      </c>
      <c r="G1997" s="34">
        <f>КВСР!L2681</f>
        <v>17.652999999999999</v>
      </c>
      <c r="H1997" s="34">
        <f t="shared" si="930"/>
        <v>98.072222222222223</v>
      </c>
      <c r="I1997" s="34">
        <f t="shared" si="931"/>
        <v>98.072222222222223</v>
      </c>
    </row>
    <row r="1998" spans="1:9">
      <c r="A1998" s="30" t="s">
        <v>0</v>
      </c>
      <c r="B1998" s="43" t="s">
        <v>0</v>
      </c>
      <c r="C1998" s="31" t="s">
        <v>0</v>
      </c>
      <c r="D1998" s="32" t="s">
        <v>0</v>
      </c>
      <c r="E1998" s="32" t="s">
        <v>0</v>
      </c>
      <c r="F1998" s="32"/>
      <c r="G1998" s="32"/>
      <c r="H1998" s="32"/>
      <c r="I1998" s="32"/>
    </row>
    <row r="1999" spans="1:9" ht="25.5">
      <c r="A1999" s="30" t="s">
        <v>1092</v>
      </c>
      <c r="B1999" s="31" t="s">
        <v>1093</v>
      </c>
      <c r="C1999" s="31" t="s">
        <v>0</v>
      </c>
      <c r="D1999" s="32">
        <v>39912.800000000003</v>
      </c>
      <c r="E1999" s="32">
        <f>E2000</f>
        <v>39912.799999999996</v>
      </c>
      <c r="F1999" s="32">
        <f t="shared" ref="F1999:G1999" si="933">F2000</f>
        <v>39875.807019999993</v>
      </c>
      <c r="G1999" s="32">
        <f t="shared" si="933"/>
        <v>39807.914250000002</v>
      </c>
      <c r="H1999" s="32">
        <f t="shared" si="930"/>
        <v>99.737212748792359</v>
      </c>
      <c r="I1999" s="32">
        <f t="shared" si="931"/>
        <v>99.737212748792388</v>
      </c>
    </row>
    <row r="2000" spans="1:9">
      <c r="A2000" s="33" t="s">
        <v>83</v>
      </c>
      <c r="B2000" s="28" t="s">
        <v>1094</v>
      </c>
      <c r="C2000" s="28" t="s">
        <v>0</v>
      </c>
      <c r="D2000" s="34">
        <v>39912.800000000003</v>
      </c>
      <c r="E2000" s="34">
        <f>E2001+E2003+E2005</f>
        <v>39912.799999999996</v>
      </c>
      <c r="F2000" s="34">
        <f t="shared" ref="F2000:G2000" si="934">F2001+F2003+F2005</f>
        <v>39875.807019999993</v>
      </c>
      <c r="G2000" s="34">
        <f t="shared" si="934"/>
        <v>39807.914250000002</v>
      </c>
      <c r="H2000" s="34">
        <f t="shared" si="930"/>
        <v>99.737212748792359</v>
      </c>
      <c r="I2000" s="34">
        <f t="shared" si="931"/>
        <v>99.737212748792388</v>
      </c>
    </row>
    <row r="2001" spans="1:9" ht="38.25">
      <c r="A2001" s="33" t="s">
        <v>85</v>
      </c>
      <c r="B2001" s="28" t="s">
        <v>1094</v>
      </c>
      <c r="C2001" s="28" t="s">
        <v>86</v>
      </c>
      <c r="D2001" s="34">
        <v>36436.5</v>
      </c>
      <c r="E2001" s="34">
        <f>E2002</f>
        <v>36436.5</v>
      </c>
      <c r="F2001" s="34">
        <f t="shared" ref="F2001:G2001" si="935">F2002</f>
        <v>36436.507019999997</v>
      </c>
      <c r="G2001" s="34">
        <f t="shared" si="935"/>
        <v>36433.926430000007</v>
      </c>
      <c r="H2001" s="34">
        <f t="shared" si="930"/>
        <v>99.992936835316243</v>
      </c>
      <c r="I2001" s="34">
        <f t="shared" si="931"/>
        <v>99.992936835316243</v>
      </c>
    </row>
    <row r="2002" spans="1:9">
      <c r="A2002" s="33" t="s">
        <v>87</v>
      </c>
      <c r="B2002" s="28" t="s">
        <v>1094</v>
      </c>
      <c r="C2002" s="28" t="s">
        <v>88</v>
      </c>
      <c r="D2002" s="34">
        <v>36436.5</v>
      </c>
      <c r="E2002" s="34">
        <f>КВСР!J2638</f>
        <v>36436.5</v>
      </c>
      <c r="F2002" s="34">
        <f>КВСР!K2638</f>
        <v>36436.507019999997</v>
      </c>
      <c r="G2002" s="34">
        <f>КВСР!L2638</f>
        <v>36433.926430000007</v>
      </c>
      <c r="H2002" s="34">
        <f t="shared" si="930"/>
        <v>99.992936835316243</v>
      </c>
      <c r="I2002" s="34">
        <f t="shared" si="931"/>
        <v>99.992936835316243</v>
      </c>
    </row>
    <row r="2003" spans="1:9">
      <c r="A2003" s="33" t="s">
        <v>89</v>
      </c>
      <c r="B2003" s="28" t="s">
        <v>1094</v>
      </c>
      <c r="C2003" s="28" t="s">
        <v>90</v>
      </c>
      <c r="D2003" s="34">
        <v>3322.7</v>
      </c>
      <c r="E2003" s="34">
        <f>E2004</f>
        <v>3322.7</v>
      </c>
      <c r="F2003" s="34">
        <f t="shared" ref="F2003:G2003" si="936">F2004</f>
        <v>3322.7</v>
      </c>
      <c r="G2003" s="34">
        <f t="shared" si="936"/>
        <v>3322.7</v>
      </c>
      <c r="H2003" s="34">
        <f t="shared" si="930"/>
        <v>100</v>
      </c>
      <c r="I2003" s="34">
        <f t="shared" si="931"/>
        <v>100</v>
      </c>
    </row>
    <row r="2004" spans="1:9" ht="25.5">
      <c r="A2004" s="33" t="s">
        <v>91</v>
      </c>
      <c r="B2004" s="28" t="s">
        <v>1094</v>
      </c>
      <c r="C2004" s="28" t="s">
        <v>92</v>
      </c>
      <c r="D2004" s="34">
        <v>3322.7</v>
      </c>
      <c r="E2004" s="34">
        <f>КВСР!J2640</f>
        <v>3322.7</v>
      </c>
      <c r="F2004" s="34">
        <f>КВСР!K2640</f>
        <v>3322.7</v>
      </c>
      <c r="G2004" s="34">
        <f>КВСР!L2640</f>
        <v>3322.7</v>
      </c>
      <c r="H2004" s="34">
        <f t="shared" si="930"/>
        <v>100</v>
      </c>
      <c r="I2004" s="34">
        <f t="shared" si="931"/>
        <v>100</v>
      </c>
    </row>
    <row r="2005" spans="1:9">
      <c r="A2005" s="33" t="s">
        <v>97</v>
      </c>
      <c r="B2005" s="28" t="s">
        <v>1094</v>
      </c>
      <c r="C2005" s="28" t="s">
        <v>98</v>
      </c>
      <c r="D2005" s="34">
        <v>153.6</v>
      </c>
      <c r="E2005" s="34">
        <f>E2006+E2007</f>
        <v>153.6</v>
      </c>
      <c r="F2005" s="34">
        <f t="shared" ref="F2005:G2005" si="937">F2006+F2007</f>
        <v>116.6</v>
      </c>
      <c r="G2005" s="34">
        <f t="shared" si="937"/>
        <v>51.287819999999996</v>
      </c>
      <c r="H2005" s="34">
        <f t="shared" si="930"/>
        <v>33.390507812499997</v>
      </c>
      <c r="I2005" s="34">
        <f t="shared" si="931"/>
        <v>33.390507812499997</v>
      </c>
    </row>
    <row r="2006" spans="1:9">
      <c r="A2006" s="33" t="s">
        <v>248</v>
      </c>
      <c r="B2006" s="28" t="s">
        <v>1094</v>
      </c>
      <c r="C2006" s="28" t="s">
        <v>249</v>
      </c>
      <c r="D2006" s="34">
        <v>100</v>
      </c>
      <c r="E2006" s="34">
        <f>КВСР!J2642</f>
        <v>100</v>
      </c>
      <c r="F2006" s="34">
        <f>КВСР!K2642</f>
        <v>63.6</v>
      </c>
      <c r="G2006" s="34">
        <f>КВСР!L2642</f>
        <v>0</v>
      </c>
      <c r="H2006" s="34">
        <f t="shared" si="930"/>
        <v>0</v>
      </c>
      <c r="I2006" s="34">
        <f t="shared" si="931"/>
        <v>0</v>
      </c>
    </row>
    <row r="2007" spans="1:9">
      <c r="A2007" s="33" t="s">
        <v>99</v>
      </c>
      <c r="B2007" s="28" t="s">
        <v>1094</v>
      </c>
      <c r="C2007" s="28" t="s">
        <v>100</v>
      </c>
      <c r="D2007" s="34">
        <v>53.6</v>
      </c>
      <c r="E2007" s="34">
        <f>КВСР!J2643</f>
        <v>53.6</v>
      </c>
      <c r="F2007" s="34">
        <f>КВСР!K2643</f>
        <v>53</v>
      </c>
      <c r="G2007" s="34">
        <f>КВСР!L2643</f>
        <v>51.287819999999996</v>
      </c>
      <c r="H2007" s="34">
        <f t="shared" si="930"/>
        <v>95.686231343283566</v>
      </c>
      <c r="I2007" s="34">
        <f t="shared" si="931"/>
        <v>95.686231343283566</v>
      </c>
    </row>
    <row r="2008" spans="1:9">
      <c r="A2008" s="30" t="s">
        <v>0</v>
      </c>
      <c r="B2008" s="43" t="s">
        <v>0</v>
      </c>
      <c r="C2008" s="31" t="s">
        <v>0</v>
      </c>
      <c r="D2008" s="32" t="s">
        <v>0</v>
      </c>
      <c r="E2008" s="32" t="s">
        <v>0</v>
      </c>
      <c r="F2008" s="32"/>
      <c r="G2008" s="32"/>
      <c r="H2008" s="32"/>
      <c r="I2008" s="32"/>
    </row>
    <row r="2009" spans="1:9" ht="25.5">
      <c r="A2009" s="30" t="s">
        <v>1045</v>
      </c>
      <c r="B2009" s="31" t="s">
        <v>1046</v>
      </c>
      <c r="C2009" s="31" t="s">
        <v>0</v>
      </c>
      <c r="D2009" s="32">
        <v>12409.5</v>
      </c>
      <c r="E2009" s="32">
        <f>E2010</f>
        <v>12409.500000000002</v>
      </c>
      <c r="F2009" s="32">
        <f t="shared" ref="F2009:G2009" si="938">F2010</f>
        <v>12409.500000000002</v>
      </c>
      <c r="G2009" s="32">
        <f t="shared" si="938"/>
        <v>12345.101350000001</v>
      </c>
      <c r="H2009" s="32">
        <f t="shared" si="930"/>
        <v>99.481053628268668</v>
      </c>
      <c r="I2009" s="32">
        <f t="shared" si="931"/>
        <v>99.481053628268654</v>
      </c>
    </row>
    <row r="2010" spans="1:9">
      <c r="A2010" s="33" t="s">
        <v>83</v>
      </c>
      <c r="B2010" s="28" t="s">
        <v>1047</v>
      </c>
      <c r="C2010" s="28" t="s">
        <v>0</v>
      </c>
      <c r="D2010" s="34">
        <v>12409.5</v>
      </c>
      <c r="E2010" s="34">
        <f>E2011+E2013+E2015</f>
        <v>12409.500000000002</v>
      </c>
      <c r="F2010" s="34">
        <f t="shared" ref="F2010:G2010" si="939">F2011+F2013+F2015</f>
        <v>12409.500000000002</v>
      </c>
      <c r="G2010" s="34">
        <f t="shared" si="939"/>
        <v>12345.101350000001</v>
      </c>
      <c r="H2010" s="34">
        <f t="shared" si="930"/>
        <v>99.481053628268668</v>
      </c>
      <c r="I2010" s="34">
        <f t="shared" si="931"/>
        <v>99.481053628268654</v>
      </c>
    </row>
    <row r="2011" spans="1:9" ht="38.25">
      <c r="A2011" s="33" t="s">
        <v>85</v>
      </c>
      <c r="B2011" s="28" t="s">
        <v>1047</v>
      </c>
      <c r="C2011" s="28" t="s">
        <v>86</v>
      </c>
      <c r="D2011" s="34">
        <v>11498.1</v>
      </c>
      <c r="E2011" s="34">
        <f>E2012</f>
        <v>11409.976000000001</v>
      </c>
      <c r="F2011" s="34">
        <f t="shared" ref="F2011:G2011" si="940">F2012</f>
        <v>11409.976000000001</v>
      </c>
      <c r="G2011" s="34">
        <f t="shared" si="940"/>
        <v>11345.57735</v>
      </c>
      <c r="H2011" s="34">
        <f t="shared" si="930"/>
        <v>98.673496925579002</v>
      </c>
      <c r="I2011" s="34">
        <f t="shared" si="931"/>
        <v>99.435593466629541</v>
      </c>
    </row>
    <row r="2012" spans="1:9">
      <c r="A2012" s="33" t="s">
        <v>87</v>
      </c>
      <c r="B2012" s="28" t="s">
        <v>1047</v>
      </c>
      <c r="C2012" s="28" t="s">
        <v>88</v>
      </c>
      <c r="D2012" s="34">
        <v>11498.1</v>
      </c>
      <c r="E2012" s="34">
        <f>КВСР!J2516</f>
        <v>11409.976000000001</v>
      </c>
      <c r="F2012" s="34">
        <f>КВСР!K2516</f>
        <v>11409.976000000001</v>
      </c>
      <c r="G2012" s="34">
        <f>КВСР!L2516</f>
        <v>11345.57735</v>
      </c>
      <c r="H2012" s="34">
        <f t="shared" si="930"/>
        <v>98.673496925579002</v>
      </c>
      <c r="I2012" s="34">
        <f t="shared" si="931"/>
        <v>99.435593466629541</v>
      </c>
    </row>
    <row r="2013" spans="1:9">
      <c r="A2013" s="33" t="s">
        <v>89</v>
      </c>
      <c r="B2013" s="28" t="s">
        <v>1047</v>
      </c>
      <c r="C2013" s="28" t="s">
        <v>90</v>
      </c>
      <c r="D2013" s="34">
        <v>908.2</v>
      </c>
      <c r="E2013" s="34">
        <f>E2014</f>
        <v>999.02</v>
      </c>
      <c r="F2013" s="34">
        <f t="shared" ref="F2013:G2013" si="941">F2014</f>
        <v>999.02</v>
      </c>
      <c r="G2013" s="34">
        <f t="shared" si="941"/>
        <v>999.02</v>
      </c>
      <c r="H2013" s="34">
        <f t="shared" si="930"/>
        <v>109.99999999999999</v>
      </c>
      <c r="I2013" s="34">
        <f t="shared" si="931"/>
        <v>100</v>
      </c>
    </row>
    <row r="2014" spans="1:9" ht="25.5">
      <c r="A2014" s="33" t="s">
        <v>91</v>
      </c>
      <c r="B2014" s="28" t="s">
        <v>1047</v>
      </c>
      <c r="C2014" s="28" t="s">
        <v>92</v>
      </c>
      <c r="D2014" s="34">
        <v>908.2</v>
      </c>
      <c r="E2014" s="34">
        <f>КВСР!J2518</f>
        <v>999.02</v>
      </c>
      <c r="F2014" s="34">
        <f>КВСР!K2518</f>
        <v>999.02</v>
      </c>
      <c r="G2014" s="34">
        <f>КВСР!L2518</f>
        <v>999.02</v>
      </c>
      <c r="H2014" s="34">
        <f t="shared" si="930"/>
        <v>109.99999999999999</v>
      </c>
      <c r="I2014" s="34">
        <f t="shared" si="931"/>
        <v>100</v>
      </c>
    </row>
    <row r="2015" spans="1:9">
      <c r="A2015" s="33" t="s">
        <v>97</v>
      </c>
      <c r="B2015" s="28" t="s">
        <v>1047</v>
      </c>
      <c r="C2015" s="28" t="s">
        <v>98</v>
      </c>
      <c r="D2015" s="34">
        <v>3.2</v>
      </c>
      <c r="E2015" s="34">
        <f>E2016</f>
        <v>0.504</v>
      </c>
      <c r="F2015" s="34">
        <f t="shared" ref="F2015:G2015" si="942">F2016</f>
        <v>0.504</v>
      </c>
      <c r="G2015" s="34">
        <f t="shared" si="942"/>
        <v>0.504</v>
      </c>
      <c r="H2015" s="34">
        <f t="shared" si="930"/>
        <v>15.75</v>
      </c>
      <c r="I2015" s="34">
        <f t="shared" si="931"/>
        <v>100</v>
      </c>
    </row>
    <row r="2016" spans="1:9">
      <c r="A2016" s="33" t="s">
        <v>99</v>
      </c>
      <c r="B2016" s="28" t="s">
        <v>1047</v>
      </c>
      <c r="C2016" s="28" t="s">
        <v>100</v>
      </c>
      <c r="D2016" s="34">
        <v>3.2</v>
      </c>
      <c r="E2016" s="34">
        <f>КВСР!J2520</f>
        <v>0.504</v>
      </c>
      <c r="F2016" s="34">
        <f>КВСР!K2520</f>
        <v>0.504</v>
      </c>
      <c r="G2016" s="34">
        <f>КВСР!L2520</f>
        <v>0.504</v>
      </c>
      <c r="H2016" s="34">
        <f t="shared" si="930"/>
        <v>15.75</v>
      </c>
      <c r="I2016" s="34">
        <f t="shared" si="931"/>
        <v>100</v>
      </c>
    </row>
    <row r="2017" spans="1:9">
      <c r="A2017" s="30" t="s">
        <v>0</v>
      </c>
      <c r="B2017" s="43" t="s">
        <v>0</v>
      </c>
      <c r="C2017" s="31" t="s">
        <v>0</v>
      </c>
      <c r="D2017" s="32" t="s">
        <v>0</v>
      </c>
      <c r="E2017" s="32"/>
      <c r="F2017" s="32"/>
      <c r="G2017" s="32"/>
      <c r="H2017" s="32"/>
      <c r="I2017" s="32"/>
    </row>
    <row r="2018" spans="1:9" ht="38.25">
      <c r="A2018" s="30" t="s">
        <v>1057</v>
      </c>
      <c r="B2018" s="31" t="s">
        <v>1058</v>
      </c>
      <c r="C2018" s="31" t="s">
        <v>0</v>
      </c>
      <c r="D2018" s="32">
        <v>5640.9</v>
      </c>
      <c r="E2018" s="32">
        <f>E2019+E2026</f>
        <v>13191.42222</v>
      </c>
      <c r="F2018" s="32">
        <f t="shared" ref="F2018:G2018" si="943">F2019+F2026</f>
        <v>13191.42222</v>
      </c>
      <c r="G2018" s="32">
        <f t="shared" si="943"/>
        <v>13191.42222</v>
      </c>
      <c r="H2018" s="32">
        <f t="shared" si="930"/>
        <v>233.85314790193058</v>
      </c>
      <c r="I2018" s="32">
        <f t="shared" si="931"/>
        <v>100</v>
      </c>
    </row>
    <row r="2019" spans="1:9">
      <c r="A2019" s="30" t="s">
        <v>1059</v>
      </c>
      <c r="B2019" s="31" t="s">
        <v>1060</v>
      </c>
      <c r="C2019" s="31" t="s">
        <v>0</v>
      </c>
      <c r="D2019" s="32">
        <v>4174.8</v>
      </c>
      <c r="E2019" s="32">
        <f>E2020</f>
        <v>9596.5751999999993</v>
      </c>
      <c r="F2019" s="32">
        <f t="shared" ref="F2019:G2019" si="944">F2020</f>
        <v>9596.5751999999993</v>
      </c>
      <c r="G2019" s="32">
        <f t="shared" si="944"/>
        <v>9596.5751999999993</v>
      </c>
      <c r="H2019" s="32">
        <f t="shared" si="930"/>
        <v>229.8691003161828</v>
      </c>
      <c r="I2019" s="32">
        <f t="shared" si="931"/>
        <v>100</v>
      </c>
    </row>
    <row r="2020" spans="1:9" ht="25.5">
      <c r="A2020" s="33" t="s">
        <v>1061</v>
      </c>
      <c r="B2020" s="28" t="s">
        <v>1062</v>
      </c>
      <c r="C2020" s="28" t="s">
        <v>0</v>
      </c>
      <c r="D2020" s="34">
        <v>4174.8</v>
      </c>
      <c r="E2020" s="34">
        <f>E2021+E2023</f>
        <v>9596.5751999999993</v>
      </c>
      <c r="F2020" s="34">
        <f t="shared" ref="F2020:G2020" si="945">F2021+F2023</f>
        <v>9596.5751999999993</v>
      </c>
      <c r="G2020" s="34">
        <f t="shared" si="945"/>
        <v>9596.5751999999993</v>
      </c>
      <c r="H2020" s="34">
        <f t="shared" si="930"/>
        <v>229.8691003161828</v>
      </c>
      <c r="I2020" s="34">
        <f t="shared" si="931"/>
        <v>100</v>
      </c>
    </row>
    <row r="2021" spans="1:9" ht="38.25">
      <c r="A2021" s="33" t="s">
        <v>85</v>
      </c>
      <c r="B2021" s="28" t="s">
        <v>1062</v>
      </c>
      <c r="C2021" s="28" t="s">
        <v>86</v>
      </c>
      <c r="D2021" s="34">
        <v>3982.3</v>
      </c>
      <c r="E2021" s="34">
        <f>E2022</f>
        <v>8929.7147499999992</v>
      </c>
      <c r="F2021" s="34">
        <f t="shared" ref="F2021:G2021" si="946">F2022</f>
        <v>8929.7147499999992</v>
      </c>
      <c r="G2021" s="34">
        <f t="shared" si="946"/>
        <v>8929.7147499999992</v>
      </c>
      <c r="H2021" s="34">
        <f t="shared" si="930"/>
        <v>224.235109107802</v>
      </c>
      <c r="I2021" s="34">
        <f t="shared" si="931"/>
        <v>100</v>
      </c>
    </row>
    <row r="2022" spans="1:9">
      <c r="A2022" s="33" t="s">
        <v>87</v>
      </c>
      <c r="B2022" s="28" t="s">
        <v>1062</v>
      </c>
      <c r="C2022" s="28" t="s">
        <v>88</v>
      </c>
      <c r="D2022" s="34">
        <v>3982.3</v>
      </c>
      <c r="E2022" s="34">
        <f>КВСР!J2536</f>
        <v>8929.7147499999992</v>
      </c>
      <c r="F2022" s="34">
        <f>КВСР!K2536</f>
        <v>8929.7147499999992</v>
      </c>
      <c r="G2022" s="34">
        <f>КВСР!L2536</f>
        <v>8929.7147499999992</v>
      </c>
      <c r="H2022" s="34">
        <f t="shared" si="930"/>
        <v>224.235109107802</v>
      </c>
      <c r="I2022" s="34">
        <f t="shared" si="931"/>
        <v>100</v>
      </c>
    </row>
    <row r="2023" spans="1:9">
      <c r="A2023" s="33" t="s">
        <v>89</v>
      </c>
      <c r="B2023" s="28" t="s">
        <v>1062</v>
      </c>
      <c r="C2023" s="28" t="s">
        <v>90</v>
      </c>
      <c r="D2023" s="34">
        <v>192.5</v>
      </c>
      <c r="E2023" s="34">
        <f>E2024</f>
        <v>666.86045000000001</v>
      </c>
      <c r="F2023" s="34">
        <f t="shared" ref="F2023:G2023" si="947">F2024</f>
        <v>666.86045000000001</v>
      </c>
      <c r="G2023" s="34">
        <f t="shared" si="947"/>
        <v>666.86045000000001</v>
      </c>
      <c r="H2023" s="34">
        <f t="shared" si="930"/>
        <v>346.421012987013</v>
      </c>
      <c r="I2023" s="34">
        <f t="shared" si="931"/>
        <v>100</v>
      </c>
    </row>
    <row r="2024" spans="1:9" ht="24.75" customHeight="1">
      <c r="A2024" s="33" t="s">
        <v>91</v>
      </c>
      <c r="B2024" s="28" t="s">
        <v>1062</v>
      </c>
      <c r="C2024" s="28" t="s">
        <v>92</v>
      </c>
      <c r="D2024" s="34">
        <v>192.5</v>
      </c>
      <c r="E2024" s="34">
        <f>КВСР!J2538</f>
        <v>666.86045000000001</v>
      </c>
      <c r="F2024" s="34">
        <f>КВСР!K2538</f>
        <v>666.86045000000001</v>
      </c>
      <c r="G2024" s="34">
        <f>КВСР!L2538</f>
        <v>666.86045000000001</v>
      </c>
      <c r="H2024" s="34">
        <f t="shared" si="930"/>
        <v>346.421012987013</v>
      </c>
      <c r="I2024" s="34">
        <f t="shared" si="931"/>
        <v>100</v>
      </c>
    </row>
    <row r="2025" spans="1:9" hidden="1">
      <c r="A2025" s="30" t="s">
        <v>0</v>
      </c>
      <c r="B2025" s="43" t="s">
        <v>0</v>
      </c>
      <c r="C2025" s="31" t="s">
        <v>0</v>
      </c>
      <c r="D2025" s="32" t="s">
        <v>0</v>
      </c>
      <c r="E2025" s="32" t="s">
        <v>0</v>
      </c>
      <c r="F2025" s="32"/>
      <c r="G2025" s="32"/>
      <c r="H2025" s="32"/>
      <c r="I2025" s="32"/>
    </row>
    <row r="2026" spans="1:9" ht="25.5">
      <c r="A2026" s="30" t="s">
        <v>1063</v>
      </c>
      <c r="B2026" s="31" t="s">
        <v>1064</v>
      </c>
      <c r="C2026" s="31" t="s">
        <v>0</v>
      </c>
      <c r="D2026" s="32">
        <v>1466.1</v>
      </c>
      <c r="E2026" s="32">
        <f>E2027</f>
        <v>3594.8470200000002</v>
      </c>
      <c r="F2026" s="32">
        <f t="shared" ref="F2026:G2026" si="948">F2027</f>
        <v>3594.8470200000002</v>
      </c>
      <c r="G2026" s="32">
        <f t="shared" si="948"/>
        <v>3594.8470200000002</v>
      </c>
      <c r="H2026" s="32">
        <f t="shared" si="930"/>
        <v>245.19794147738901</v>
      </c>
      <c r="I2026" s="32">
        <f t="shared" si="931"/>
        <v>100</v>
      </c>
    </row>
    <row r="2027" spans="1:9" ht="25.5">
      <c r="A2027" s="33" t="s">
        <v>1065</v>
      </c>
      <c r="B2027" s="28" t="s">
        <v>1066</v>
      </c>
      <c r="C2027" s="28" t="s">
        <v>0</v>
      </c>
      <c r="D2027" s="34">
        <v>1466.1</v>
      </c>
      <c r="E2027" s="34">
        <f>E2028+E2030</f>
        <v>3594.8470200000002</v>
      </c>
      <c r="F2027" s="34">
        <f t="shared" ref="F2027:G2027" si="949">F2028+F2030</f>
        <v>3594.8470200000002</v>
      </c>
      <c r="G2027" s="34">
        <f t="shared" si="949"/>
        <v>3594.8470200000002</v>
      </c>
      <c r="H2027" s="34">
        <f t="shared" si="930"/>
        <v>245.19794147738901</v>
      </c>
      <c r="I2027" s="34">
        <f t="shared" si="931"/>
        <v>100</v>
      </c>
    </row>
    <row r="2028" spans="1:9" ht="38.25">
      <c r="A2028" s="33" t="s">
        <v>85</v>
      </c>
      <c r="B2028" s="28" t="s">
        <v>1066</v>
      </c>
      <c r="C2028" s="28" t="s">
        <v>86</v>
      </c>
      <c r="D2028" s="34">
        <v>1369.9</v>
      </c>
      <c r="E2028" s="34">
        <f>E2029</f>
        <v>3310.5254</v>
      </c>
      <c r="F2028" s="34">
        <f t="shared" ref="F2028:G2028" si="950">F2029</f>
        <v>3310.5254</v>
      </c>
      <c r="G2028" s="34">
        <f t="shared" si="950"/>
        <v>3310.5254</v>
      </c>
      <c r="H2028" s="34">
        <f t="shared" si="930"/>
        <v>241.66182933060804</v>
      </c>
      <c r="I2028" s="34">
        <f t="shared" si="931"/>
        <v>100</v>
      </c>
    </row>
    <row r="2029" spans="1:9">
      <c r="A2029" s="33" t="s">
        <v>87</v>
      </c>
      <c r="B2029" s="28" t="s">
        <v>1066</v>
      </c>
      <c r="C2029" s="28" t="s">
        <v>88</v>
      </c>
      <c r="D2029" s="34">
        <v>1369.9</v>
      </c>
      <c r="E2029" s="34">
        <f>КВСР!J2542</f>
        <v>3310.5254</v>
      </c>
      <c r="F2029" s="34">
        <f>КВСР!K2542</f>
        <v>3310.5254</v>
      </c>
      <c r="G2029" s="34">
        <f>КВСР!L2542</f>
        <v>3310.5254</v>
      </c>
      <c r="H2029" s="34">
        <f t="shared" si="930"/>
        <v>241.66182933060804</v>
      </c>
      <c r="I2029" s="34">
        <f t="shared" si="931"/>
        <v>100</v>
      </c>
    </row>
    <row r="2030" spans="1:9">
      <c r="A2030" s="33" t="s">
        <v>89</v>
      </c>
      <c r="B2030" s="28" t="s">
        <v>1066</v>
      </c>
      <c r="C2030" s="28" t="s">
        <v>90</v>
      </c>
      <c r="D2030" s="34">
        <v>96.2</v>
      </c>
      <c r="E2030" s="34">
        <f>E2031</f>
        <v>284.32162</v>
      </c>
      <c r="F2030" s="34">
        <f t="shared" ref="F2030:G2030" si="951">F2031</f>
        <v>284.32162</v>
      </c>
      <c r="G2030" s="34">
        <f t="shared" si="951"/>
        <v>284.32162</v>
      </c>
      <c r="H2030" s="34">
        <f t="shared" si="930"/>
        <v>295.55261954261948</v>
      </c>
      <c r="I2030" s="34">
        <f t="shared" si="931"/>
        <v>100</v>
      </c>
    </row>
    <row r="2031" spans="1:9" ht="25.5">
      <c r="A2031" s="33" t="s">
        <v>91</v>
      </c>
      <c r="B2031" s="28" t="s">
        <v>1066</v>
      </c>
      <c r="C2031" s="28" t="s">
        <v>92</v>
      </c>
      <c r="D2031" s="34">
        <v>96.2</v>
      </c>
      <c r="E2031" s="34">
        <f>КВСР!J2544</f>
        <v>284.32162</v>
      </c>
      <c r="F2031" s="34">
        <f>КВСР!K2544</f>
        <v>284.32162</v>
      </c>
      <c r="G2031" s="34">
        <f>КВСР!L2544</f>
        <v>284.32162</v>
      </c>
      <c r="H2031" s="34">
        <f t="shared" si="930"/>
        <v>295.55261954261948</v>
      </c>
      <c r="I2031" s="34">
        <f t="shared" si="931"/>
        <v>100</v>
      </c>
    </row>
    <row r="2032" spans="1:9">
      <c r="A2032" s="30" t="s">
        <v>0</v>
      </c>
      <c r="B2032" s="43" t="s">
        <v>0</v>
      </c>
      <c r="C2032" s="31" t="s">
        <v>0</v>
      </c>
      <c r="D2032" s="32" t="s">
        <v>0</v>
      </c>
      <c r="E2032" s="32" t="s">
        <v>0</v>
      </c>
      <c r="F2032" s="32"/>
      <c r="G2032" s="32"/>
      <c r="H2032" s="32"/>
      <c r="I2032" s="32"/>
    </row>
    <row r="2033" spans="1:9">
      <c r="A2033" s="30" t="s">
        <v>677</v>
      </c>
      <c r="B2033" s="31" t="s">
        <v>678</v>
      </c>
      <c r="C2033" s="31" t="s">
        <v>0</v>
      </c>
      <c r="D2033" s="32">
        <v>264234</v>
      </c>
      <c r="E2033" s="32">
        <f>E2034</f>
        <v>264233.99999999994</v>
      </c>
      <c r="F2033" s="32">
        <f t="shared" ref="F2033:G2033" si="952">F2034</f>
        <v>260416.97561999998</v>
      </c>
      <c r="G2033" s="32">
        <f t="shared" si="952"/>
        <v>254012.02408999999</v>
      </c>
      <c r="H2033" s="32">
        <f t="shared" si="930"/>
        <v>96.131468353807605</v>
      </c>
      <c r="I2033" s="32">
        <f t="shared" si="931"/>
        <v>96.13146835380762</v>
      </c>
    </row>
    <row r="2034" spans="1:9">
      <c r="A2034" s="33" t="s">
        <v>677</v>
      </c>
      <c r="B2034" s="28" t="s">
        <v>679</v>
      </c>
      <c r="C2034" s="28" t="s">
        <v>0</v>
      </c>
      <c r="D2034" s="34">
        <v>264234</v>
      </c>
      <c r="E2034" s="34">
        <f>E2040+E2046+E2042+E2037+E2035</f>
        <v>264233.99999999994</v>
      </c>
      <c r="F2034" s="34">
        <f>F2040+F2046+F2042+F2037+F2035</f>
        <v>260416.97561999998</v>
      </c>
      <c r="G2034" s="34">
        <f>G2040+G2046+G2042+G2037+G2035</f>
        <v>254012.02408999999</v>
      </c>
      <c r="H2034" s="34">
        <f t="shared" si="930"/>
        <v>96.131468353807605</v>
      </c>
      <c r="I2034" s="34">
        <f t="shared" si="931"/>
        <v>96.13146835380762</v>
      </c>
    </row>
    <row r="2035" spans="1:9">
      <c r="A2035" s="33" t="s">
        <v>89</v>
      </c>
      <c r="B2035" s="28" t="s">
        <v>679</v>
      </c>
      <c r="C2035" s="28">
        <v>200</v>
      </c>
      <c r="D2035" s="34"/>
      <c r="E2035" s="34">
        <f>E2036</f>
        <v>9171.976999999999</v>
      </c>
      <c r="F2035" s="34">
        <f>F2036</f>
        <v>9171.976999999999</v>
      </c>
      <c r="G2035" s="34">
        <f>G2036</f>
        <v>8608.1820000000007</v>
      </c>
      <c r="H2035" s="34">
        <v>0</v>
      </c>
      <c r="I2035" s="34">
        <f t="shared" si="931"/>
        <v>93.853070063302624</v>
      </c>
    </row>
    <row r="2036" spans="1:9" ht="25.5">
      <c r="A2036" s="33" t="s">
        <v>91</v>
      </c>
      <c r="B2036" s="28" t="s">
        <v>679</v>
      </c>
      <c r="C2036" s="28">
        <v>240</v>
      </c>
      <c r="D2036" s="34"/>
      <c r="E2036" s="34">
        <f>КВСР!J468+КВСР!J1649+КВСР!J1712+КВСР!J2340+КВСР!J2569+КВСР!J2737+КВСР!J2824</f>
        <v>9171.976999999999</v>
      </c>
      <c r="F2036" s="34">
        <f>КВСР!K468+КВСР!K1649+КВСР!K1712+КВСР!K2340+КВСР!K2569+КВСР!K2737+КВСР!K2824</f>
        <v>9171.976999999999</v>
      </c>
      <c r="G2036" s="34">
        <f>КВСР!L468+КВСР!L1649+КВСР!L1712+КВСР!L2340+КВСР!L2569+КВСР!L2737+КВСР!L2824</f>
        <v>8608.1820000000007</v>
      </c>
      <c r="H2036" s="34">
        <v>0</v>
      </c>
      <c r="I2036" s="34">
        <f t="shared" si="931"/>
        <v>93.853070063302624</v>
      </c>
    </row>
    <row r="2037" spans="1:9">
      <c r="A2037" s="33" t="s">
        <v>93</v>
      </c>
      <c r="B2037" s="28" t="s">
        <v>679</v>
      </c>
      <c r="C2037" s="28">
        <v>300</v>
      </c>
      <c r="D2037" s="34"/>
      <c r="E2037" s="34">
        <f>E2039+E2038</f>
        <v>2410</v>
      </c>
      <c r="F2037" s="34">
        <f t="shared" ref="F2037:G2037" si="953">F2039+F2038</f>
        <v>2410</v>
      </c>
      <c r="G2037" s="34">
        <f t="shared" si="953"/>
        <v>1190</v>
      </c>
      <c r="H2037" s="34">
        <v>0</v>
      </c>
      <c r="I2037" s="34">
        <f t="shared" si="931"/>
        <v>49.377593360995853</v>
      </c>
    </row>
    <row r="2038" spans="1:9" ht="25.5">
      <c r="A2038" s="8" t="s">
        <v>268</v>
      </c>
      <c r="B2038" s="28" t="s">
        <v>679</v>
      </c>
      <c r="C2038" s="28">
        <v>320</v>
      </c>
      <c r="D2038" s="34"/>
      <c r="E2038" s="34">
        <f>КВСР!J2190</f>
        <v>350</v>
      </c>
      <c r="F2038" s="34">
        <f>КВСР!K2190</f>
        <v>350</v>
      </c>
      <c r="G2038" s="34">
        <f>КВСР!L2190</f>
        <v>350</v>
      </c>
      <c r="H2038" s="34">
        <v>0</v>
      </c>
      <c r="I2038" s="34">
        <f t="shared" si="931"/>
        <v>100</v>
      </c>
    </row>
    <row r="2039" spans="1:9">
      <c r="A2039" s="33" t="s">
        <v>95</v>
      </c>
      <c r="B2039" s="28" t="s">
        <v>679</v>
      </c>
      <c r="C2039" s="28">
        <v>360</v>
      </c>
      <c r="D2039" s="34"/>
      <c r="E2039" s="34">
        <f>КВСР!J421+КВСР!J558</f>
        <v>2060</v>
      </c>
      <c r="F2039" s="34">
        <f>КВСР!K421+КВСР!K558</f>
        <v>2060</v>
      </c>
      <c r="G2039" s="34">
        <f>КВСР!L421+КВСР!L558</f>
        <v>840</v>
      </c>
      <c r="H2039" s="34">
        <v>0</v>
      </c>
      <c r="I2039" s="34">
        <f t="shared" si="931"/>
        <v>40.776699029126213</v>
      </c>
    </row>
    <row r="2040" spans="1:9">
      <c r="A2040" s="33" t="s">
        <v>28</v>
      </c>
      <c r="B2040" s="28" t="s">
        <v>679</v>
      </c>
      <c r="C2040" s="28">
        <v>500</v>
      </c>
      <c r="D2040" s="34"/>
      <c r="E2040" s="34">
        <f>E2041</f>
        <v>139548.00158999997</v>
      </c>
      <c r="F2040" s="34">
        <f t="shared" ref="F2040:G2040" si="954">F2041</f>
        <v>139548.00158999997</v>
      </c>
      <c r="G2040" s="34">
        <f t="shared" si="954"/>
        <v>138826.52511999998</v>
      </c>
      <c r="H2040" s="34">
        <v>0</v>
      </c>
      <c r="I2040" s="34">
        <f t="shared" si="931"/>
        <v>99.482990467953996</v>
      </c>
    </row>
    <row r="2041" spans="1:9">
      <c r="A2041" s="33" t="s">
        <v>411</v>
      </c>
      <c r="B2041" s="28" t="s">
        <v>679</v>
      </c>
      <c r="C2041" s="28">
        <v>540</v>
      </c>
      <c r="D2041" s="34"/>
      <c r="E2041" s="34">
        <f>КВСР!J29+КВСР!J158+КВСР!J188+КВСР!J221+КВСР!J310+КВСР!J318+КВСР!J370+КВСР!J409+КВСР!J415+КВСР!J423+КВСР!J836+КВСР!J906+КВСР!J954+КВСР!J966+КВСР!J1002+КВСР!J1448+КВСР!J1586+КВСР!J1651+КВСР!J1714+КВСР!J2237+КВСР!J2347+КВСР!J2389+КВСР!J2486+КВСР!J2506+КВСР!J2739+КВСР!J2396</f>
        <v>139548.00158999997</v>
      </c>
      <c r="F2041" s="34">
        <f>КВСР!K29+КВСР!K158+КВСР!K188+КВСР!K221+КВСР!K310+КВСР!K318+КВСР!K370+КВСР!K409+КВСР!K415+КВСР!K423+КВСР!K836+КВСР!K906+КВСР!K954+КВСР!K966+КВСР!K1002+КВСР!K1448+КВСР!K1586+КВСР!K1651+КВСР!K1714+КВСР!K2237+КВСР!K2347+КВСР!K2389+КВСР!K2486+КВСР!K2506+КВСР!K2739+КВСР!K1510+КВСР!K2396</f>
        <v>139548.00158999997</v>
      </c>
      <c r="G2041" s="34">
        <f>КВСР!L29+КВСР!L158+КВСР!L188+КВСР!L221+КВСР!L310+КВСР!L318+КВСР!L370+КВСР!L409+КВСР!L415+КВСР!L423+КВСР!L836+КВСР!L906+КВСР!L954+КВСР!L966+КВСР!L1002+КВСР!L1448+КВСР!L1586+КВСР!L1651+КВСР!L1714+КВСР!L2237+КВСР!L2347+КВСР!L2389+КВСР!L2486+КВСР!L2506+КВСР!L2739+КВСР!L1510+КВСР!L2396</f>
        <v>138826.52511999998</v>
      </c>
      <c r="H2041" s="34">
        <v>0</v>
      </c>
      <c r="I2041" s="34">
        <f t="shared" si="931"/>
        <v>99.482990467953996</v>
      </c>
    </row>
    <row r="2042" spans="1:9" ht="25.5">
      <c r="A2042" s="33" t="s">
        <v>62</v>
      </c>
      <c r="B2042" s="28" t="s">
        <v>679</v>
      </c>
      <c r="C2042" s="28">
        <v>600</v>
      </c>
      <c r="D2042" s="34"/>
      <c r="E2042" s="34">
        <f>E2043+E2044+E2045</f>
        <v>109286.99703</v>
      </c>
      <c r="F2042" s="34">
        <f t="shared" ref="F2042:G2042" si="955">F2043+F2044+F2045</f>
        <v>109286.99703</v>
      </c>
      <c r="G2042" s="34">
        <f t="shared" si="955"/>
        <v>105387.31697</v>
      </c>
      <c r="H2042" s="34">
        <v>0</v>
      </c>
      <c r="I2042" s="34">
        <f t="shared" si="931"/>
        <v>96.431707187517006</v>
      </c>
    </row>
    <row r="2043" spans="1:9">
      <c r="A2043" s="33" t="s">
        <v>64</v>
      </c>
      <c r="B2043" s="28" t="s">
        <v>679</v>
      </c>
      <c r="C2043" s="28">
        <v>610</v>
      </c>
      <c r="D2043" s="34"/>
      <c r="E2043" s="34">
        <f>КВСР!J117+КВСР!J190+КВСР!J223+КВСР!J248+КВСР!J312+КВСР!J614+КВСР!J636+КВСР!J799+КВСР!J908+КВСР!J1004+КВСР!J1036+КВСР!J1063+КВСР!J1820+КВСР!J1982+КВСР!J2239</f>
        <v>62603.299310000002</v>
      </c>
      <c r="F2043" s="34">
        <f>КВСР!K117+КВСР!K190+КВСР!K223+КВСР!K248+КВСР!K312+КВСР!K614+КВСР!K636+КВСР!K799+КВСР!K908+КВСР!K1004+КВСР!K1036+КВСР!K1063+КВСР!K1820+КВСР!K1982+КВСР!K2239</f>
        <v>62603.299310000002</v>
      </c>
      <c r="G2043" s="34">
        <f>КВСР!L117+КВСР!L190+КВСР!L223+КВСР!L248+КВСР!L312+КВСР!L614+КВСР!L636+КВСР!L799+КВСР!L908+КВСР!L1004+КВСР!L1036+КВСР!L1063+КВСР!L1820+КВСР!L1982+КВСР!L2239</f>
        <v>58762.036249999997</v>
      </c>
      <c r="H2043" s="34">
        <v>0</v>
      </c>
      <c r="I2043" s="34">
        <f t="shared" si="931"/>
        <v>93.864120418032954</v>
      </c>
    </row>
    <row r="2044" spans="1:9">
      <c r="A2044" s="33" t="s">
        <v>102</v>
      </c>
      <c r="B2044" s="28" t="s">
        <v>679</v>
      </c>
      <c r="C2044" s="28">
        <v>620</v>
      </c>
      <c r="D2044" s="34"/>
      <c r="E2044" s="34">
        <f>КВСР!J615+КВСР!J1037+КВСР!J1201+КВСР!J2432+КВСР!J2508+КВСР!J2854+КВСР!J514</f>
        <v>41807.229960000004</v>
      </c>
      <c r="F2044" s="34">
        <f>КВСР!K615+КВСР!K1037+КВСР!K1201+КВСР!K2432+КВСР!K2508+КВСР!K2854+КВСР!K514</f>
        <v>41807.229960000004</v>
      </c>
      <c r="G2044" s="34">
        <f>КВСР!L615+КВСР!L1037+КВСР!L1201+КВСР!L2432+КВСР!L2508+КВСР!L2854+КВСР!L514</f>
        <v>41748.812960000003</v>
      </c>
      <c r="H2044" s="34">
        <v>0</v>
      </c>
      <c r="I2044" s="34">
        <f t="shared" si="931"/>
        <v>99.860270579859289</v>
      </c>
    </row>
    <row r="2045" spans="1:9" ht="25.5">
      <c r="A2045" s="8" t="s">
        <v>218</v>
      </c>
      <c r="B2045" s="28" t="s">
        <v>679</v>
      </c>
      <c r="C2045" s="28">
        <v>630</v>
      </c>
      <c r="D2045" s="34"/>
      <c r="E2045" s="34">
        <f>КВСР!J909+КВСР!J2240+КВСР!J2433+КВСР!J2741</f>
        <v>4876.4677599999995</v>
      </c>
      <c r="F2045" s="34">
        <f>КВСР!K909+КВСР!K2240+КВСР!K2433+КВСР!K2741</f>
        <v>4876.4677599999995</v>
      </c>
      <c r="G2045" s="34">
        <f>КВСР!L909+КВСР!L2240+КВСР!L2433+КВСР!L2741</f>
        <v>4876.4677599999995</v>
      </c>
      <c r="H2045" s="34">
        <v>0</v>
      </c>
      <c r="I2045" s="34">
        <f t="shared" si="931"/>
        <v>100</v>
      </c>
    </row>
    <row r="2046" spans="1:9">
      <c r="A2046" s="33" t="s">
        <v>97</v>
      </c>
      <c r="B2046" s="28" t="s">
        <v>679</v>
      </c>
      <c r="C2046" s="28" t="s">
        <v>98</v>
      </c>
      <c r="D2046" s="34">
        <v>264234</v>
      </c>
      <c r="E2046" s="34">
        <f>E2047</f>
        <v>3817.0243799999998</v>
      </c>
      <c r="F2046" s="34">
        <f t="shared" ref="F2046:G2046" si="956">F2047</f>
        <v>0</v>
      </c>
      <c r="G2046" s="34">
        <f t="shared" si="956"/>
        <v>0</v>
      </c>
      <c r="H2046" s="34">
        <f t="shared" si="930"/>
        <v>0</v>
      </c>
      <c r="I2046" s="34">
        <f t="shared" si="931"/>
        <v>0</v>
      </c>
    </row>
    <row r="2047" spans="1:9">
      <c r="A2047" s="33" t="s">
        <v>421</v>
      </c>
      <c r="B2047" s="28" t="s">
        <v>679</v>
      </c>
      <c r="C2047" s="28" t="s">
        <v>422</v>
      </c>
      <c r="D2047" s="34">
        <v>264234</v>
      </c>
      <c r="E2047" s="34">
        <f>КВСР!J1510</f>
        <v>3817.0243799999998</v>
      </c>
      <c r="F2047" s="34">
        <f>КВСР!K1510</f>
        <v>0</v>
      </c>
      <c r="G2047" s="34">
        <f>КВСР!L1510</f>
        <v>0</v>
      </c>
      <c r="H2047" s="34">
        <f t="shared" si="930"/>
        <v>0</v>
      </c>
      <c r="I2047" s="34">
        <f t="shared" si="931"/>
        <v>0</v>
      </c>
    </row>
    <row r="2048" spans="1:9">
      <c r="A2048" s="30" t="s">
        <v>0</v>
      </c>
      <c r="B2048" s="43" t="s">
        <v>0</v>
      </c>
      <c r="C2048" s="31" t="s">
        <v>0</v>
      </c>
      <c r="D2048" s="32" t="s">
        <v>0</v>
      </c>
      <c r="E2048" s="32" t="s">
        <v>0</v>
      </c>
      <c r="F2048" s="32"/>
      <c r="G2048" s="32"/>
      <c r="H2048" s="32"/>
      <c r="I2048" s="32"/>
    </row>
    <row r="2049" spans="1:9">
      <c r="A2049" s="30" t="s">
        <v>783</v>
      </c>
      <c r="B2049" s="31" t="s">
        <v>784</v>
      </c>
      <c r="C2049" s="31" t="s">
        <v>0</v>
      </c>
      <c r="D2049" s="32">
        <v>399538</v>
      </c>
      <c r="E2049" s="32">
        <f>E2050+E2053</f>
        <v>399538</v>
      </c>
      <c r="F2049" s="32">
        <f t="shared" ref="F2049:G2049" si="957">F2050+F2053</f>
        <v>399538</v>
      </c>
      <c r="G2049" s="32">
        <f t="shared" si="957"/>
        <v>399438.92183999997</v>
      </c>
      <c r="H2049" s="32">
        <f t="shared" si="930"/>
        <v>99.975201818099904</v>
      </c>
      <c r="I2049" s="32">
        <f t="shared" si="931"/>
        <v>99.975201818099904</v>
      </c>
    </row>
    <row r="2050" spans="1:9" ht="38.25">
      <c r="A2050" s="33" t="s">
        <v>785</v>
      </c>
      <c r="B2050" s="28" t="s">
        <v>786</v>
      </c>
      <c r="C2050" s="28" t="s">
        <v>0</v>
      </c>
      <c r="D2050" s="34">
        <v>173789</v>
      </c>
      <c r="E2050" s="34">
        <f>E2051</f>
        <v>173789</v>
      </c>
      <c r="F2050" s="34">
        <f t="shared" ref="F2050:G2051" si="958">F2051</f>
        <v>173789</v>
      </c>
      <c r="G2050" s="34">
        <f t="shared" si="958"/>
        <v>173788.97</v>
      </c>
      <c r="H2050" s="34">
        <f t="shared" si="930"/>
        <v>99.99998273768766</v>
      </c>
      <c r="I2050" s="34">
        <f t="shared" si="931"/>
        <v>99.99998273768766</v>
      </c>
    </row>
    <row r="2051" spans="1:9">
      <c r="A2051" s="33" t="s">
        <v>89</v>
      </c>
      <c r="B2051" s="28" t="s">
        <v>786</v>
      </c>
      <c r="C2051" s="28" t="s">
        <v>90</v>
      </c>
      <c r="D2051" s="34">
        <v>173789</v>
      </c>
      <c r="E2051" s="34">
        <f>E2052</f>
        <v>173789</v>
      </c>
      <c r="F2051" s="34">
        <f t="shared" si="958"/>
        <v>173789</v>
      </c>
      <c r="G2051" s="34">
        <f t="shared" si="958"/>
        <v>173788.97</v>
      </c>
      <c r="H2051" s="34">
        <f t="shared" si="930"/>
        <v>99.99998273768766</v>
      </c>
      <c r="I2051" s="34">
        <f t="shared" si="931"/>
        <v>99.99998273768766</v>
      </c>
    </row>
    <row r="2052" spans="1:9" ht="25.5">
      <c r="A2052" s="33" t="s">
        <v>91</v>
      </c>
      <c r="B2052" s="28" t="s">
        <v>786</v>
      </c>
      <c r="C2052" s="28" t="s">
        <v>92</v>
      </c>
      <c r="D2052" s="34">
        <v>173789</v>
      </c>
      <c r="E2052" s="34">
        <f>КВСР!J1718</f>
        <v>173789</v>
      </c>
      <c r="F2052" s="34">
        <f>КВСР!K1718</f>
        <v>173789</v>
      </c>
      <c r="G2052" s="34">
        <f>КВСР!L1718</f>
        <v>173788.97</v>
      </c>
      <c r="H2052" s="34">
        <f t="shared" si="930"/>
        <v>99.99998273768766</v>
      </c>
      <c r="I2052" s="34">
        <f t="shared" si="931"/>
        <v>99.99998273768766</v>
      </c>
    </row>
    <row r="2053" spans="1:9" ht="63.75">
      <c r="A2053" s="33" t="s">
        <v>787</v>
      </c>
      <c r="B2053" s="28" t="s">
        <v>788</v>
      </c>
      <c r="C2053" s="28" t="s">
        <v>0</v>
      </c>
      <c r="D2053" s="34">
        <v>225749</v>
      </c>
      <c r="E2053" s="34">
        <f>E2054</f>
        <v>225749</v>
      </c>
      <c r="F2053" s="34">
        <f t="shared" ref="F2053:G2054" si="959">F2054</f>
        <v>225749</v>
      </c>
      <c r="G2053" s="34">
        <f t="shared" si="959"/>
        <v>225649.95183999999</v>
      </c>
      <c r="H2053" s="34">
        <f t="shared" si="930"/>
        <v>99.956124651714944</v>
      </c>
      <c r="I2053" s="34">
        <f t="shared" si="931"/>
        <v>99.956124651714944</v>
      </c>
    </row>
    <row r="2054" spans="1:9">
      <c r="A2054" s="33" t="s">
        <v>28</v>
      </c>
      <c r="B2054" s="28" t="s">
        <v>788</v>
      </c>
      <c r="C2054" s="28" t="s">
        <v>29</v>
      </c>
      <c r="D2054" s="34">
        <v>225749</v>
      </c>
      <c r="E2054" s="34">
        <f>E2055</f>
        <v>225749</v>
      </c>
      <c r="F2054" s="34">
        <f t="shared" si="959"/>
        <v>225749</v>
      </c>
      <c r="G2054" s="34">
        <f t="shared" si="959"/>
        <v>225649.95183999999</v>
      </c>
      <c r="H2054" s="34">
        <f t="shared" si="930"/>
        <v>99.956124651714944</v>
      </c>
      <c r="I2054" s="34">
        <f t="shared" si="931"/>
        <v>99.956124651714944</v>
      </c>
    </row>
    <row r="2055" spans="1:9" ht="11.25" customHeight="1">
      <c r="A2055" s="33" t="s">
        <v>75</v>
      </c>
      <c r="B2055" s="28" t="s">
        <v>788</v>
      </c>
      <c r="C2055" s="28" t="s">
        <v>76</v>
      </c>
      <c r="D2055" s="34">
        <v>225749</v>
      </c>
      <c r="E2055" s="34">
        <f>КВСР!J1723</f>
        <v>225749</v>
      </c>
      <c r="F2055" s="34">
        <f>КВСР!K1723</f>
        <v>225749</v>
      </c>
      <c r="G2055" s="34">
        <f>КВСР!L1723</f>
        <v>225649.95183999999</v>
      </c>
      <c r="H2055" s="34">
        <f t="shared" si="930"/>
        <v>99.956124651714944</v>
      </c>
      <c r="I2055" s="34">
        <f t="shared" si="931"/>
        <v>99.956124651714944</v>
      </c>
    </row>
    <row r="2056" spans="1:9" hidden="1">
      <c r="A2056" s="30" t="s">
        <v>0</v>
      </c>
      <c r="B2056" s="43" t="s">
        <v>0</v>
      </c>
      <c r="C2056" s="31" t="s">
        <v>0</v>
      </c>
      <c r="D2056" s="32" t="s">
        <v>0</v>
      </c>
      <c r="E2056" s="32" t="s">
        <v>0</v>
      </c>
      <c r="F2056" s="32"/>
      <c r="G2056" s="32"/>
      <c r="H2056" s="32"/>
      <c r="I2056" s="32"/>
    </row>
    <row r="2057" spans="1:9" ht="38.25">
      <c r="A2057" s="30" t="s">
        <v>316</v>
      </c>
      <c r="B2057" s="31" t="s">
        <v>317</v>
      </c>
      <c r="C2057" s="31" t="s">
        <v>0</v>
      </c>
      <c r="D2057" s="32">
        <v>20468.400000000001</v>
      </c>
      <c r="E2057" s="32">
        <f>E2058+E2069+E2064</f>
        <v>19242.29</v>
      </c>
      <c r="F2057" s="32">
        <f>F2058+F2069+F2064</f>
        <v>19242.29</v>
      </c>
      <c r="G2057" s="32">
        <f>G2058+G2069+G2064</f>
        <v>17366.713040000002</v>
      </c>
      <c r="H2057" s="32">
        <f t="shared" si="930"/>
        <v>84.846461081471929</v>
      </c>
      <c r="I2057" s="32">
        <f t="shared" si="931"/>
        <v>90.25283913712974</v>
      </c>
    </row>
    <row r="2058" spans="1:9" ht="51">
      <c r="A2058" s="30" t="s">
        <v>318</v>
      </c>
      <c r="B2058" s="31" t="s">
        <v>319</v>
      </c>
      <c r="C2058" s="31" t="s">
        <v>0</v>
      </c>
      <c r="D2058" s="32">
        <v>20468.400000000001</v>
      </c>
      <c r="E2058" s="32">
        <f>E2059</f>
        <v>15428.29</v>
      </c>
      <c r="F2058" s="32">
        <f t="shared" ref="F2058:G2059" si="960">F2059</f>
        <v>15428.29</v>
      </c>
      <c r="G2058" s="32">
        <f t="shared" si="960"/>
        <v>15428.213040000001</v>
      </c>
      <c r="H2058" s="32">
        <f t="shared" ref="H2058:H2075" si="961">G2058/D2058*100</f>
        <v>75.375764788649818</v>
      </c>
      <c r="I2058" s="32">
        <f t="shared" ref="I2058:I2075" si="962">G2058/E2058*100</f>
        <v>99.99950117608627</v>
      </c>
    </row>
    <row r="2059" spans="1:9" ht="38.25">
      <c r="A2059" s="33" t="s">
        <v>320</v>
      </c>
      <c r="B2059" s="28" t="s">
        <v>321</v>
      </c>
      <c r="C2059" s="28" t="s">
        <v>0</v>
      </c>
      <c r="D2059" s="34">
        <v>20468.400000000001</v>
      </c>
      <c r="E2059" s="34">
        <f>E2060</f>
        <v>15428.29</v>
      </c>
      <c r="F2059" s="34">
        <f t="shared" si="960"/>
        <v>15428.29</v>
      </c>
      <c r="G2059" s="34">
        <f t="shared" si="960"/>
        <v>15428.213040000001</v>
      </c>
      <c r="H2059" s="34">
        <f t="shared" si="961"/>
        <v>75.375764788649818</v>
      </c>
      <c r="I2059" s="34">
        <f t="shared" si="962"/>
        <v>99.99950117608627</v>
      </c>
    </row>
    <row r="2060" spans="1:9" ht="25.5">
      <c r="A2060" s="33" t="s">
        <v>62</v>
      </c>
      <c r="B2060" s="28" t="s">
        <v>321</v>
      </c>
      <c r="C2060" s="28" t="s">
        <v>63</v>
      </c>
      <c r="D2060" s="34">
        <v>20468.400000000001</v>
      </c>
      <c r="E2060" s="34">
        <f>E2061+E2062</f>
        <v>15428.29</v>
      </c>
      <c r="F2060" s="34">
        <f t="shared" ref="F2060:G2060" si="963">F2061+F2062</f>
        <v>15428.29</v>
      </c>
      <c r="G2060" s="34">
        <f t="shared" si="963"/>
        <v>15428.213040000001</v>
      </c>
      <c r="H2060" s="34">
        <f t="shared" si="961"/>
        <v>75.375764788649818</v>
      </c>
      <c r="I2060" s="34">
        <f t="shared" si="962"/>
        <v>99.99950117608627</v>
      </c>
    </row>
    <row r="2061" spans="1:9">
      <c r="A2061" s="33" t="s">
        <v>64</v>
      </c>
      <c r="B2061" s="28" t="s">
        <v>321</v>
      </c>
      <c r="C2061" s="28" t="s">
        <v>65</v>
      </c>
      <c r="D2061" s="34">
        <v>15508.4</v>
      </c>
      <c r="E2061" s="34">
        <f>КВСР!J567+КВСР!J946+КВСР!J1840</f>
        <v>8724.0470000000005</v>
      </c>
      <c r="F2061" s="34">
        <f>КВСР!K567+КВСР!K946+КВСР!K1840</f>
        <v>8724.0470000000005</v>
      </c>
      <c r="G2061" s="34">
        <f>КВСР!L567+КВСР!L946+КВСР!L1840</f>
        <v>8724.0470000000005</v>
      </c>
      <c r="H2061" s="34">
        <f t="shared" si="961"/>
        <v>56.253688323747127</v>
      </c>
      <c r="I2061" s="34">
        <f t="shared" si="962"/>
        <v>100</v>
      </c>
    </row>
    <row r="2062" spans="1:9">
      <c r="A2062" s="33" t="s">
        <v>102</v>
      </c>
      <c r="B2062" s="28" t="s">
        <v>321</v>
      </c>
      <c r="C2062" s="28" t="s">
        <v>103</v>
      </c>
      <c r="D2062" s="34">
        <v>4960</v>
      </c>
      <c r="E2062" s="34">
        <f>КВСР!J947</f>
        <v>6704.2430000000004</v>
      </c>
      <c r="F2062" s="34">
        <f>КВСР!K947</f>
        <v>6704.2430000000004</v>
      </c>
      <c r="G2062" s="34">
        <f>КВСР!L947</f>
        <v>6704.1660400000001</v>
      </c>
      <c r="H2062" s="34">
        <f t="shared" si="961"/>
        <v>135.16463790322581</v>
      </c>
      <c r="I2062" s="34">
        <f t="shared" si="962"/>
        <v>99.998852070248645</v>
      </c>
    </row>
    <row r="2063" spans="1:9">
      <c r="A2063" s="33"/>
      <c r="B2063" s="28"/>
      <c r="C2063" s="28"/>
      <c r="D2063" s="34"/>
      <c r="E2063" s="34"/>
      <c r="F2063" s="34"/>
      <c r="G2063" s="34"/>
      <c r="H2063" s="34"/>
      <c r="I2063" s="34"/>
    </row>
    <row r="2064" spans="1:9" ht="63.75">
      <c r="A2064" s="60" t="s">
        <v>1245</v>
      </c>
      <c r="B2064" s="52" t="s">
        <v>1244</v>
      </c>
      <c r="C2064" s="2"/>
      <c r="D2064" s="34"/>
      <c r="E2064" s="34">
        <f>E2065</f>
        <v>2342.1999999999998</v>
      </c>
      <c r="F2064" s="34">
        <f t="shared" ref="F2064:G2066" si="964">F2065</f>
        <v>2342.1999999999998</v>
      </c>
      <c r="G2064" s="34">
        <f t="shared" si="964"/>
        <v>466.7</v>
      </c>
      <c r="H2064" s="34">
        <v>0</v>
      </c>
      <c r="I2064" s="34">
        <f t="shared" si="962"/>
        <v>19.92571087012211</v>
      </c>
    </row>
    <row r="2065" spans="1:9" ht="51">
      <c r="A2065" s="8" t="s">
        <v>1246</v>
      </c>
      <c r="B2065" s="52" t="s">
        <v>1243</v>
      </c>
      <c r="C2065" s="2"/>
      <c r="D2065" s="34"/>
      <c r="E2065" s="34">
        <f>E2066</f>
        <v>2342.1999999999998</v>
      </c>
      <c r="F2065" s="34">
        <f t="shared" si="964"/>
        <v>2342.1999999999998</v>
      </c>
      <c r="G2065" s="34">
        <f t="shared" si="964"/>
        <v>466.7</v>
      </c>
      <c r="H2065" s="34">
        <v>0</v>
      </c>
      <c r="I2065" s="34">
        <f t="shared" si="962"/>
        <v>19.92571087012211</v>
      </c>
    </row>
    <row r="2066" spans="1:9">
      <c r="A2066" s="8" t="s">
        <v>93</v>
      </c>
      <c r="B2066" s="52" t="s">
        <v>1243</v>
      </c>
      <c r="C2066" s="2">
        <v>300</v>
      </c>
      <c r="D2066" s="34"/>
      <c r="E2066" s="34">
        <f>E2067</f>
        <v>2342.1999999999998</v>
      </c>
      <c r="F2066" s="34">
        <f t="shared" si="964"/>
        <v>2342.1999999999998</v>
      </c>
      <c r="G2066" s="34">
        <f t="shared" si="964"/>
        <v>466.7</v>
      </c>
      <c r="H2066" s="34">
        <v>0</v>
      </c>
      <c r="I2066" s="34">
        <f t="shared" si="962"/>
        <v>19.92571087012211</v>
      </c>
    </row>
    <row r="2067" spans="1:9" ht="25.5">
      <c r="A2067" s="8" t="s">
        <v>268</v>
      </c>
      <c r="B2067" s="52" t="s">
        <v>1243</v>
      </c>
      <c r="C2067" s="2">
        <v>320</v>
      </c>
      <c r="D2067" s="34"/>
      <c r="E2067" s="34">
        <f>КВСР!J1844</f>
        <v>2342.1999999999998</v>
      </c>
      <c r="F2067" s="34">
        <f>КВСР!K1844</f>
        <v>2342.1999999999998</v>
      </c>
      <c r="G2067" s="34">
        <f>КВСР!L1844</f>
        <v>466.7</v>
      </c>
      <c r="H2067" s="34">
        <v>0</v>
      </c>
      <c r="I2067" s="34">
        <f t="shared" si="962"/>
        <v>19.92571087012211</v>
      </c>
    </row>
    <row r="2068" spans="1:9">
      <c r="A2068" s="33"/>
      <c r="B2068" s="28"/>
      <c r="C2068" s="28"/>
      <c r="D2068" s="34"/>
      <c r="E2068" s="34"/>
      <c r="F2068" s="34"/>
      <c r="G2068" s="34"/>
      <c r="H2068" s="34"/>
      <c r="I2068" s="34"/>
    </row>
    <row r="2069" spans="1:9" ht="76.5">
      <c r="A2069" s="60" t="s">
        <v>1232</v>
      </c>
      <c r="B2069" s="28" t="s">
        <v>1231</v>
      </c>
      <c r="C2069" s="28"/>
      <c r="D2069" s="34"/>
      <c r="E2069" s="34">
        <f>E2070</f>
        <v>1471.8</v>
      </c>
      <c r="F2069" s="34">
        <f t="shared" ref="F2069:G2070" si="965">F2070</f>
        <v>1471.8</v>
      </c>
      <c r="G2069" s="34">
        <f t="shared" si="965"/>
        <v>1471.8</v>
      </c>
      <c r="H2069" s="34">
        <v>0</v>
      </c>
      <c r="I2069" s="34">
        <f t="shared" si="962"/>
        <v>100</v>
      </c>
    </row>
    <row r="2070" spans="1:9" ht="89.25">
      <c r="A2070" s="60" t="s">
        <v>1233</v>
      </c>
      <c r="B2070" s="28" t="s">
        <v>1230</v>
      </c>
      <c r="C2070" s="28"/>
      <c r="D2070" s="34"/>
      <c r="E2070" s="34">
        <f>E2071</f>
        <v>1471.8</v>
      </c>
      <c r="F2070" s="34">
        <f t="shared" si="965"/>
        <v>1471.8</v>
      </c>
      <c r="G2070" s="34">
        <f t="shared" si="965"/>
        <v>1471.8</v>
      </c>
      <c r="H2070" s="34">
        <v>0</v>
      </c>
      <c r="I2070" s="34">
        <f t="shared" si="962"/>
        <v>100</v>
      </c>
    </row>
    <row r="2071" spans="1:9" ht="25.5">
      <c r="A2071" s="33" t="s">
        <v>62</v>
      </c>
      <c r="B2071" s="28" t="s">
        <v>1230</v>
      </c>
      <c r="C2071" s="28">
        <v>600</v>
      </c>
      <c r="D2071" s="34"/>
      <c r="E2071" s="34">
        <f>E2072+E2073</f>
        <v>1471.8</v>
      </c>
      <c r="F2071" s="34">
        <f>F2072+F2073</f>
        <v>1471.8</v>
      </c>
      <c r="G2071" s="34">
        <f>G2072+G2073</f>
        <v>1471.8</v>
      </c>
      <c r="H2071" s="34">
        <v>0</v>
      </c>
      <c r="I2071" s="34">
        <f t="shared" si="962"/>
        <v>100</v>
      </c>
    </row>
    <row r="2072" spans="1:9">
      <c r="A2072" s="33" t="s">
        <v>64</v>
      </c>
      <c r="B2072" s="28" t="s">
        <v>1230</v>
      </c>
      <c r="C2072" s="28">
        <v>610</v>
      </c>
      <c r="D2072" s="34"/>
      <c r="E2072" s="34">
        <f>КВСР!J620+КВСР!J641</f>
        <v>1457.9603</v>
      </c>
      <c r="F2072" s="34">
        <f>КВСР!K620+КВСР!K641</f>
        <v>1457.9603</v>
      </c>
      <c r="G2072" s="34">
        <f>КВСР!L620+КВСР!L641</f>
        <v>1457.9603</v>
      </c>
      <c r="H2072" s="34">
        <v>0</v>
      </c>
      <c r="I2072" s="34">
        <f t="shared" si="962"/>
        <v>100</v>
      </c>
    </row>
    <row r="2073" spans="1:9" ht="12" customHeight="1">
      <c r="A2073" s="33" t="s">
        <v>102</v>
      </c>
      <c r="B2073" s="28" t="s">
        <v>1230</v>
      </c>
      <c r="C2073" s="28">
        <v>620</v>
      </c>
      <c r="D2073" s="34"/>
      <c r="E2073" s="34">
        <f>КВСР!J642</f>
        <v>13.839700000000001</v>
      </c>
      <c r="F2073" s="34">
        <f>КВСР!K642</f>
        <v>13.839700000000001</v>
      </c>
      <c r="G2073" s="34">
        <f>КВСР!L642</f>
        <v>13.839700000000001</v>
      </c>
      <c r="H2073" s="34">
        <v>0</v>
      </c>
      <c r="I2073" s="34">
        <f t="shared" si="962"/>
        <v>100</v>
      </c>
    </row>
    <row r="2074" spans="1:9" hidden="1">
      <c r="A2074" s="30" t="s">
        <v>0</v>
      </c>
      <c r="B2074" s="31" t="s">
        <v>0</v>
      </c>
      <c r="C2074" s="31" t="s">
        <v>0</v>
      </c>
      <c r="D2074" s="32" t="s">
        <v>0</v>
      </c>
      <c r="E2074" s="32" t="s">
        <v>0</v>
      </c>
      <c r="F2074" s="32"/>
      <c r="G2074" s="32"/>
      <c r="H2074" s="32"/>
      <c r="I2074" s="32"/>
    </row>
    <row r="2075" spans="1:9">
      <c r="A2075" s="30" t="s">
        <v>1209</v>
      </c>
      <c r="B2075" s="31" t="s">
        <v>0</v>
      </c>
      <c r="C2075" s="31" t="s">
        <v>0</v>
      </c>
      <c r="D2075" s="32">
        <v>69819716.799999997</v>
      </c>
      <c r="E2075" s="32">
        <f>E8+E1857+E1891+E1938</f>
        <v>70296262.661610022</v>
      </c>
      <c r="F2075" s="32">
        <f>F8+F1857+F1891+F1938</f>
        <v>68191336.071708009</v>
      </c>
      <c r="G2075" s="32">
        <f>G8+G1857+G1891+G1938</f>
        <v>67954835.34691</v>
      </c>
      <c r="H2075" s="32">
        <f t="shared" si="961"/>
        <v>97.329004558365668</v>
      </c>
      <c r="I2075" s="32">
        <f t="shared" si="962"/>
        <v>96.669200856422322</v>
      </c>
    </row>
    <row r="2076" spans="1:9">
      <c r="E2076" s="72">
        <v>70296262.661610007</v>
      </c>
      <c r="F2076" s="32">
        <v>68191336.099999994</v>
      </c>
      <c r="G2076" s="32">
        <v>67954835.299999997</v>
      </c>
    </row>
    <row r="2077" spans="1:9">
      <c r="E2077" s="73">
        <f>E2076-E2075</f>
        <v>0</v>
      </c>
      <c r="F2077" s="71">
        <f t="shared" ref="F2077:G2077" si="966">F2076-F2075</f>
        <v>2.8291985392570496E-2</v>
      </c>
      <c r="G2077" s="71">
        <f t="shared" si="966"/>
        <v>-4.6910002827644348E-2</v>
      </c>
    </row>
  </sheetData>
  <mergeCells count="3">
    <mergeCell ref="A3:I3"/>
    <mergeCell ref="E1:I1"/>
    <mergeCell ref="B2:D2"/>
  </mergeCells>
  <pageMargins left="0.98425196850393704" right="0.59055118110236227" top="0.78740157480314965" bottom="0.78740157480314965" header="0.31496062992125984" footer="0.31496062992125984"/>
  <pageSetup paperSize="9" scale="64" orientation="landscape" r:id="rId1"/>
  <headerFooter>
    <oddFooter>&amp;C&amp;P</oddFooter>
  </headerFooter>
  <rowBreaks count="1" manualBreakCount="1">
    <brk id="87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КФСР</vt:lpstr>
      <vt:lpstr>КВСР</vt:lpstr>
      <vt:lpstr>программы</vt:lpstr>
      <vt:lpstr>КВСР!Заголовки_для_печати</vt:lpstr>
      <vt:lpstr>КФСР!Заголовки_для_печати</vt:lpstr>
      <vt:lpstr>программы!Заголовки_для_печати</vt:lpstr>
      <vt:lpstr>КВСР!Область_печати</vt:lpstr>
      <vt:lpstr>КФСР!Область_печати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2016-03-18T11:42:17Z</dcterms:modified>
</cp:coreProperties>
</file>