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2390"/>
  </bookViews>
  <sheets>
    <sheet name="Лист1" sheetId="1" r:id="rId1"/>
  </sheets>
  <definedNames>
    <definedName name="_xlnm.Print_Titles" localSheetId="0">Лист1!$7:$9</definedName>
    <definedName name="_xlnm.Print_Area" localSheetId="0">Лист1!$A$1:$L$42</definedName>
  </definedNames>
  <calcPr calcId="125725"/>
</workbook>
</file>

<file path=xl/calcChain.xml><?xml version="1.0" encoding="utf-8"?>
<calcChain xmlns="http://schemas.openxmlformats.org/spreadsheetml/2006/main">
  <c r="I28" i="1"/>
  <c r="H28"/>
  <c r="I24" l="1"/>
  <c r="H24"/>
  <c r="J28" l="1"/>
  <c r="J11"/>
  <c r="I11"/>
  <c r="H11"/>
  <c r="L20"/>
  <c r="L17"/>
  <c r="L36"/>
  <c r="K36"/>
  <c r="L35"/>
  <c r="L40"/>
  <c r="L39"/>
  <c r="J19"/>
  <c r="I19"/>
  <c r="H19"/>
  <c r="J29"/>
  <c r="I29"/>
  <c r="H29"/>
  <c r="J24"/>
  <c r="J23"/>
  <c r="I23"/>
  <c r="H23"/>
  <c r="J30"/>
  <c r="I30"/>
  <c r="H30"/>
  <c r="G16"/>
  <c r="L30"/>
  <c r="G39"/>
  <c r="G32"/>
  <c r="G27"/>
  <c r="G10"/>
  <c r="L11" l="1"/>
  <c r="K11"/>
  <c r="K23"/>
  <c r="L28"/>
  <c r="K40"/>
  <c r="L33"/>
  <c r="K33"/>
  <c r="K30"/>
  <c r="L29"/>
  <c r="K29"/>
  <c r="K28"/>
  <c r="L24"/>
  <c r="K24"/>
  <c r="K20"/>
  <c r="L19"/>
  <c r="K19"/>
  <c r="K18"/>
  <c r="K17"/>
  <c r="J39"/>
  <c r="K39" s="1"/>
  <c r="I39"/>
  <c r="H39"/>
  <c r="H32"/>
  <c r="H27"/>
  <c r="H15"/>
  <c r="H10"/>
  <c r="L23" l="1"/>
  <c r="I32"/>
  <c r="J32"/>
  <c r="K32" s="1"/>
  <c r="I10"/>
  <c r="J15"/>
  <c r="I15"/>
  <c r="I27"/>
  <c r="J27"/>
  <c r="K27" s="1"/>
  <c r="J10" l="1"/>
  <c r="L15"/>
  <c r="L32"/>
  <c r="L27"/>
  <c r="K10" l="1"/>
  <c r="L10"/>
  <c r="E29"/>
  <c r="E28"/>
  <c r="E23"/>
  <c r="E24" l="1"/>
  <c r="E40"/>
  <c r="E33"/>
  <c r="E20"/>
  <c r="E36" l="1"/>
  <c r="D10" l="1"/>
  <c r="D15" l="1"/>
  <c r="D22"/>
  <c r="D27"/>
  <c r="D39"/>
  <c r="D35"/>
  <c r="D32"/>
  <c r="D42" l="1"/>
  <c r="E39" l="1"/>
  <c r="E35"/>
  <c r="E32"/>
  <c r="E27"/>
  <c r="E22"/>
  <c r="E15"/>
  <c r="E12"/>
  <c r="E10"/>
  <c r="F16"/>
  <c r="F13"/>
  <c r="G13" s="1"/>
  <c r="G12" s="1"/>
  <c r="G15" l="1"/>
  <c r="K15" s="1"/>
  <c r="K16"/>
  <c r="F12"/>
  <c r="H13"/>
  <c r="F37"/>
  <c r="G37" l="1"/>
  <c r="G35" s="1"/>
  <c r="I13"/>
  <c r="I12" s="1"/>
  <c r="H12"/>
  <c r="F10"/>
  <c r="F25"/>
  <c r="G25" l="1"/>
  <c r="G22" s="1"/>
  <c r="G42" s="1"/>
  <c r="H37"/>
  <c r="H35" s="1"/>
  <c r="J13"/>
  <c r="F15"/>
  <c r="F35"/>
  <c r="F39"/>
  <c r="E42"/>
  <c r="I37" l="1"/>
  <c r="I35" s="1"/>
  <c r="H25"/>
  <c r="H22" s="1"/>
  <c r="H42" s="1"/>
  <c r="I25"/>
  <c r="J25" s="1"/>
  <c r="J37"/>
  <c r="K37" s="1"/>
  <c r="L13"/>
  <c r="K13"/>
  <c r="J12"/>
  <c r="I22"/>
  <c r="F32"/>
  <c r="F22"/>
  <c r="F27"/>
  <c r="I42" l="1"/>
  <c r="J35"/>
  <c r="K35" s="1"/>
  <c r="L12"/>
  <c r="K12"/>
  <c r="L25"/>
  <c r="K25"/>
  <c r="J22"/>
  <c r="F42"/>
  <c r="J42" l="1"/>
  <c r="K42" s="1"/>
  <c r="L22"/>
  <c r="K22"/>
  <c r="L42" l="1"/>
</calcChain>
</file>

<file path=xl/sharedStrings.xml><?xml version="1.0" encoding="utf-8"?>
<sst xmlns="http://schemas.openxmlformats.org/spreadsheetml/2006/main" count="85" uniqueCount="56">
  <si>
    <t>Наименование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</si>
  <si>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</si>
  <si>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</si>
  <si>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</si>
  <si>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</si>
  <si>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</si>
  <si>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</si>
  <si>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</si>
  <si>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</si>
  <si>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</si>
  <si>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</si>
  <si>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</si>
  <si>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</si>
  <si>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</si>
  <si>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</si>
  <si>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</si>
  <si>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</si>
  <si>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</si>
  <si>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</si>
  <si>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</si>
  <si>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</si>
  <si>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</si>
  <si>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</si>
  <si>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</si>
  <si>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</si>
  <si>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</si>
  <si>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</si>
  <si>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</si>
  <si>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</si>
  <si>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</si>
  <si>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</si>
  <si>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</si>
  <si>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</si>
  <si>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</si>
  <si>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</si>
  <si>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</si>
  <si>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</si>
  <si>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</si>
  <si>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</si>
  <si>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</si>
  <si>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</si>
  <si>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</si>
  <si>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Дорожное хозяйство (дорожные фонды)</t>
  </si>
  <si>
    <t>Культура, кинематография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</si>
  <si>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</si>
  <si>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</si>
  <si>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тыс. рублей</t>
  </si>
  <si>
    <t>-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</si>
  <si>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</si>
  <si>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</si>
  <si>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</si>
  <si>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</si>
  <si>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</si>
  <si>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Отчет об исполнении областного бюджета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за 9 месяцев 2016 года</t>
  </si>
  <si>
    <t>Приложение № 6 к пояснительной записке к отчету об исполнении областного бюджета за 9 месяцев 2016 года по форме приложения № 11 к областному закону "Об областном бюджете на 2016 год"</t>
  </si>
  <si>
    <t>Утверждено на год (в  ред 22.09.2016 № 464-28-ОЗ)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</si>
</sst>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0" fillId="2" borderId="9" xfId="0" applyNumberForma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/>
    </xf>
    <xf numFmtId="164" fontId="10" fillId="0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8"/>
  <sheetViews>
    <sheetView tabSelected="1" view="pageBreakPreview" topLeftCell="A9" zoomScaleSheetLayoutView="100" workbookViewId="0">
      <selection activeCell="L30" sqref="L30"/>
    </sheetView>
  </sheetViews>
  <sheetFormatPr defaultColWidth="9.140625" defaultRowHeight="12.75"/>
  <cols>
    <col min="1" max="1" width="53.140625" style="1" customWidth="1"/>
    <col min="2" max="2" width="6" style="1" customWidth="1"/>
    <col min="3" max="3" width="5.5703125" style="1" customWidth="1"/>
    <col min="4" max="4" width="15.140625" style="1" hidden="1" customWidth="1"/>
    <col min="5" max="5" width="12.5703125" style="1" hidden="1" customWidth="1"/>
    <col min="6" max="6" width="18.5703125" style="1" customWidth="1"/>
    <col min="7" max="7" width="21.140625" style="1" customWidth="1"/>
    <col min="8" max="8" width="18.140625" style="1" customWidth="1"/>
    <col min="9" max="9" width="17.85546875" style="1" customWidth="1"/>
    <col min="10" max="10" width="15.85546875" style="1" customWidth="1"/>
    <col min="11" max="11" width="13.5703125" style="1" customWidth="1"/>
    <col min="12" max="12" width="12.5703125" style="1" customWidth="1"/>
    <col min="13" max="16384" width="9.140625" style="1"/>
  </cols>
  <sheetData>
    <row r="1" spans="1:12" ht="36.75" customHeight="1">
      <c r="C1" s="8"/>
      <c r="G1" s="30" t="s">
        <v>54</v>
      </c>
      <c r="H1" s="30"/>
      <c r="I1" s="30"/>
      <c r="J1" s="30"/>
      <c r="K1" s="31"/>
      <c r="L1" s="31"/>
    </row>
    <row r="2" spans="1:12" ht="21" customHeight="1">
      <c r="C2" s="8"/>
    </row>
    <row r="3" spans="1:12" ht="71.25" customHeight="1">
      <c r="A3" s="41" t="s">
        <v>53</v>
      </c>
      <c r="B3" s="41"/>
      <c r="C3" s="41"/>
      <c r="D3" s="41"/>
      <c r="E3" s="41"/>
      <c r="F3" s="41"/>
      <c r="G3" s="42"/>
      <c r="H3" s="42"/>
      <c r="I3" s="42"/>
      <c r="J3" s="42"/>
      <c r="K3" s="42"/>
      <c r="L3" s="42"/>
    </row>
    <row r="4" spans="1:12" ht="18.75" customHeight="1">
      <c r="A4" s="9"/>
      <c r="B4" s="9"/>
      <c r="C4" s="9"/>
      <c r="D4" s="9"/>
      <c r="E4" s="9"/>
      <c r="F4" s="9"/>
    </row>
    <row r="5" spans="1:12" ht="18" customHeight="1">
      <c r="A5" s="9"/>
      <c r="B5" s="9"/>
      <c r="C5" s="9"/>
      <c r="D5" s="9"/>
      <c r="E5" s="9"/>
      <c r="F5" s="9"/>
    </row>
    <row r="6" spans="1:12" ht="18" customHeight="1">
      <c r="A6" s="9"/>
      <c r="B6" s="9"/>
      <c r="C6" s="9"/>
      <c r="D6" s="9"/>
      <c r="E6" s="9"/>
      <c r="F6" s="9"/>
      <c r="L6" s="12" t="s">
        <v>46</v>
      </c>
    </row>
    <row r="7" spans="1:12" ht="26.25" customHeight="1">
      <c r="A7" s="36" t="s">
        <v>0</v>
      </c>
      <c r="B7" s="38" t="s">
        <v>20</v>
      </c>
      <c r="C7" s="38" t="s">
        <v>39</v>
      </c>
      <c r="D7" s="2"/>
      <c r="E7" s="2"/>
      <c r="F7" s="39" t="s">
        <v>55</v>
      </c>
      <c r="G7" s="32" t="s">
        <v>48</v>
      </c>
      <c r="H7" s="32" t="s">
        <v>49</v>
      </c>
      <c r="I7" s="32" t="s">
        <v>44</v>
      </c>
      <c r="J7" s="32" t="s">
        <v>50</v>
      </c>
      <c r="K7" s="34" t="s">
        <v>51</v>
      </c>
      <c r="L7" s="35"/>
    </row>
    <row r="8" spans="1:12" ht="111" customHeight="1">
      <c r="A8" s="37"/>
      <c r="B8" s="37"/>
      <c r="C8" s="37"/>
      <c r="D8" s="10" t="s">
        <v>40</v>
      </c>
      <c r="E8" s="3" t="s">
        <v>41</v>
      </c>
      <c r="F8" s="40"/>
      <c r="G8" s="33"/>
      <c r="H8" s="33"/>
      <c r="I8" s="33"/>
      <c r="J8" s="33"/>
      <c r="K8" s="11" t="s">
        <v>45</v>
      </c>
      <c r="L8" s="11" t="s">
        <v>52</v>
      </c>
    </row>
    <row r="9" spans="1:12">
      <c r="A9" s="6">
        <v>1</v>
      </c>
      <c r="B9" s="7">
        <v>2</v>
      </c>
      <c r="C9" s="7">
        <v>3</v>
      </c>
      <c r="D9" s="7">
        <v>4</v>
      </c>
      <c r="E9" s="7">
        <v>5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6">
        <v>9</v>
      </c>
      <c r="L9" s="6">
        <v>10</v>
      </c>
    </row>
    <row r="10" spans="1:12" ht="18" customHeight="1">
      <c r="A10" s="13" t="s">
        <v>34</v>
      </c>
      <c r="B10" s="14" t="s">
        <v>2</v>
      </c>
      <c r="C10" s="15"/>
      <c r="D10" s="16">
        <f>D11</f>
        <v>23100</v>
      </c>
      <c r="E10" s="16">
        <f t="shared" ref="E10" si="0">E11</f>
        <v>8076.9</v>
      </c>
      <c r="F10" s="43">
        <f t="shared" ref="F10:J10" si="1">F11</f>
        <v>55152</v>
      </c>
      <c r="G10" s="43">
        <f t="shared" si="1"/>
        <v>55152</v>
      </c>
      <c r="H10" s="43">
        <f t="shared" si="1"/>
        <v>50125.1</v>
      </c>
      <c r="I10" s="43">
        <f t="shared" si="1"/>
        <v>50103.799999999996</v>
      </c>
      <c r="J10" s="43">
        <f t="shared" si="1"/>
        <v>50103.799999999996</v>
      </c>
      <c r="K10" s="44">
        <f t="shared" ref="K10" si="2">J10/G10*100</f>
        <v>90.846750797795167</v>
      </c>
      <c r="L10" s="44">
        <f t="shared" ref="L10" si="3">J10/H10*100</f>
        <v>99.957506319189378</v>
      </c>
    </row>
    <row r="11" spans="1:12" ht="18" customHeight="1">
      <c r="A11" s="18" t="s">
        <v>35</v>
      </c>
      <c r="B11" s="19" t="s">
        <v>2</v>
      </c>
      <c r="C11" s="20" t="s">
        <v>36</v>
      </c>
      <c r="D11" s="17">
        <v>23100</v>
      </c>
      <c r="E11" s="17">
        <v>8076.9</v>
      </c>
      <c r="F11" s="44">
        <v>55152</v>
      </c>
      <c r="G11" s="44">
        <v>55152</v>
      </c>
      <c r="H11" s="44">
        <f>525.1+49600</f>
        <v>50125.1</v>
      </c>
      <c r="I11" s="44">
        <f>525.1+49578.7</f>
        <v>50103.799999999996</v>
      </c>
      <c r="J11" s="44">
        <f>525.1+49578.7</f>
        <v>50103.799999999996</v>
      </c>
      <c r="K11" s="44">
        <f t="shared" ref="K11" si="4">J11/G11*100</f>
        <v>90.846750797795167</v>
      </c>
      <c r="L11" s="44">
        <f t="shared" ref="L11" si="5">J11/H11*100</f>
        <v>99.957506319189378</v>
      </c>
    </row>
    <row r="12" spans="1:12" ht="30" hidden="1" customHeight="1">
      <c r="A12" s="21" t="s">
        <v>30</v>
      </c>
      <c r="B12" s="14" t="s">
        <v>28</v>
      </c>
      <c r="C12" s="22"/>
      <c r="D12" s="16"/>
      <c r="E12" s="23">
        <f>E13</f>
        <v>0</v>
      </c>
      <c r="F12" s="45">
        <f>F13</f>
        <v>0</v>
      </c>
      <c r="G12" s="45">
        <f>G13</f>
        <v>0</v>
      </c>
      <c r="H12" s="45">
        <f t="shared" ref="H12:J12" si="6">H13</f>
        <v>0</v>
      </c>
      <c r="I12" s="45">
        <f t="shared" si="6"/>
        <v>0</v>
      </c>
      <c r="J12" s="45">
        <f t="shared" si="6"/>
        <v>0</v>
      </c>
      <c r="K12" s="45" t="e">
        <f t="shared" ref="K12:K42" si="7">J12/G12*100</f>
        <v>#DIV/0!</v>
      </c>
      <c r="L12" s="45" t="e">
        <f t="shared" ref="L12:L42" si="8">J12/H12*100</f>
        <v>#DIV/0!</v>
      </c>
    </row>
    <row r="13" spans="1:12" ht="18" hidden="1" customHeight="1">
      <c r="A13" s="24" t="s">
        <v>31</v>
      </c>
      <c r="B13" s="20" t="s">
        <v>28</v>
      </c>
      <c r="C13" s="20" t="s">
        <v>7</v>
      </c>
      <c r="D13" s="25"/>
      <c r="E13" s="26"/>
      <c r="F13" s="44">
        <f t="shared" ref="F13:G13" si="9">D13+E13</f>
        <v>0</v>
      </c>
      <c r="G13" s="44">
        <f t="shared" si="9"/>
        <v>0</v>
      </c>
      <c r="H13" s="44">
        <f t="shared" ref="H13" si="10">F13+G13</f>
        <v>0</v>
      </c>
      <c r="I13" s="44">
        <f t="shared" ref="I13" si="11">G13+H13</f>
        <v>0</v>
      </c>
      <c r="J13" s="44">
        <f t="shared" ref="J13" si="12">H13+I13</f>
        <v>0</v>
      </c>
      <c r="K13" s="44" t="e">
        <f t="shared" si="7"/>
        <v>#DIV/0!</v>
      </c>
      <c r="L13" s="44" t="e">
        <f t="shared" si="8"/>
        <v>#DIV/0!</v>
      </c>
    </row>
    <row r="14" spans="1:12" ht="14.25" customHeight="1">
      <c r="A14" s="24"/>
      <c r="B14" s="20"/>
      <c r="C14" s="20"/>
      <c r="D14" s="25"/>
      <c r="E14" s="26"/>
      <c r="F14" s="44"/>
      <c r="G14" s="44"/>
      <c r="H14" s="44"/>
      <c r="I14" s="44"/>
      <c r="J14" s="44"/>
      <c r="K14" s="44"/>
      <c r="L14" s="44"/>
    </row>
    <row r="15" spans="1:12" s="4" customFormat="1" ht="18" customHeight="1">
      <c r="A15" s="21" t="s">
        <v>8</v>
      </c>
      <c r="B15" s="14" t="s">
        <v>4</v>
      </c>
      <c r="C15" s="22"/>
      <c r="D15" s="16">
        <f>D16+D17+D18+D19+D20</f>
        <v>245040.4</v>
      </c>
      <c r="E15" s="23">
        <f>SUM(E16:E20)</f>
        <v>13621.5</v>
      </c>
      <c r="F15" s="45">
        <f>SUM(F16:F20)</f>
        <v>264585.8</v>
      </c>
      <c r="G15" s="45">
        <f>SUM(G16:G20)</f>
        <v>264585.8</v>
      </c>
      <c r="H15" s="45">
        <f t="shared" ref="H15:J15" si="13">SUM(H16:H20)</f>
        <v>108190.3</v>
      </c>
      <c r="I15" s="45">
        <f t="shared" si="13"/>
        <v>108190.3</v>
      </c>
      <c r="J15" s="45">
        <f t="shared" si="13"/>
        <v>108190.20000000001</v>
      </c>
      <c r="K15" s="45">
        <f t="shared" si="7"/>
        <v>40.890403037502395</v>
      </c>
      <c r="L15" s="45">
        <f t="shared" si="8"/>
        <v>99.999907570272015</v>
      </c>
    </row>
    <row r="16" spans="1:12" s="4" customFormat="1" ht="18" customHeight="1">
      <c r="A16" s="24" t="s">
        <v>21</v>
      </c>
      <c r="B16" s="20" t="s">
        <v>4</v>
      </c>
      <c r="C16" s="20" t="s">
        <v>3</v>
      </c>
      <c r="D16" s="17">
        <v>6000</v>
      </c>
      <c r="E16" s="26"/>
      <c r="F16" s="44">
        <f>D16+E16</f>
        <v>6000</v>
      </c>
      <c r="G16" s="44">
        <f>E16+F16</f>
        <v>6000</v>
      </c>
      <c r="H16" s="44"/>
      <c r="I16" s="44"/>
      <c r="J16" s="44"/>
      <c r="K16" s="44">
        <f t="shared" si="7"/>
        <v>0</v>
      </c>
      <c r="L16" s="44" t="s">
        <v>47</v>
      </c>
    </row>
    <row r="17" spans="1:12" ht="18" customHeight="1">
      <c r="A17" s="18" t="s">
        <v>22</v>
      </c>
      <c r="B17" s="20" t="s">
        <v>4</v>
      </c>
      <c r="C17" s="20" t="s">
        <v>13</v>
      </c>
      <c r="D17" s="17"/>
      <c r="E17" s="26">
        <v>6651.7</v>
      </c>
      <c r="F17" s="44">
        <v>7651.7</v>
      </c>
      <c r="G17" s="44">
        <v>7651.7</v>
      </c>
      <c r="H17" s="44">
        <v>178.1</v>
      </c>
      <c r="I17" s="44">
        <v>178.1</v>
      </c>
      <c r="J17" s="44">
        <v>178.1</v>
      </c>
      <c r="K17" s="44">
        <f t="shared" si="7"/>
        <v>2.3275873335337245</v>
      </c>
      <c r="L17" s="44">
        <f t="shared" ref="L17" si="14">J17/H17*100</f>
        <v>100</v>
      </c>
    </row>
    <row r="18" spans="1:12" ht="18" hidden="1" customHeight="1">
      <c r="A18" s="18" t="s">
        <v>33</v>
      </c>
      <c r="B18" s="20" t="s">
        <v>4</v>
      </c>
      <c r="C18" s="20" t="s">
        <v>17</v>
      </c>
      <c r="D18" s="17"/>
      <c r="E18" s="26"/>
      <c r="F18" s="44"/>
      <c r="G18" s="44"/>
      <c r="H18" s="44"/>
      <c r="I18" s="44"/>
      <c r="J18" s="44"/>
      <c r="K18" s="44" t="e">
        <f t="shared" si="7"/>
        <v>#DIV/0!</v>
      </c>
      <c r="L18" s="44">
        <v>0</v>
      </c>
    </row>
    <row r="19" spans="1:12" ht="18" customHeight="1">
      <c r="A19" s="18" t="s">
        <v>42</v>
      </c>
      <c r="B19" s="20" t="s">
        <v>4</v>
      </c>
      <c r="C19" s="20" t="s">
        <v>6</v>
      </c>
      <c r="D19" s="17">
        <v>239040.4</v>
      </c>
      <c r="E19" s="26"/>
      <c r="F19" s="44">
        <v>246164.3</v>
      </c>
      <c r="G19" s="44">
        <v>246164.3</v>
      </c>
      <c r="H19" s="44">
        <f>1721.8+103768.9+2512.4</f>
        <v>108003.09999999999</v>
      </c>
      <c r="I19" s="44">
        <f>1721.8+103768.9+2512.4</f>
        <v>108003.09999999999</v>
      </c>
      <c r="J19" s="44">
        <f>1721.8+103768.8+2512.4</f>
        <v>108003</v>
      </c>
      <c r="K19" s="44">
        <f t="shared" si="7"/>
        <v>43.87435546096652</v>
      </c>
      <c r="L19" s="44">
        <f t="shared" si="8"/>
        <v>99.999907410065092</v>
      </c>
    </row>
    <row r="20" spans="1:12" ht="20.25" customHeight="1">
      <c r="A20" s="18" t="s">
        <v>29</v>
      </c>
      <c r="B20" s="20" t="s">
        <v>4</v>
      </c>
      <c r="C20" s="20" t="s">
        <v>24</v>
      </c>
      <c r="D20" s="27"/>
      <c r="E20" s="28">
        <f>6000+969.8</f>
        <v>6969.8</v>
      </c>
      <c r="F20" s="44">
        <v>4769.8</v>
      </c>
      <c r="G20" s="44">
        <v>4769.8</v>
      </c>
      <c r="H20" s="44">
        <v>9.1</v>
      </c>
      <c r="I20" s="44">
        <v>9.1</v>
      </c>
      <c r="J20" s="44">
        <v>9.1</v>
      </c>
      <c r="K20" s="44">
        <f t="shared" si="7"/>
        <v>0.1907836806574699</v>
      </c>
      <c r="L20" s="44">
        <f t="shared" si="8"/>
        <v>100</v>
      </c>
    </row>
    <row r="21" spans="1:12" ht="15" customHeight="1">
      <c r="A21" s="18"/>
      <c r="B21" s="20"/>
      <c r="C21" s="20"/>
      <c r="D21" s="27"/>
      <c r="E21" s="28"/>
      <c r="F21" s="44"/>
      <c r="G21" s="44"/>
      <c r="H21" s="44"/>
      <c r="I21" s="44"/>
      <c r="J21" s="44"/>
      <c r="K21" s="44"/>
      <c r="L21" s="44"/>
    </row>
    <row r="22" spans="1:12" ht="18" customHeight="1">
      <c r="A22" s="13" t="s">
        <v>14</v>
      </c>
      <c r="B22" s="22" t="s">
        <v>15</v>
      </c>
      <c r="C22" s="20"/>
      <c r="D22" s="16">
        <f>D23+D24</f>
        <v>577843.5</v>
      </c>
      <c r="E22" s="23">
        <f>E23+E24+E25</f>
        <v>405682.10000000003</v>
      </c>
      <c r="F22" s="45">
        <f>F23+F24+F25</f>
        <v>1174511.2</v>
      </c>
      <c r="G22" s="45">
        <f>G23+G24+G25</f>
        <v>1174511.2</v>
      </c>
      <c r="H22" s="45">
        <f t="shared" ref="H22:J22" si="15">H23+H24+H25</f>
        <v>611077.37</v>
      </c>
      <c r="I22" s="45">
        <f t="shared" si="15"/>
        <v>611077.37</v>
      </c>
      <c r="J22" s="45">
        <f t="shared" si="15"/>
        <v>594663.9</v>
      </c>
      <c r="K22" s="45">
        <f t="shared" si="7"/>
        <v>50.630756011522074</v>
      </c>
      <c r="L22" s="45">
        <f t="shared" si="8"/>
        <v>97.314011153775837</v>
      </c>
    </row>
    <row r="23" spans="1:12" ht="18" customHeight="1">
      <c r="A23" s="18" t="s">
        <v>16</v>
      </c>
      <c r="B23" s="20" t="s">
        <v>15</v>
      </c>
      <c r="C23" s="20" t="s">
        <v>2</v>
      </c>
      <c r="D23" s="17">
        <v>353058.6</v>
      </c>
      <c r="E23" s="26">
        <f>34000+1296.8+95000+285822.9-34000+10000</f>
        <v>392119.7</v>
      </c>
      <c r="F23" s="44">
        <v>1008851.8</v>
      </c>
      <c r="G23" s="44">
        <v>1008851.8</v>
      </c>
      <c r="H23" s="44">
        <f>553449</f>
        <v>553449</v>
      </c>
      <c r="I23" s="44">
        <f>553449</f>
        <v>553449</v>
      </c>
      <c r="J23" s="44">
        <f>537035.5</f>
        <v>537035.5</v>
      </c>
      <c r="K23" s="44">
        <f t="shared" si="7"/>
        <v>53.232347902833702</v>
      </c>
      <c r="L23" s="44">
        <f t="shared" si="8"/>
        <v>97.034324752596902</v>
      </c>
    </row>
    <row r="24" spans="1:12" ht="18" customHeight="1">
      <c r="A24" s="18" t="s">
        <v>23</v>
      </c>
      <c r="B24" s="20" t="s">
        <v>15</v>
      </c>
      <c r="C24" s="20" t="s">
        <v>3</v>
      </c>
      <c r="D24" s="17">
        <v>224784.9</v>
      </c>
      <c r="E24" s="17">
        <f>5000+11294-2731.6</f>
        <v>13562.4</v>
      </c>
      <c r="F24" s="44">
        <v>165659.4</v>
      </c>
      <c r="G24" s="44">
        <v>165659.4</v>
      </c>
      <c r="H24" s="44">
        <f>42988.27+14640.1</f>
        <v>57628.369999999995</v>
      </c>
      <c r="I24" s="44">
        <f>42988.27+14640.1</f>
        <v>57628.369999999995</v>
      </c>
      <c r="J24" s="44">
        <f t="shared" ref="J24" si="16">42988.3+14640.1</f>
        <v>57628.4</v>
      </c>
      <c r="K24" s="44">
        <f t="shared" si="7"/>
        <v>34.78728040787302</v>
      </c>
      <c r="L24" s="44">
        <f t="shared" si="8"/>
        <v>100.00005205769311</v>
      </c>
    </row>
    <row r="25" spans="1:12" ht="21" hidden="1" customHeight="1">
      <c r="A25" s="18" t="s">
        <v>37</v>
      </c>
      <c r="B25" s="20" t="s">
        <v>15</v>
      </c>
      <c r="C25" s="20" t="s">
        <v>15</v>
      </c>
      <c r="D25" s="17">
        <v>0</v>
      </c>
      <c r="E25" s="26">
        <v>0</v>
      </c>
      <c r="F25" s="44">
        <f t="shared" ref="F25:G25" si="17">D25+E25</f>
        <v>0</v>
      </c>
      <c r="G25" s="44">
        <f t="shared" si="17"/>
        <v>0</v>
      </c>
      <c r="H25" s="44">
        <f t="shared" ref="H25" si="18">F25+G25</f>
        <v>0</v>
      </c>
      <c r="I25" s="44">
        <f t="shared" ref="I25" si="19">G25+H25</f>
        <v>0</v>
      </c>
      <c r="J25" s="44">
        <f t="shared" ref="J25" si="20">H25+I25</f>
        <v>0</v>
      </c>
      <c r="K25" s="44" t="e">
        <f t="shared" si="7"/>
        <v>#DIV/0!</v>
      </c>
      <c r="L25" s="44" t="e">
        <f t="shared" si="8"/>
        <v>#DIV/0!</v>
      </c>
    </row>
    <row r="26" spans="1:12" ht="15.75" customHeight="1">
      <c r="A26" s="18"/>
      <c r="B26" s="20"/>
      <c r="C26" s="20"/>
      <c r="D26" s="17"/>
      <c r="E26" s="26"/>
      <c r="F26" s="44"/>
      <c r="G26" s="44"/>
      <c r="H26" s="44"/>
      <c r="I26" s="44"/>
      <c r="J26" s="44"/>
      <c r="K26" s="44"/>
      <c r="L26" s="44"/>
    </row>
    <row r="27" spans="1:12" s="4" customFormat="1" ht="18" customHeight="1">
      <c r="A27" s="21" t="s">
        <v>9</v>
      </c>
      <c r="B27" s="14" t="s">
        <v>5</v>
      </c>
      <c r="C27" s="22"/>
      <c r="D27" s="16">
        <f>D28+D29+D30</f>
        <v>131335.29999999999</v>
      </c>
      <c r="E27" s="23">
        <f>E28+E29+E30</f>
        <v>138619.87</v>
      </c>
      <c r="F27" s="45">
        <f>F28+F29+F30</f>
        <v>304625</v>
      </c>
      <c r="G27" s="45">
        <f>G28+G29+G30</f>
        <v>304625</v>
      </c>
      <c r="H27" s="45">
        <f t="shared" ref="H27:J27" si="21">H28+H29+H30</f>
        <v>265031.67</v>
      </c>
      <c r="I27" s="45">
        <f t="shared" si="21"/>
        <v>265031.67</v>
      </c>
      <c r="J27" s="45">
        <f t="shared" si="21"/>
        <v>265031.7</v>
      </c>
      <c r="K27" s="45">
        <f t="shared" si="7"/>
        <v>87.002609766105877</v>
      </c>
      <c r="L27" s="45">
        <f t="shared" si="8"/>
        <v>100.00001131940195</v>
      </c>
    </row>
    <row r="28" spans="1:12" s="4" customFormat="1" ht="18" customHeight="1">
      <c r="A28" s="24" t="s">
        <v>12</v>
      </c>
      <c r="B28" s="19" t="s">
        <v>5</v>
      </c>
      <c r="C28" s="20" t="s">
        <v>2</v>
      </c>
      <c r="D28" s="17">
        <v>116335.3</v>
      </c>
      <c r="E28" s="26">
        <f>21719.8+8219.4+45616+15000</f>
        <v>90555.199999999997</v>
      </c>
      <c r="F28" s="44">
        <v>207281.8</v>
      </c>
      <c r="G28" s="44">
        <v>207281.8</v>
      </c>
      <c r="H28" s="44">
        <f>128807.67+45616</f>
        <v>174423.66999999998</v>
      </c>
      <c r="I28" s="44">
        <f>128807.67+45616</f>
        <v>174423.66999999998</v>
      </c>
      <c r="J28" s="44">
        <f t="shared" ref="J28" si="22">128807.7+45616</f>
        <v>174423.7</v>
      </c>
      <c r="K28" s="44">
        <f t="shared" si="7"/>
        <v>84.148101762914081</v>
      </c>
      <c r="L28" s="44">
        <f t="shared" si="8"/>
        <v>100.00001719950052</v>
      </c>
    </row>
    <row r="29" spans="1:12" s="4" customFormat="1" ht="18" customHeight="1">
      <c r="A29" s="24" t="s">
        <v>25</v>
      </c>
      <c r="B29" s="19" t="s">
        <v>5</v>
      </c>
      <c r="C29" s="20" t="s">
        <v>3</v>
      </c>
      <c r="D29" s="17">
        <v>15000</v>
      </c>
      <c r="E29" s="26">
        <f>8000+30873.6+9000</f>
        <v>47873.599999999999</v>
      </c>
      <c r="F29" s="44">
        <v>88502.1</v>
      </c>
      <c r="G29" s="44">
        <v>88502.1</v>
      </c>
      <c r="H29" s="44">
        <f>8000+63724.8+10048.4</f>
        <v>81773.2</v>
      </c>
      <c r="I29" s="44">
        <f t="shared" ref="I29:J29" si="23">8000+63724.8+10048.4</f>
        <v>81773.2</v>
      </c>
      <c r="J29" s="44">
        <f t="shared" si="23"/>
        <v>81773.2</v>
      </c>
      <c r="K29" s="44">
        <f t="shared" si="7"/>
        <v>92.396903576299309</v>
      </c>
      <c r="L29" s="44">
        <f t="shared" si="8"/>
        <v>100</v>
      </c>
    </row>
    <row r="30" spans="1:12" s="4" customFormat="1" ht="18" customHeight="1">
      <c r="A30" s="24" t="s">
        <v>38</v>
      </c>
      <c r="B30" s="19" t="s">
        <v>5</v>
      </c>
      <c r="C30" s="20" t="s">
        <v>4</v>
      </c>
      <c r="D30" s="17"/>
      <c r="E30" s="26">
        <v>191.07</v>
      </c>
      <c r="F30" s="44">
        <v>8841.1</v>
      </c>
      <c r="G30" s="44">
        <v>8841.1</v>
      </c>
      <c r="H30" s="44">
        <f>8834.8</f>
        <v>8834.7999999999993</v>
      </c>
      <c r="I30" s="44">
        <f t="shared" ref="I30:J30" si="24">8834.8</f>
        <v>8834.7999999999993</v>
      </c>
      <c r="J30" s="44">
        <f t="shared" si="24"/>
        <v>8834.7999999999993</v>
      </c>
      <c r="K30" s="44">
        <f t="shared" si="7"/>
        <v>99.928741898632509</v>
      </c>
      <c r="L30" s="44">
        <f t="shared" si="8"/>
        <v>100</v>
      </c>
    </row>
    <row r="31" spans="1:12" s="4" customFormat="1" ht="15.75" customHeight="1">
      <c r="A31" s="24"/>
      <c r="B31" s="19"/>
      <c r="C31" s="20"/>
      <c r="D31" s="17"/>
      <c r="E31" s="26"/>
      <c r="F31" s="44"/>
      <c r="G31" s="44"/>
      <c r="H31" s="44"/>
      <c r="I31" s="44"/>
      <c r="J31" s="44"/>
      <c r="K31" s="44"/>
      <c r="L31" s="44"/>
    </row>
    <row r="32" spans="1:12" s="4" customFormat="1" ht="18" customHeight="1">
      <c r="A32" s="21" t="s">
        <v>43</v>
      </c>
      <c r="B32" s="14" t="s">
        <v>17</v>
      </c>
      <c r="C32" s="22"/>
      <c r="D32" s="16">
        <f>D33</f>
        <v>44000</v>
      </c>
      <c r="E32" s="23">
        <f>E33</f>
        <v>72094.399999999994</v>
      </c>
      <c r="F32" s="45">
        <f>F33</f>
        <v>84700</v>
      </c>
      <c r="G32" s="45">
        <f>G33</f>
        <v>84700</v>
      </c>
      <c r="H32" s="45">
        <f t="shared" ref="H32:J32" si="25">H33</f>
        <v>81093.7</v>
      </c>
      <c r="I32" s="45">
        <f t="shared" si="25"/>
        <v>81093.7</v>
      </c>
      <c r="J32" s="45">
        <f t="shared" si="25"/>
        <v>81093.7</v>
      </c>
      <c r="K32" s="45">
        <f t="shared" si="7"/>
        <v>95.742266824084993</v>
      </c>
      <c r="L32" s="45">
        <f t="shared" si="8"/>
        <v>100</v>
      </c>
    </row>
    <row r="33" spans="1:12" s="4" customFormat="1" ht="18" customHeight="1">
      <c r="A33" s="24" t="s">
        <v>18</v>
      </c>
      <c r="B33" s="19" t="s">
        <v>17</v>
      </c>
      <c r="C33" s="20" t="s">
        <v>2</v>
      </c>
      <c r="D33" s="17">
        <v>44000</v>
      </c>
      <c r="E33" s="26">
        <f>31394.4+40700</f>
        <v>72094.399999999994</v>
      </c>
      <c r="F33" s="44">
        <v>84700</v>
      </c>
      <c r="G33" s="44">
        <v>84700</v>
      </c>
      <c r="H33" s="44">
        <v>81093.7</v>
      </c>
      <c r="I33" s="44">
        <v>81093.7</v>
      </c>
      <c r="J33" s="44">
        <v>81093.7</v>
      </c>
      <c r="K33" s="44">
        <f t="shared" si="7"/>
        <v>95.742266824084993</v>
      </c>
      <c r="L33" s="44">
        <f t="shared" si="8"/>
        <v>100</v>
      </c>
    </row>
    <row r="34" spans="1:12" s="4" customFormat="1" ht="15.75" customHeight="1">
      <c r="A34" s="24"/>
      <c r="B34" s="19"/>
      <c r="C34" s="20"/>
      <c r="D34" s="17"/>
      <c r="E34" s="26"/>
      <c r="F34" s="44"/>
      <c r="G34" s="44"/>
      <c r="H34" s="44"/>
      <c r="I34" s="44"/>
      <c r="J34" s="44"/>
      <c r="K34" s="44"/>
      <c r="L34" s="44"/>
    </row>
    <row r="35" spans="1:12" s="4" customFormat="1" ht="18" customHeight="1">
      <c r="A35" s="13" t="s">
        <v>26</v>
      </c>
      <c r="B35" s="14" t="s">
        <v>6</v>
      </c>
      <c r="C35" s="22"/>
      <c r="D35" s="16">
        <f>D36+D37</f>
        <v>197721.2</v>
      </c>
      <c r="E35" s="23">
        <f>E36+E37</f>
        <v>1785</v>
      </c>
      <c r="F35" s="45">
        <f>F36+F37</f>
        <v>2785</v>
      </c>
      <c r="G35" s="45">
        <f>G36+G37</f>
        <v>2785</v>
      </c>
      <c r="H35" s="45">
        <f t="shared" ref="H35:J35" si="26">H36+H37</f>
        <v>1785</v>
      </c>
      <c r="I35" s="45">
        <f t="shared" si="26"/>
        <v>1785</v>
      </c>
      <c r="J35" s="45">
        <f t="shared" si="26"/>
        <v>1785</v>
      </c>
      <c r="K35" s="45">
        <f t="shared" si="7"/>
        <v>64.093357271095158</v>
      </c>
      <c r="L35" s="45">
        <f t="shared" si="8"/>
        <v>100</v>
      </c>
    </row>
    <row r="36" spans="1:12" ht="18" customHeight="1">
      <c r="A36" s="18" t="s">
        <v>1</v>
      </c>
      <c r="B36" s="20" t="s">
        <v>6</v>
      </c>
      <c r="C36" s="20" t="s">
        <v>2</v>
      </c>
      <c r="D36" s="17">
        <v>197721.2</v>
      </c>
      <c r="E36" s="17">
        <f>1785</f>
        <v>1785</v>
      </c>
      <c r="F36" s="44">
        <v>2785</v>
      </c>
      <c r="G36" s="44">
        <v>2785</v>
      </c>
      <c r="H36" s="44">
        <v>1785</v>
      </c>
      <c r="I36" s="44">
        <v>1785</v>
      </c>
      <c r="J36" s="44">
        <v>1785</v>
      </c>
      <c r="K36" s="44">
        <f t="shared" ref="K36" si="27">J36/G36*100</f>
        <v>64.093357271095158</v>
      </c>
      <c r="L36" s="44">
        <f t="shared" ref="L36" si="28">J36/H36*100</f>
        <v>100</v>
      </c>
    </row>
    <row r="37" spans="1:12" ht="18" hidden="1" customHeight="1">
      <c r="A37" s="18" t="s">
        <v>27</v>
      </c>
      <c r="B37" s="20" t="s">
        <v>6</v>
      </c>
      <c r="C37" s="20" t="s">
        <v>3</v>
      </c>
      <c r="D37" s="17"/>
      <c r="E37" s="26"/>
      <c r="F37" s="44">
        <f t="shared" ref="F37:G37" si="29">D37+E37</f>
        <v>0</v>
      </c>
      <c r="G37" s="44">
        <f t="shared" si="29"/>
        <v>0</v>
      </c>
      <c r="H37" s="44">
        <f t="shared" ref="H37" si="30">F37+G37</f>
        <v>0</v>
      </c>
      <c r="I37" s="44">
        <f t="shared" ref="I37" si="31">G37+H37</f>
        <v>0</v>
      </c>
      <c r="J37" s="44">
        <f t="shared" ref="J37" si="32">H37+I37</f>
        <v>0</v>
      </c>
      <c r="K37" s="44" t="e">
        <f t="shared" si="7"/>
        <v>#DIV/0!</v>
      </c>
      <c r="L37" s="44" t="s">
        <v>47</v>
      </c>
    </row>
    <row r="38" spans="1:12" ht="15.75" customHeight="1">
      <c r="A38" s="18"/>
      <c r="B38" s="20"/>
      <c r="C38" s="20"/>
      <c r="D38" s="17"/>
      <c r="E38" s="26"/>
      <c r="F38" s="44"/>
      <c r="G38" s="44"/>
      <c r="H38" s="44"/>
      <c r="I38" s="44"/>
      <c r="J38" s="44"/>
      <c r="K38" s="44"/>
      <c r="L38" s="44"/>
    </row>
    <row r="39" spans="1:12" s="4" customFormat="1" ht="18" customHeight="1">
      <c r="A39" s="21" t="s">
        <v>19</v>
      </c>
      <c r="B39" s="14" t="s">
        <v>10</v>
      </c>
      <c r="C39" s="22"/>
      <c r="D39" s="16">
        <f>D40</f>
        <v>10000</v>
      </c>
      <c r="E39" s="23">
        <f>E40</f>
        <v>56122.9</v>
      </c>
      <c r="F39" s="45">
        <f>F40</f>
        <v>71942.7</v>
      </c>
      <c r="G39" s="45">
        <f>G40</f>
        <v>71942.7</v>
      </c>
      <c r="H39" s="45">
        <f t="shared" ref="H39:J39" si="33">H40</f>
        <v>62954.3</v>
      </c>
      <c r="I39" s="45">
        <f t="shared" si="33"/>
        <v>62954.3</v>
      </c>
      <c r="J39" s="45">
        <f t="shared" si="33"/>
        <v>62954.3</v>
      </c>
      <c r="K39" s="45">
        <f t="shared" si="7"/>
        <v>87.506168103226599</v>
      </c>
      <c r="L39" s="43">
        <f t="shared" si="8"/>
        <v>100</v>
      </c>
    </row>
    <row r="40" spans="1:12" ht="18" customHeight="1">
      <c r="A40" s="18" t="s">
        <v>32</v>
      </c>
      <c r="B40" s="20">
        <v>11</v>
      </c>
      <c r="C40" s="20" t="s">
        <v>3</v>
      </c>
      <c r="D40" s="17">
        <v>10000</v>
      </c>
      <c r="E40" s="26">
        <f>16122.9+40000</f>
        <v>56122.9</v>
      </c>
      <c r="F40" s="44">
        <v>71942.7</v>
      </c>
      <c r="G40" s="44">
        <v>71942.7</v>
      </c>
      <c r="H40" s="44">
        <v>62954.3</v>
      </c>
      <c r="I40" s="44">
        <v>62954.3</v>
      </c>
      <c r="J40" s="44">
        <v>62954.3</v>
      </c>
      <c r="K40" s="44">
        <f t="shared" si="7"/>
        <v>87.506168103226599</v>
      </c>
      <c r="L40" s="44">
        <f t="shared" si="8"/>
        <v>100</v>
      </c>
    </row>
    <row r="41" spans="1:12" ht="15.75" customHeight="1">
      <c r="A41" s="18"/>
      <c r="B41" s="20"/>
      <c r="C41" s="20"/>
      <c r="D41" s="17"/>
      <c r="E41" s="26"/>
      <c r="F41" s="44"/>
      <c r="G41" s="44"/>
      <c r="H41" s="44"/>
      <c r="I41" s="44"/>
      <c r="J41" s="44"/>
      <c r="K41" s="44"/>
      <c r="L41" s="44"/>
    </row>
    <row r="42" spans="1:12" s="4" customFormat="1" ht="26.25" customHeight="1">
      <c r="A42" s="13" t="s">
        <v>11</v>
      </c>
      <c r="B42" s="29"/>
      <c r="C42" s="29"/>
      <c r="D42" s="16">
        <f t="shared" ref="D42:J42" si="34">D10+D12+D15+D22+D27+D32+D35+D39</f>
        <v>1229040.3999999999</v>
      </c>
      <c r="E42" s="23">
        <f t="shared" si="34"/>
        <v>696002.67000000016</v>
      </c>
      <c r="F42" s="43">
        <f t="shared" si="34"/>
        <v>1958301.7</v>
      </c>
      <c r="G42" s="43">
        <f t="shared" si="34"/>
        <v>1958301.7</v>
      </c>
      <c r="H42" s="43">
        <f t="shared" si="34"/>
        <v>1180257.44</v>
      </c>
      <c r="I42" s="43">
        <f t="shared" si="34"/>
        <v>1180236.1399999999</v>
      </c>
      <c r="J42" s="43">
        <f t="shared" si="34"/>
        <v>1163822.6000000001</v>
      </c>
      <c r="K42" s="43">
        <f t="shared" si="7"/>
        <v>59.430199136323083</v>
      </c>
      <c r="L42" s="43">
        <f t="shared" si="8"/>
        <v>98.607520745643441</v>
      </c>
    </row>
    <row r="44" spans="1:12">
      <c r="D44" s="5"/>
    </row>
    <row r="47" spans="1:12">
      <c r="F47" s="5"/>
    </row>
    <row r="48" spans="1:12">
      <c r="D48" s="5"/>
      <c r="E48" s="5"/>
      <c r="F48" s="5"/>
    </row>
  </sheetData>
  <mergeCells count="11">
    <mergeCell ref="A7:A8"/>
    <mergeCell ref="B7:B8"/>
    <mergeCell ref="C7:C8"/>
    <mergeCell ref="F7:F8"/>
    <mergeCell ref="A3:L3"/>
    <mergeCell ref="G1:L1"/>
    <mergeCell ref="G7:G8"/>
    <mergeCell ref="H7:H8"/>
    <mergeCell ref="I7:I8"/>
    <mergeCell ref="J7:J8"/>
    <mergeCell ref="K7:L7"/>
  </mergeCells>
  <phoneticPr fontId="1" type="noConversion"/>
  <pageMargins left="1.1811023622047245" right="0.51181102362204722" top="0.74803149606299213" bottom="0.74803149606299213" header="0.51181102362204722" footer="0.51181102362204722"/>
  <pageSetup paperSize="9" scale="68" fitToWidth="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Pavlenko</cp:lastModifiedBy>
  <cp:lastPrinted>2016-07-19T12:29:28Z</cp:lastPrinted>
  <dcterms:created xsi:type="dcterms:W3CDTF">2008-09-28T08:54:06Z</dcterms:created>
  <dcterms:modified xsi:type="dcterms:W3CDTF">2016-10-13T10:35:06Z</dcterms:modified>
</cp:coreProperties>
</file>