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 firstSheet="1" activeTab="1"/>
  </bookViews>
  <sheets>
    <sheet name="Расчет" sheetId="2" state="hidden" r:id="rId1"/>
    <sheet name="Новые заимствования" sheetId="3" r:id="rId2"/>
  </sheets>
  <definedNames>
    <definedName name="_xlnm.Print_Area" localSheetId="1">'Новые заимствования'!$A$1:$G$28</definedName>
  </definedNames>
  <calcPr calcId="125725"/>
</workbook>
</file>

<file path=xl/calcChain.xml><?xml version="1.0" encoding="utf-8"?>
<calcChain xmlns="http://schemas.openxmlformats.org/spreadsheetml/2006/main">
  <c r="A24" i="3"/>
  <c r="F24"/>
  <c r="C24"/>
  <c r="G24" l="1"/>
  <c r="F23" l="1"/>
  <c r="C23"/>
  <c r="G23" l="1"/>
  <c r="A10" l="1"/>
  <c r="A14" l="1"/>
  <c r="F14"/>
  <c r="C14"/>
  <c r="A13"/>
  <c r="F13"/>
  <c r="C13"/>
  <c r="A12"/>
  <c r="A11"/>
  <c r="F11"/>
  <c r="C11"/>
  <c r="F12"/>
  <c r="C12"/>
  <c r="G14" l="1"/>
  <c r="G13"/>
  <c r="G11"/>
  <c r="G12"/>
  <c r="F22"/>
  <c r="C22"/>
  <c r="F21"/>
  <c r="C21"/>
  <c r="F26"/>
  <c r="C26"/>
  <c r="F25"/>
  <c r="C25"/>
  <c r="F20"/>
  <c r="C20"/>
  <c r="C19"/>
  <c r="F19"/>
  <c r="C16"/>
  <c r="C17"/>
  <c r="F17"/>
  <c r="C15"/>
  <c r="F15"/>
  <c r="G15" l="1"/>
  <c r="G25"/>
  <c r="G21"/>
  <c r="G22"/>
  <c r="G20"/>
  <c r="G17"/>
  <c r="G26"/>
  <c r="G19"/>
  <c r="C11" i="2" l="1"/>
  <c r="F16" i="3"/>
  <c r="G16" s="1"/>
  <c r="F49"/>
  <c r="C49"/>
  <c r="A49"/>
  <c r="F18"/>
  <c r="C18"/>
  <c r="A34"/>
  <c r="A35" s="1"/>
  <c r="A46"/>
  <c r="F10"/>
  <c r="C10"/>
  <c r="C8" i="2"/>
  <c r="A37" i="3" l="1"/>
  <c r="G38" s="1"/>
  <c r="I27"/>
  <c r="C14" i="2"/>
  <c r="G18" i="3"/>
  <c r="G10"/>
  <c r="G49"/>
  <c r="B40"/>
  <c r="C40" s="1"/>
  <c r="G27" l="1"/>
  <c r="C15" i="2" s="1"/>
  <c r="C16" l="1"/>
  <c r="C17" s="1"/>
</calcChain>
</file>

<file path=xl/sharedStrings.xml><?xml version="1.0" encoding="utf-8"?>
<sst xmlns="http://schemas.openxmlformats.org/spreadsheetml/2006/main" count="40" uniqueCount="38">
  <si>
    <t>Размер предоставленного кредита</t>
  </si>
  <si>
    <t xml:space="preserve">Процентная ставка </t>
  </si>
  <si>
    <t>Дата предостав- ления кредита</t>
  </si>
  <si>
    <t>Дата погашения кредита/Конец года</t>
  </si>
  <si>
    <t>Срок использования (дней)</t>
  </si>
  <si>
    <t>Сумма начисленных процентов</t>
  </si>
  <si>
    <t>Утвержденный объем расходов на обслуживание государственного долга</t>
  </si>
  <si>
    <t xml:space="preserve"> - кредиты кредитных организаций</t>
  </si>
  <si>
    <t xml:space="preserve"> - бюджетные кредиты</t>
  </si>
  <si>
    <t>Предполагаемая средневзвешенная % ставка (на день выборки кредита)</t>
  </si>
  <si>
    <t xml:space="preserve"> - план погашения КК на оставшийся период  2015 года</t>
  </si>
  <si>
    <t xml:space="preserve"> - в обороте КК на 01 января 2016 - для проверки </t>
  </si>
  <si>
    <t xml:space="preserve"> - утверждено в законе о бюджете госдолг по КК на 01 января 2016</t>
  </si>
  <si>
    <t xml:space="preserve"> - проверка - если ноль, то все нормально</t>
  </si>
  <si>
    <t xml:space="preserve"> - считаем, что привлечено будет после 20 декабря 2015 года</t>
  </si>
  <si>
    <t xml:space="preserve"> - оптимизация (свободные лимиты)</t>
  </si>
  <si>
    <t xml:space="preserve"> - (пункт 3 - пункт 2 + пункт 4)   - план привлечения на 2015 год с учетом оптимизации</t>
  </si>
  <si>
    <t xml:space="preserve"> - проверка</t>
  </si>
  <si>
    <t xml:space="preserve"> - в обороте КК на 21 июля</t>
  </si>
  <si>
    <t xml:space="preserve"> - план привлечения КК на 2015 год по бюджету (июньская сессия)</t>
  </si>
  <si>
    <t xml:space="preserve"> - привлечено КК на 21 июля за 2015 год</t>
  </si>
  <si>
    <t xml:space="preserve">Расчет расходов на обслуживание государственного долга на новые заимствования </t>
  </si>
  <si>
    <t>Ожидаемое исполнение за 2016 год без учета расходов на новые заимствования (стр.2+стр.3)</t>
  </si>
  <si>
    <t>Расчет изменения плана расходов на обслуживание долговых обязательств Архангельской области в 2016 году</t>
  </si>
  <si>
    <t>№ п/п</t>
  </si>
  <si>
    <t>Показатель</t>
  </si>
  <si>
    <t>Сумма, тыс. рублей</t>
  </si>
  <si>
    <t>План расходов до 31.12.2016 (по выбранным кредитам), в т.ч.:</t>
  </si>
  <si>
    <t>Ожидаемое исполнение за 2016 год (стр.4+стр.5)</t>
  </si>
  <si>
    <t>Приложение № _____</t>
  </si>
  <si>
    <t>к пояснительной записке</t>
  </si>
  <si>
    <t>Ожидаемая экономия расходов на обслуживание государственного долга в 2016 году (стр.1-стр.6)</t>
  </si>
  <si>
    <t>Ожидаемые расходы на обслуживание государственного долга на новые заимствования (расчет прилагается)</t>
  </si>
  <si>
    <t>тыс. рублей</t>
  </si>
  <si>
    <t>ИТОГО:</t>
  </si>
  <si>
    <t>Израсходовано на обслуживание государственного долга на 30.08.2016, в т.ч.</t>
  </si>
  <si>
    <t xml:space="preserve">                   к пояснительной записке</t>
  </si>
  <si>
    <t xml:space="preserve">                   Приложение № 16</t>
  </si>
</sst>
</file>

<file path=xl/styles.xml><?xml version="1.0" encoding="utf-8"?>
<styleSheet xmlns="http://schemas.openxmlformats.org/spreadsheetml/2006/main">
  <numFmts count="5">
    <numFmt numFmtId="164" formatCode="0.0000"/>
    <numFmt numFmtId="165" formatCode="dd\ mmm\ yy"/>
    <numFmt numFmtId="166" formatCode="#,##0.0"/>
    <numFmt numFmtId="167" formatCode="0.0%"/>
    <numFmt numFmtId="168" formatCode="0.000"/>
  </numFmts>
  <fonts count="11">
    <font>
      <sz val="10"/>
      <name val="Arial"/>
    </font>
    <font>
      <sz val="12"/>
      <name val="Arial Cyr"/>
      <charset val="204"/>
    </font>
    <font>
      <sz val="10"/>
      <name val="Arial Cyr"/>
      <charset val="204"/>
    </font>
    <font>
      <b/>
      <i/>
      <sz val="12"/>
      <name val="Arial Cyr"/>
      <charset val="204"/>
    </font>
    <font>
      <b/>
      <sz val="12"/>
      <name val="Arial Cyr"/>
      <charset val="204"/>
    </font>
    <font>
      <sz val="16"/>
      <name val="Arial"/>
      <family val="2"/>
      <charset val="204"/>
    </font>
    <font>
      <sz val="14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rgb="FFFFFF00"/>
      <name val="Arial"/>
      <family val="2"/>
      <charset val="204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7">
    <xf numFmtId="0" fontId="0" fillId="0" borderId="0" xfId="0"/>
    <xf numFmtId="3" fontId="3" fillId="0" borderId="1" xfId="1" applyNumberFormat="1" applyFont="1" applyBorder="1" applyAlignment="1">
      <alignment horizontal="center" vertical="center" wrapText="1" shrinkToFit="1"/>
    </xf>
    <xf numFmtId="165" fontId="1" fillId="0" borderId="1" xfId="1" applyNumberFormat="1" applyFont="1" applyFill="1" applyBorder="1" applyAlignment="1">
      <alignment horizontal="center" vertical="center" wrapText="1" shrinkToFit="1"/>
    </xf>
    <xf numFmtId="3" fontId="1" fillId="0" borderId="1" xfId="1" applyNumberFormat="1" applyFont="1" applyFill="1" applyBorder="1" applyAlignment="1">
      <alignment horizontal="center" vertical="center" wrapText="1" shrinkToFit="1"/>
    </xf>
    <xf numFmtId="166" fontId="0" fillId="0" borderId="0" xfId="0" applyNumberFormat="1"/>
    <xf numFmtId="166" fontId="7" fillId="0" borderId="0" xfId="0" applyNumberFormat="1" applyFont="1"/>
    <xf numFmtId="166" fontId="8" fillId="2" borderId="0" xfId="0" applyNumberFormat="1" applyFont="1" applyFill="1"/>
    <xf numFmtId="3" fontId="0" fillId="0" borderId="0" xfId="0" applyNumberFormat="1"/>
    <xf numFmtId="167" fontId="1" fillId="0" borderId="1" xfId="1" applyNumberFormat="1" applyFont="1" applyFill="1" applyBorder="1" applyAlignment="1">
      <alignment horizontal="center" vertical="center" wrapText="1" shrinkToFit="1"/>
    </xf>
    <xf numFmtId="168" fontId="1" fillId="0" borderId="1" xfId="1" applyNumberFormat="1" applyFont="1" applyFill="1" applyBorder="1" applyAlignment="1">
      <alignment horizontal="center" vertical="center" wrapText="1" shrinkToFit="1"/>
    </xf>
    <xf numFmtId="1" fontId="0" fillId="0" borderId="0" xfId="0" applyNumberFormat="1"/>
    <xf numFmtId="1" fontId="8" fillId="2" borderId="0" xfId="0" applyNumberFormat="1" applyFont="1" applyFill="1"/>
    <xf numFmtId="4" fontId="0" fillId="0" borderId="0" xfId="0" applyNumberFormat="1"/>
    <xf numFmtId="166" fontId="9" fillId="2" borderId="0" xfId="0" applyNumberFormat="1" applyFont="1" applyFill="1"/>
    <xf numFmtId="1" fontId="9" fillId="2" borderId="0" xfId="0" applyNumberFormat="1" applyFont="1" applyFill="1"/>
    <xf numFmtId="3" fontId="9" fillId="0" borderId="0" xfId="0" applyNumberFormat="1" applyFont="1"/>
    <xf numFmtId="166" fontId="9" fillId="0" borderId="0" xfId="0" applyNumberFormat="1" applyFont="1"/>
    <xf numFmtId="4" fontId="9" fillId="0" borderId="0" xfId="0" applyNumberFormat="1" applyFont="1"/>
    <xf numFmtId="0" fontId="0" fillId="3" borderId="0" xfId="0" applyFill="1"/>
    <xf numFmtId="0" fontId="7" fillId="3" borderId="0" xfId="0" applyFont="1" applyFill="1" applyAlignment="1">
      <alignment horizontal="center"/>
    </xf>
    <xf numFmtId="0" fontId="6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 wrapText="1" indent="1"/>
    </xf>
    <xf numFmtId="166" fontId="1" fillId="3" borderId="2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 wrapText="1" indent="1"/>
    </xf>
    <xf numFmtId="166" fontId="1" fillId="3" borderId="3" xfId="0" applyNumberFormat="1" applyFont="1" applyFill="1" applyBorder="1" applyAlignment="1">
      <alignment horizontal="center" vertical="center"/>
    </xf>
    <xf numFmtId="166" fontId="0" fillId="3" borderId="0" xfId="0" applyNumberFormat="1" applyFill="1"/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 wrapText="1" indent="1"/>
    </xf>
    <xf numFmtId="166" fontId="1" fillId="3" borderId="4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 indent="1"/>
    </xf>
    <xf numFmtId="166" fontId="1" fillId="3" borderId="1" xfId="0" applyNumberFormat="1" applyFont="1" applyFill="1" applyBorder="1" applyAlignment="1">
      <alignment horizontal="center" vertical="center"/>
    </xf>
    <xf numFmtId="14" fontId="0" fillId="3" borderId="0" xfId="0" applyNumberFormat="1" applyFill="1"/>
    <xf numFmtId="14" fontId="0" fillId="3" borderId="0" xfId="0" applyNumberFormat="1" applyFill="1" applyAlignment="1">
      <alignment horizontal="left"/>
    </xf>
    <xf numFmtId="166" fontId="1" fillId="0" borderId="1" xfId="1" applyNumberFormat="1" applyFont="1" applyFill="1" applyBorder="1" applyAlignment="1">
      <alignment horizontal="center" vertical="center" wrapText="1" shrinkToFit="1"/>
    </xf>
    <xf numFmtId="166" fontId="4" fillId="0" borderId="1" xfId="1" applyNumberFormat="1" applyFont="1" applyFill="1" applyBorder="1" applyAlignment="1">
      <alignment horizontal="center" vertical="center" wrapText="1" shrinkToFit="1"/>
    </xf>
    <xf numFmtId="0" fontId="10" fillId="0" borderId="0" xfId="0" applyFont="1" applyAlignment="1">
      <alignment horizontal="center" vertical="center"/>
    </xf>
    <xf numFmtId="166" fontId="3" fillId="0" borderId="1" xfId="1" applyNumberFormat="1" applyFont="1" applyBorder="1" applyAlignment="1">
      <alignment horizontal="center" vertical="center" wrapText="1" shrinkToFit="1"/>
    </xf>
    <xf numFmtId="0" fontId="10" fillId="0" borderId="0" xfId="0" applyFont="1"/>
    <xf numFmtId="4" fontId="10" fillId="0" borderId="0" xfId="0" applyNumberFormat="1" applyFont="1"/>
    <xf numFmtId="10" fontId="1" fillId="0" borderId="1" xfId="1" applyNumberFormat="1" applyFont="1" applyFill="1" applyBorder="1" applyAlignment="1">
      <alignment horizontal="center" vertical="center" wrapText="1" shrinkToFit="1"/>
    </xf>
    <xf numFmtId="164" fontId="1" fillId="0" borderId="1" xfId="1" applyNumberFormat="1" applyFont="1" applyFill="1" applyBorder="1" applyAlignment="1">
      <alignment horizontal="center" vertical="center" wrapText="1" shrinkToFit="1"/>
    </xf>
    <xf numFmtId="3" fontId="4" fillId="0" borderId="1" xfId="1" applyNumberFormat="1" applyFont="1" applyBorder="1" applyAlignment="1">
      <alignment horizontal="center" vertical="center" wrapText="1" shrinkToFit="1"/>
    </xf>
    <xf numFmtId="0" fontId="7" fillId="3" borderId="0" xfId="0" applyFont="1" applyFill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4" fontId="1" fillId="0" borderId="1" xfId="1" applyNumberFormat="1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wrapText="1"/>
    </xf>
    <xf numFmtId="0" fontId="1" fillId="0" borderId="1" xfId="1" applyNumberFormat="1" applyFont="1" applyBorder="1" applyAlignment="1">
      <alignment horizontal="center" vertical="center" wrapText="1" shrinkToFit="1"/>
    </xf>
    <xf numFmtId="0" fontId="1" fillId="0" borderId="1" xfId="1" applyFont="1" applyBorder="1" applyAlignment="1">
      <alignment horizontal="center" vertical="center" wrapText="1" shrinkToFit="1"/>
    </xf>
    <xf numFmtId="3" fontId="1" fillId="0" borderId="1" xfId="1" applyNumberFormat="1" applyFont="1" applyBorder="1" applyAlignment="1">
      <alignment horizontal="center" vertical="center" wrapText="1" shrinkToFi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57"/>
  </sheetPr>
  <dimension ref="A1:H19"/>
  <sheetViews>
    <sheetView workbookViewId="0">
      <selection activeCell="I13" sqref="I13"/>
    </sheetView>
  </sheetViews>
  <sheetFormatPr defaultColWidth="8.85546875" defaultRowHeight="12.75"/>
  <cols>
    <col min="1" max="1" width="7.85546875" style="18" customWidth="1"/>
    <col min="2" max="2" width="66.5703125" style="18" customWidth="1"/>
    <col min="3" max="3" width="25.7109375" style="18" customWidth="1"/>
    <col min="4" max="5" width="8.85546875" style="18"/>
    <col min="6" max="6" width="10.7109375" style="18" bestFit="1" customWidth="1"/>
    <col min="7" max="16384" width="8.85546875" style="18"/>
  </cols>
  <sheetData>
    <row r="1" spans="1:8">
      <c r="C1" s="19" t="s">
        <v>29</v>
      </c>
    </row>
    <row r="2" spans="1:8">
      <c r="C2" s="19" t="s">
        <v>30</v>
      </c>
    </row>
    <row r="4" spans="1:8" ht="47.45" customHeight="1">
      <c r="A4" s="51" t="s">
        <v>23</v>
      </c>
      <c r="B4" s="51"/>
      <c r="C4" s="51"/>
      <c r="D4" s="20"/>
    </row>
    <row r="5" spans="1:8" ht="15">
      <c r="A5" s="21"/>
      <c r="B5" s="22"/>
      <c r="C5" s="23"/>
    </row>
    <row r="6" spans="1:8" ht="31.9" customHeight="1">
      <c r="A6" s="24" t="s">
        <v>24</v>
      </c>
      <c r="B6" s="25" t="s">
        <v>25</v>
      </c>
      <c r="C6" s="26" t="s">
        <v>26</v>
      </c>
    </row>
    <row r="7" spans="1:8" ht="36.6" customHeight="1">
      <c r="A7" s="24">
        <v>1</v>
      </c>
      <c r="B7" s="37" t="s">
        <v>6</v>
      </c>
      <c r="C7" s="38">
        <v>1476910</v>
      </c>
    </row>
    <row r="8" spans="1:8" ht="36" customHeight="1">
      <c r="A8" s="27">
        <v>2</v>
      </c>
      <c r="B8" s="28" t="s">
        <v>35</v>
      </c>
      <c r="C8" s="29">
        <f>C9+C10</f>
        <v>733898.02442999999</v>
      </c>
    </row>
    <row r="9" spans="1:8" ht="24" customHeight="1">
      <c r="A9" s="30"/>
      <c r="B9" s="31" t="s">
        <v>7</v>
      </c>
      <c r="C9" s="32">
        <v>718043.20851000003</v>
      </c>
      <c r="F9" s="33"/>
      <c r="G9" s="33"/>
      <c r="H9" s="33"/>
    </row>
    <row r="10" spans="1:8" ht="24" customHeight="1">
      <c r="A10" s="34"/>
      <c r="B10" s="35" t="s">
        <v>8</v>
      </c>
      <c r="C10" s="36">
        <v>15854.815919999999</v>
      </c>
      <c r="F10" s="33"/>
      <c r="G10" s="33"/>
      <c r="H10" s="33"/>
    </row>
    <row r="11" spans="1:8" ht="36.6" customHeight="1">
      <c r="A11" s="27">
        <v>3</v>
      </c>
      <c r="B11" s="28" t="s">
        <v>27</v>
      </c>
      <c r="C11" s="29">
        <f>C12+C13</f>
        <v>273761.46455999999</v>
      </c>
      <c r="F11" s="33"/>
      <c r="G11" s="33"/>
      <c r="H11" s="33"/>
    </row>
    <row r="12" spans="1:8" ht="24" customHeight="1">
      <c r="A12" s="30"/>
      <c r="B12" s="31" t="s">
        <v>7</v>
      </c>
      <c r="C12" s="32">
        <v>237595.5</v>
      </c>
      <c r="F12" s="33"/>
      <c r="G12" s="33"/>
      <c r="H12" s="33"/>
    </row>
    <row r="13" spans="1:8" ht="24" customHeight="1">
      <c r="A13" s="34"/>
      <c r="B13" s="35" t="s">
        <v>8</v>
      </c>
      <c r="C13" s="36">
        <v>36165.96456</v>
      </c>
      <c r="F13" s="33"/>
      <c r="G13" s="33"/>
      <c r="H13" s="33"/>
    </row>
    <row r="14" spans="1:8" ht="49.9" customHeight="1">
      <c r="A14" s="24">
        <v>4</v>
      </c>
      <c r="B14" s="37" t="s">
        <v>22</v>
      </c>
      <c r="C14" s="38">
        <f>C8+C11</f>
        <v>1007659.48899</v>
      </c>
      <c r="F14" s="33"/>
      <c r="G14" s="33"/>
      <c r="H14" s="33"/>
    </row>
    <row r="15" spans="1:8" ht="39.6" customHeight="1">
      <c r="A15" s="24">
        <v>5</v>
      </c>
      <c r="B15" s="37" t="s">
        <v>32</v>
      </c>
      <c r="C15" s="38">
        <f>'Новые заимствования'!G27</f>
        <v>324523.65048879833</v>
      </c>
    </row>
    <row r="16" spans="1:8" ht="51" customHeight="1">
      <c r="A16" s="24">
        <v>6</v>
      </c>
      <c r="B16" s="37" t="s">
        <v>28</v>
      </c>
      <c r="C16" s="38">
        <f>C14+C15</f>
        <v>1332183.1394787983</v>
      </c>
    </row>
    <row r="17" spans="1:3" ht="48.6" customHeight="1">
      <c r="A17" s="24">
        <v>7</v>
      </c>
      <c r="B17" s="37" t="s">
        <v>31</v>
      </c>
      <c r="C17" s="38">
        <f>C7-C16</f>
        <v>144726.86052120174</v>
      </c>
    </row>
    <row r="18" spans="1:3" ht="24" customHeight="1">
      <c r="A18" s="39"/>
      <c r="B18" s="40"/>
      <c r="C18" s="33"/>
    </row>
    <row r="19" spans="1:3" ht="24" customHeight="1"/>
  </sheetData>
  <mergeCells count="1">
    <mergeCell ref="A4:C4"/>
  </mergeCells>
  <phoneticPr fontId="0" type="noConversion"/>
  <pageMargins left="0.74803149606299213" right="0.34" top="0.98425196850393704" bottom="0.98425196850393704" header="0.51181102362204722" footer="0.51181102362204722"/>
  <pageSetup paperSize="9" scale="90" orientation="portrait" r:id="rId1"/>
  <headerFooter alignWithMargins="0">
    <oddFooter>&amp;R&amp;T  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2"/>
    <pageSetUpPr fitToPage="1"/>
  </sheetPr>
  <dimension ref="A1:J73"/>
  <sheetViews>
    <sheetView tabSelected="1" view="pageBreakPreview" workbookViewId="0">
      <selection activeCell="F2" sqref="F2"/>
    </sheetView>
  </sheetViews>
  <sheetFormatPr defaultRowHeight="12.75"/>
  <cols>
    <col min="1" max="1" width="21.42578125" customWidth="1"/>
    <col min="2" max="2" width="22.7109375" customWidth="1"/>
    <col min="3" max="3" width="18.42578125" customWidth="1"/>
    <col min="4" max="4" width="18" customWidth="1"/>
    <col min="5" max="5" width="19.42578125" customWidth="1"/>
    <col min="6" max="6" width="17.42578125" customWidth="1"/>
    <col min="7" max="7" width="17.28515625" customWidth="1"/>
    <col min="9" max="9" width="20.7109375" style="12" hidden="1" customWidth="1"/>
    <col min="10" max="10" width="0" hidden="1" customWidth="1"/>
  </cols>
  <sheetData>
    <row r="1" spans="1:7">
      <c r="F1" s="50" t="s">
        <v>37</v>
      </c>
    </row>
    <row r="2" spans="1:7">
      <c r="F2" s="50" t="s">
        <v>36</v>
      </c>
    </row>
    <row r="3" spans="1:7">
      <c r="F3" s="50"/>
    </row>
    <row r="4" spans="1:7">
      <c r="F4" s="50"/>
    </row>
    <row r="5" spans="1:7" ht="47.25" customHeight="1">
      <c r="A5" s="53" t="s">
        <v>21</v>
      </c>
      <c r="B5" s="53"/>
      <c r="C5" s="53"/>
      <c r="D5" s="53"/>
      <c r="E5" s="53"/>
      <c r="F5" s="53"/>
    </row>
    <row r="6" spans="1:7" ht="15">
      <c r="G6" s="43" t="s">
        <v>33</v>
      </c>
    </row>
    <row r="7" spans="1:7" ht="12.75" customHeight="1">
      <c r="A7" s="56" t="s">
        <v>0</v>
      </c>
      <c r="B7" s="55" t="s">
        <v>9</v>
      </c>
      <c r="C7" s="55" t="s">
        <v>1</v>
      </c>
      <c r="D7" s="54" t="s">
        <v>2</v>
      </c>
      <c r="E7" s="54" t="s">
        <v>3</v>
      </c>
      <c r="F7" s="55" t="s">
        <v>4</v>
      </c>
      <c r="G7" s="52" t="s">
        <v>5</v>
      </c>
    </row>
    <row r="8" spans="1:7" ht="13.15" customHeight="1">
      <c r="A8" s="56"/>
      <c r="B8" s="55"/>
      <c r="C8" s="55"/>
      <c r="D8" s="54"/>
      <c r="E8" s="54"/>
      <c r="F8" s="55"/>
      <c r="G8" s="52"/>
    </row>
    <row r="9" spans="1:7" ht="39.6" customHeight="1">
      <c r="A9" s="56"/>
      <c r="B9" s="55"/>
      <c r="C9" s="55"/>
      <c r="D9" s="54"/>
      <c r="E9" s="54"/>
      <c r="F9" s="55"/>
      <c r="G9" s="52"/>
    </row>
    <row r="10" spans="1:7" ht="16.5" customHeight="1">
      <c r="A10" s="44">
        <f>180000*4</f>
        <v>720000</v>
      </c>
      <c r="B10" s="8">
        <v>8.5999999999999993E-2</v>
      </c>
      <c r="C10" s="9">
        <f t="shared" ref="C10:C18" si="0">IF(B10&gt;0,B10*(1),"")</f>
        <v>8.5999999999999993E-2</v>
      </c>
      <c r="D10" s="2">
        <v>42615</v>
      </c>
      <c r="E10" s="2">
        <v>42724</v>
      </c>
      <c r="F10" s="3">
        <f t="shared" ref="F10:F18" si="1">IF(D10&gt;0,E10-D10+1,"")</f>
        <v>110</v>
      </c>
      <c r="G10" s="41">
        <f t="shared" ref="G10:G25" si="2">C10/366*F10*A10</f>
        <v>18609.836065573771</v>
      </c>
    </row>
    <row r="11" spans="1:7" ht="16.5" customHeight="1">
      <c r="A11" s="44">
        <f>180000*5</f>
        <v>900000</v>
      </c>
      <c r="B11" s="8">
        <v>8.5999999999999993E-2</v>
      </c>
      <c r="C11" s="9">
        <f t="shared" ref="C11" si="3">IF(B11&gt;0,B11*(1),"")</f>
        <v>8.5999999999999993E-2</v>
      </c>
      <c r="D11" s="2">
        <v>42618</v>
      </c>
      <c r="E11" s="2">
        <v>42724</v>
      </c>
      <c r="F11" s="3">
        <f t="shared" ref="F11" si="4">IF(D11&gt;0,E11-D11+1,"")</f>
        <v>107</v>
      </c>
      <c r="G11" s="41">
        <f t="shared" si="2"/>
        <v>22627.868852459018</v>
      </c>
    </row>
    <row r="12" spans="1:7" ht="16.5" customHeight="1">
      <c r="A12" s="44">
        <f>180000*2</f>
        <v>360000</v>
      </c>
      <c r="B12" s="8">
        <v>8.5999999999999993E-2</v>
      </c>
      <c r="C12" s="9">
        <f t="shared" ref="C12" si="5">IF(B12&gt;0,B12*(1),"")</f>
        <v>8.5999999999999993E-2</v>
      </c>
      <c r="D12" s="2">
        <v>42621</v>
      </c>
      <c r="E12" s="2">
        <v>42724</v>
      </c>
      <c r="F12" s="3">
        <f t="shared" ref="F12" si="6">IF(D12&gt;0,E12-D12+1,"")</f>
        <v>104</v>
      </c>
      <c r="G12" s="41">
        <f t="shared" si="2"/>
        <v>8797.377049180328</v>
      </c>
    </row>
    <row r="13" spans="1:7" ht="16.5" customHeight="1">
      <c r="A13" s="44">
        <f>180000*6</f>
        <v>1080000</v>
      </c>
      <c r="B13" s="8">
        <v>8.5999999999999993E-2</v>
      </c>
      <c r="C13" s="9">
        <f t="shared" ref="C13" si="7">IF(B13&gt;0,B13*(1),"")</f>
        <v>8.5999999999999993E-2</v>
      </c>
      <c r="D13" s="2">
        <v>42622</v>
      </c>
      <c r="E13" s="2">
        <v>42724</v>
      </c>
      <c r="F13" s="3">
        <f t="shared" ref="F13" si="8">IF(D13&gt;0,E13-D13+1,"")</f>
        <v>103</v>
      </c>
      <c r="G13" s="41">
        <f t="shared" si="2"/>
        <v>26138.360655737702</v>
      </c>
    </row>
    <row r="14" spans="1:7" ht="16.5" customHeight="1">
      <c r="A14" s="44">
        <f>180000+59903.4</f>
        <v>239903.4</v>
      </c>
      <c r="B14" s="8">
        <v>8.5999999999999993E-2</v>
      </c>
      <c r="C14" s="9">
        <f t="shared" ref="C14" si="9">IF(B14&gt;0,B14*(1),"")</f>
        <v>8.5999999999999993E-2</v>
      </c>
      <c r="D14" s="2">
        <v>42629</v>
      </c>
      <c r="E14" s="2">
        <v>42724</v>
      </c>
      <c r="F14" s="3">
        <f t="shared" ref="F14" si="10">IF(D14&gt;0,E14-D14+1,"")</f>
        <v>96</v>
      </c>
      <c r="G14" s="41">
        <f t="shared" si="2"/>
        <v>5411.5914491803278</v>
      </c>
    </row>
    <row r="15" spans="1:7" ht="16.5" customHeight="1">
      <c r="A15" s="44">
        <v>540096.6</v>
      </c>
      <c r="B15" s="8">
        <v>8.5999999999999993E-2</v>
      </c>
      <c r="C15" s="9">
        <f t="shared" ref="C15" si="11">IF(B15&gt;0,B15*(1),"")</f>
        <v>8.5999999999999993E-2</v>
      </c>
      <c r="D15" s="2">
        <v>42629</v>
      </c>
      <c r="E15" s="2">
        <v>42724</v>
      </c>
      <c r="F15" s="3">
        <f t="shared" ref="F15" si="12">IF(D15&gt;0,E15-D15+1,"")</f>
        <v>96</v>
      </c>
      <c r="G15" s="41">
        <f t="shared" si="2"/>
        <v>12183.162649180327</v>
      </c>
    </row>
    <row r="16" spans="1:7" ht="16.5" customHeight="1">
      <c r="A16" s="44">
        <v>1459903.4</v>
      </c>
      <c r="B16" s="47">
        <v>0.1108</v>
      </c>
      <c r="C16" s="9">
        <f>IF(B16&gt;0,B16*(1),"")</f>
        <v>0.1108</v>
      </c>
      <c r="D16" s="2">
        <v>42629</v>
      </c>
      <c r="E16" s="2">
        <v>42724</v>
      </c>
      <c r="F16" s="3">
        <f>IF(D16&gt;0,E16-D16+1,"")</f>
        <v>96</v>
      </c>
      <c r="G16" s="41">
        <f t="shared" si="2"/>
        <v>42428.143401967209</v>
      </c>
    </row>
    <row r="17" spans="1:10" ht="16.5" customHeight="1">
      <c r="A17" s="44">
        <v>540096.6</v>
      </c>
      <c r="B17" s="47">
        <v>0.1108</v>
      </c>
      <c r="C17" s="9">
        <f t="shared" si="0"/>
        <v>0.1108</v>
      </c>
      <c r="D17" s="2">
        <v>42653</v>
      </c>
      <c r="E17" s="2">
        <v>42724</v>
      </c>
      <c r="F17" s="3">
        <f t="shared" ref="F17" si="13">IF(D17&gt;0,E17-D17+1,"")</f>
        <v>72</v>
      </c>
      <c r="G17" s="41">
        <f t="shared" si="2"/>
        <v>11772.335071475409</v>
      </c>
    </row>
    <row r="18" spans="1:10" ht="16.5" customHeight="1">
      <c r="A18" s="44">
        <v>2000000</v>
      </c>
      <c r="B18" s="8">
        <v>0.115</v>
      </c>
      <c r="C18" s="9">
        <f t="shared" si="0"/>
        <v>0.115</v>
      </c>
      <c r="D18" s="2">
        <v>42653</v>
      </c>
      <c r="E18" s="2">
        <v>42724</v>
      </c>
      <c r="F18" s="3">
        <f t="shared" si="1"/>
        <v>72</v>
      </c>
      <c r="G18" s="41">
        <f t="shared" si="2"/>
        <v>45245.901639344265</v>
      </c>
    </row>
    <row r="19" spans="1:10" ht="16.5" customHeight="1">
      <c r="A19" s="44">
        <v>2000000</v>
      </c>
      <c r="B19" s="8">
        <v>0.12</v>
      </c>
      <c r="C19" s="9">
        <f t="shared" ref="C19" si="14">IF(B19&gt;0,B19*(1),"")</f>
        <v>0.12</v>
      </c>
      <c r="D19" s="2">
        <v>42653</v>
      </c>
      <c r="E19" s="2">
        <v>42656</v>
      </c>
      <c r="F19" s="3">
        <f t="shared" ref="F19" si="15">IF(D19&gt;0,E19-D19+1,"")</f>
        <v>4</v>
      </c>
      <c r="G19" s="41">
        <f t="shared" si="2"/>
        <v>2622.9508196721313</v>
      </c>
    </row>
    <row r="20" spans="1:10" ht="16.5" customHeight="1">
      <c r="A20" s="44">
        <v>275636.40000000002</v>
      </c>
      <c r="B20" s="47">
        <v>0.12429999999999999</v>
      </c>
      <c r="C20" s="9">
        <f t="shared" ref="C20:C21" si="16">IF(B20&gt;0,B20*(1),"")</f>
        <v>0.12429999999999999</v>
      </c>
      <c r="D20" s="2">
        <v>42653</v>
      </c>
      <c r="E20" s="2">
        <v>42656</v>
      </c>
      <c r="F20" s="3">
        <f t="shared" ref="F20:F21" si="17">IF(D20&gt;0,E20-D20+1,"")</f>
        <v>4</v>
      </c>
      <c r="G20" s="41">
        <f t="shared" si="2"/>
        <v>374.44376524590166</v>
      </c>
    </row>
    <row r="21" spans="1:10" ht="16.5" customHeight="1">
      <c r="A21" s="44">
        <v>800000</v>
      </c>
      <c r="B21" s="47">
        <v>0.12</v>
      </c>
      <c r="C21" s="9">
        <f t="shared" si="16"/>
        <v>0.12</v>
      </c>
      <c r="D21" s="2">
        <v>42656</v>
      </c>
      <c r="E21" s="2">
        <v>42724</v>
      </c>
      <c r="F21" s="3">
        <f t="shared" si="17"/>
        <v>69</v>
      </c>
      <c r="G21" s="41">
        <f t="shared" si="2"/>
        <v>18098.360655737706</v>
      </c>
    </row>
    <row r="22" spans="1:10" ht="16.5" customHeight="1">
      <c r="A22" s="44">
        <v>1200000</v>
      </c>
      <c r="B22" s="47">
        <v>0.12</v>
      </c>
      <c r="C22" s="9">
        <f t="shared" ref="C22" si="18">IF(B22&gt;0,B22*(1),"")</f>
        <v>0.12</v>
      </c>
      <c r="D22" s="2">
        <v>42663</v>
      </c>
      <c r="E22" s="2">
        <v>42724</v>
      </c>
      <c r="F22" s="3">
        <f t="shared" ref="F22" si="19">IF(D22&gt;0,E22-D22+1,"")</f>
        <v>62</v>
      </c>
      <c r="G22" s="41">
        <f t="shared" si="2"/>
        <v>24393.442622950817</v>
      </c>
    </row>
    <row r="23" spans="1:10" ht="16.5" customHeight="1">
      <c r="A23" s="44">
        <v>2000000</v>
      </c>
      <c r="B23" s="47">
        <v>0.12429999999999999</v>
      </c>
      <c r="C23" s="9">
        <f t="shared" ref="C23" si="20">IF(B23&gt;0,B23*(1),"")</f>
        <v>0.12429999999999999</v>
      </c>
      <c r="D23" s="2">
        <v>42677</v>
      </c>
      <c r="E23" s="2">
        <v>42724</v>
      </c>
      <c r="F23" s="3">
        <f t="shared" ref="F23" si="21">IF(D23&gt;0,E23-D23+1,"")</f>
        <v>48</v>
      </c>
      <c r="G23" s="41">
        <f t="shared" ref="G23" si="22">C23/366*F23*A23</f>
        <v>32603.278688524591</v>
      </c>
    </row>
    <row r="24" spans="1:10" ht="16.5" customHeight="1">
      <c r="A24" s="44">
        <f>1830000+3994.5486+1456.9</f>
        <v>1835451.4486</v>
      </c>
      <c r="B24" s="47">
        <v>0.12429999999999999</v>
      </c>
      <c r="C24" s="9">
        <f t="shared" ref="C24" si="23">IF(B24&gt;0,B24*(1),"")</f>
        <v>0.12429999999999999</v>
      </c>
      <c r="D24" s="2">
        <v>42684</v>
      </c>
      <c r="E24" s="2">
        <v>42724</v>
      </c>
      <c r="F24" s="3">
        <f t="shared" ref="F24" si="24">IF(D24&gt;0,E24-D24+1,"")</f>
        <v>41</v>
      </c>
      <c r="G24" s="41">
        <f t="shared" ref="G24" si="25">C24/366*F24*A24</f>
        <v>25557.407698087922</v>
      </c>
    </row>
    <row r="25" spans="1:10" ht="16.5" customHeight="1">
      <c r="A25" s="44">
        <v>2275636.4</v>
      </c>
      <c r="B25" s="47">
        <v>0.12429999999999999</v>
      </c>
      <c r="C25" s="9">
        <f>IF(B25&gt;0,B25*(1),"")</f>
        <v>0.12429999999999999</v>
      </c>
      <c r="D25" s="2">
        <v>42698</v>
      </c>
      <c r="E25" s="2">
        <v>42724</v>
      </c>
      <c r="F25" s="3">
        <f t="shared" ref="F25" si="26">IF(D25&gt;0,E25-D25+1,"")</f>
        <v>27</v>
      </c>
      <c r="G25" s="41">
        <f t="shared" si="2"/>
        <v>20866.839677704917</v>
      </c>
    </row>
    <row r="26" spans="1:10" ht="16.5" customHeight="1">
      <c r="A26" s="44">
        <v>1000000</v>
      </c>
      <c r="B26" s="47">
        <v>0.12429999999999999</v>
      </c>
      <c r="C26" s="9">
        <f t="shared" ref="C26" si="27">IF(B26&gt;0,B26*(1),"")</f>
        <v>0.12429999999999999</v>
      </c>
      <c r="D26" s="2">
        <v>42705</v>
      </c>
      <c r="E26" s="2">
        <v>42724</v>
      </c>
      <c r="F26" s="3">
        <f t="shared" ref="F26" si="28">IF(D26&gt;0,E26-D26+1,"")</f>
        <v>20</v>
      </c>
      <c r="G26" s="41">
        <f>C26/366*F26*A26</f>
        <v>6792.3497267759558</v>
      </c>
    </row>
    <row r="27" spans="1:10" s="45" customFormat="1" ht="21.75" customHeight="1">
      <c r="A27" s="49" t="s">
        <v>34</v>
      </c>
      <c r="B27" s="47"/>
      <c r="C27" s="48"/>
      <c r="D27" s="2"/>
      <c r="E27" s="2"/>
      <c r="F27" s="3"/>
      <c r="G27" s="42">
        <f>SUM(G10:G26)</f>
        <v>324523.65048879833</v>
      </c>
      <c r="I27" s="46" t="e">
        <f>A27-A35</f>
        <v>#VALUE!</v>
      </c>
      <c r="J27" s="45" t="s">
        <v>17</v>
      </c>
    </row>
    <row r="28" spans="1:10">
      <c r="A28" s="7"/>
    </row>
    <row r="31" spans="1:10" s="4" customFormat="1" hidden="1">
      <c r="A31" s="4">
        <v>12299903400</v>
      </c>
      <c r="B31" s="5" t="s">
        <v>18</v>
      </c>
      <c r="F31" s="10">
        <v>1</v>
      </c>
      <c r="G31" s="7"/>
      <c r="I31" s="12"/>
    </row>
    <row r="32" spans="1:10" s="4" customFormat="1" hidden="1">
      <c r="B32" s="5" t="s">
        <v>20</v>
      </c>
      <c r="F32" s="10">
        <v>2</v>
      </c>
      <c r="G32" s="7"/>
      <c r="I32" s="12"/>
    </row>
    <row r="33" spans="1:10" s="4" customFormat="1" hidden="1">
      <c r="A33" s="5">
        <v>9904628300</v>
      </c>
      <c r="B33" s="5" t="s">
        <v>19</v>
      </c>
      <c r="F33" s="10">
        <v>3</v>
      </c>
      <c r="G33" s="7"/>
      <c r="I33" s="12"/>
    </row>
    <row r="34" spans="1:10" s="4" customFormat="1" hidden="1">
      <c r="A34" s="5">
        <f>13608501100-95371700</f>
        <v>13513129400</v>
      </c>
      <c r="B34" s="5" t="s">
        <v>15</v>
      </c>
      <c r="F34" s="10">
        <v>4</v>
      </c>
      <c r="G34" s="7"/>
      <c r="I34" s="12"/>
    </row>
    <row r="35" spans="1:10" s="4" customFormat="1" hidden="1">
      <c r="A35" s="13">
        <f>A34</f>
        <v>13513129400</v>
      </c>
      <c r="B35" s="13" t="s">
        <v>16</v>
      </c>
      <c r="C35" s="13"/>
      <c r="D35" s="13"/>
      <c r="E35" s="13"/>
      <c r="F35" s="14">
        <v>5</v>
      </c>
      <c r="G35" s="7"/>
      <c r="I35" s="12"/>
    </row>
    <row r="36" spans="1:10" s="4" customFormat="1" hidden="1">
      <c r="A36" s="4">
        <v>0</v>
      </c>
      <c r="B36" s="4" t="s">
        <v>10</v>
      </c>
      <c r="F36" s="10">
        <v>6</v>
      </c>
      <c r="G36" s="7"/>
      <c r="I36" s="12"/>
    </row>
    <row r="37" spans="1:10" s="4" customFormat="1" hidden="1">
      <c r="A37" s="4">
        <f>A31-A36+A35</f>
        <v>25813032800</v>
      </c>
      <c r="B37" s="4" t="s">
        <v>11</v>
      </c>
      <c r="F37" s="10"/>
      <c r="G37" s="7">
        <v>25813032800</v>
      </c>
      <c r="H37" s="5" t="s">
        <v>12</v>
      </c>
      <c r="I37" s="12"/>
    </row>
    <row r="38" spans="1:10" s="4" customFormat="1" hidden="1">
      <c r="A38" s="6">
        <v>0</v>
      </c>
      <c r="B38" s="6" t="s">
        <v>14</v>
      </c>
      <c r="C38" s="6"/>
      <c r="D38" s="6"/>
      <c r="E38" s="6"/>
      <c r="F38" s="11">
        <v>7</v>
      </c>
      <c r="G38" s="15">
        <f>G37-A37</f>
        <v>0</v>
      </c>
      <c r="H38" s="16" t="s">
        <v>13</v>
      </c>
      <c r="I38" s="17"/>
      <c r="J38" s="16"/>
    </row>
    <row r="39" spans="1:10" hidden="1">
      <c r="F39" s="10"/>
      <c r="G39" s="7"/>
    </row>
    <row r="40" spans="1:10" hidden="1">
      <c r="A40" s="4">
        <v>10000000000</v>
      </c>
      <c r="B40" s="4">
        <f>A31+A34</f>
        <v>25813032800</v>
      </c>
      <c r="C40" s="4">
        <f>B40-G37</f>
        <v>0</v>
      </c>
    </row>
    <row r="41" spans="1:10" hidden="1">
      <c r="A41" s="4">
        <v>2000000000</v>
      </c>
      <c r="B41" s="4"/>
    </row>
    <row r="42" spans="1:10" hidden="1">
      <c r="A42" s="4">
        <v>500000000</v>
      </c>
      <c r="B42" s="4"/>
    </row>
    <row r="43" spans="1:10" hidden="1">
      <c r="A43" s="4">
        <v>500000000</v>
      </c>
      <c r="B43" s="4"/>
    </row>
    <row r="44" spans="1:10" hidden="1">
      <c r="A44" s="4">
        <v>180000000</v>
      </c>
      <c r="B44" s="4"/>
    </row>
    <row r="45" spans="1:10" hidden="1">
      <c r="A45" s="4">
        <v>428501100</v>
      </c>
      <c r="B45" s="4"/>
    </row>
    <row r="46" spans="1:10" hidden="1">
      <c r="A46" s="4">
        <f>SUM(A40:A45)</f>
        <v>13608501100</v>
      </c>
      <c r="B46" s="4"/>
    </row>
    <row r="47" spans="1:10" hidden="1">
      <c r="A47" s="4"/>
      <c r="B47" s="4"/>
    </row>
    <row r="48" spans="1:10" hidden="1">
      <c r="A48" s="4"/>
      <c r="B48" s="4"/>
    </row>
    <row r="49" spans="1:7" ht="15" hidden="1">
      <c r="A49" s="1">
        <f>4354684000</f>
        <v>4354684000</v>
      </c>
      <c r="B49" s="8">
        <v>0.12</v>
      </c>
      <c r="C49" s="9">
        <f>IF(B49&gt;0,B49*(1),"")</f>
        <v>0.12</v>
      </c>
      <c r="D49" s="2">
        <v>42223</v>
      </c>
      <c r="E49" s="2">
        <v>42229</v>
      </c>
      <c r="F49" s="3">
        <f>IF(D49&gt;0,E49-D49+1,"")</f>
        <v>7</v>
      </c>
      <c r="G49" s="3">
        <f>C49/365*F49*A49</f>
        <v>10021738.520547947</v>
      </c>
    </row>
    <row r="50" spans="1:7" hidden="1">
      <c r="A50" s="4"/>
      <c r="B50" s="4"/>
    </row>
    <row r="51" spans="1:7" hidden="1">
      <c r="A51" s="4"/>
      <c r="B51" s="4"/>
    </row>
    <row r="52" spans="1:7">
      <c r="A52" s="4"/>
      <c r="B52" s="4"/>
    </row>
    <row r="53" spans="1:7">
      <c r="A53" s="4"/>
      <c r="B53" s="4"/>
    </row>
    <row r="54" spans="1:7">
      <c r="A54" s="4"/>
      <c r="B54" s="4"/>
    </row>
    <row r="55" spans="1:7">
      <c r="A55" s="4"/>
      <c r="B55" s="4"/>
    </row>
    <row r="56" spans="1:7">
      <c r="A56" s="4"/>
      <c r="B56" s="4"/>
    </row>
    <row r="57" spans="1:7">
      <c r="A57" s="4"/>
      <c r="B57" s="4"/>
    </row>
    <row r="58" spans="1:7">
      <c r="A58" s="4"/>
      <c r="B58" s="4"/>
    </row>
    <row r="59" spans="1:7">
      <c r="A59" s="4"/>
      <c r="B59" s="4"/>
    </row>
    <row r="60" spans="1:7">
      <c r="A60" s="4"/>
      <c r="B60" s="4"/>
    </row>
    <row r="61" spans="1:7">
      <c r="A61" s="4"/>
      <c r="B61" s="4"/>
    </row>
    <row r="62" spans="1:7">
      <c r="A62" s="4"/>
      <c r="B62" s="4"/>
    </row>
    <row r="63" spans="1:7">
      <c r="A63" s="4"/>
      <c r="B63" s="4"/>
    </row>
    <row r="64" spans="1:7">
      <c r="A64" s="4"/>
      <c r="B64" s="4"/>
    </row>
    <row r="65" spans="1:2">
      <c r="A65" s="4"/>
      <c r="B65" s="4"/>
    </row>
    <row r="66" spans="1:2">
      <c r="A66" s="4"/>
      <c r="B66" s="4"/>
    </row>
    <row r="67" spans="1:2">
      <c r="A67" s="4"/>
      <c r="B67" s="4"/>
    </row>
    <row r="68" spans="1:2">
      <c r="A68" s="4"/>
      <c r="B68" s="4"/>
    </row>
    <row r="69" spans="1:2">
      <c r="A69" s="4"/>
      <c r="B69" s="4"/>
    </row>
    <row r="70" spans="1:2">
      <c r="A70" s="4"/>
      <c r="B70" s="4"/>
    </row>
    <row r="71" spans="1:2">
      <c r="A71" s="4"/>
      <c r="B71" s="4"/>
    </row>
    <row r="72" spans="1:2">
      <c r="A72" s="4"/>
      <c r="B72" s="4"/>
    </row>
    <row r="73" spans="1:2">
      <c r="A73" s="4"/>
      <c r="B73" s="4"/>
    </row>
  </sheetData>
  <mergeCells count="8">
    <mergeCell ref="G7:G9"/>
    <mergeCell ref="A5:F5"/>
    <mergeCell ref="D7:D9"/>
    <mergeCell ref="E7:E9"/>
    <mergeCell ref="F7:F9"/>
    <mergeCell ref="A7:A9"/>
    <mergeCell ref="B7:B9"/>
    <mergeCell ref="C7:C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Расчет</vt:lpstr>
      <vt:lpstr>Новые заимствования</vt:lpstr>
      <vt:lpstr>'Новые заимствования'!Область_печати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2016-09-05T20:13:57Z</cp:lastPrinted>
  <dcterms:created xsi:type="dcterms:W3CDTF">1996-10-08T23:32:33Z</dcterms:created>
  <dcterms:modified xsi:type="dcterms:W3CDTF">2016-09-05T20:13:58Z</dcterms:modified>
</cp:coreProperties>
</file>